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tabRatio="597"/>
  </bookViews>
  <sheets>
    <sheet name="15-31 SALARY." sheetId="64" r:id="rId1"/>
  </sheets>
  <definedNames>
    <definedName name="_xlnm._FilterDatabase" localSheetId="0" hidden="1">'15-31 SALARY.'!$A$9:$AZ$273</definedName>
    <definedName name="_xlnm.Print_Area" localSheetId="0">'15-31 SALARY.'!$A$1:$AZ$272</definedName>
  </definedNames>
  <calcPr calcId="125725"/>
</workbook>
</file>

<file path=xl/calcChain.xml><?xml version="1.0" encoding="utf-8"?>
<calcChain xmlns="http://schemas.openxmlformats.org/spreadsheetml/2006/main">
  <c r="AA268" i="64"/>
  <c r="W268"/>
  <c r="O272"/>
  <c r="P272"/>
  <c r="Q272"/>
  <c r="R272"/>
  <c r="S272"/>
  <c r="U272"/>
  <c r="V272"/>
  <c r="AC272"/>
  <c r="AI272"/>
  <c r="AJ272"/>
  <c r="AK272"/>
  <c r="AL272"/>
  <c r="AM272"/>
  <c r="AT272"/>
  <c r="AU272"/>
  <c r="AF271" l="1"/>
  <c r="AD271"/>
  <c r="AF270"/>
  <c r="AD270"/>
  <c r="AF266"/>
  <c r="AD266"/>
  <c r="AF265"/>
  <c r="AD265"/>
  <c r="AF263"/>
  <c r="AD263"/>
  <c r="AF262"/>
  <c r="AD262"/>
  <c r="AF260"/>
  <c r="AD260"/>
  <c r="AF259"/>
  <c r="AD259"/>
  <c r="AF258"/>
  <c r="AD258"/>
  <c r="AF257"/>
  <c r="AD257"/>
  <c r="AF256"/>
  <c r="AD256"/>
  <c r="AF255"/>
  <c r="AD255"/>
  <c r="AF254"/>
  <c r="AD254"/>
  <c r="AF253"/>
  <c r="AD253"/>
  <c r="AF252"/>
  <c r="AD252"/>
  <c r="AF251"/>
  <c r="AD251"/>
  <c r="AF250"/>
  <c r="AD250"/>
  <c r="AF249"/>
  <c r="AD249"/>
  <c r="AF248"/>
  <c r="AD248"/>
  <c r="AF246"/>
  <c r="AD246"/>
  <c r="AF245"/>
  <c r="AD245"/>
  <c r="AF244"/>
  <c r="AD244"/>
  <c r="AF243"/>
  <c r="AD243"/>
  <c r="AF241"/>
  <c r="AD241"/>
  <c r="AF240"/>
  <c r="AD240"/>
  <c r="AF238"/>
  <c r="AD238"/>
  <c r="AF236"/>
  <c r="AD236"/>
  <c r="AF235"/>
  <c r="AD235"/>
  <c r="AF233"/>
  <c r="AD233"/>
  <c r="AF232"/>
  <c r="AD232"/>
  <c r="AF229"/>
  <c r="AD229"/>
  <c r="AF224"/>
  <c r="AD224"/>
  <c r="AF221"/>
  <c r="AD221"/>
  <c r="AF219"/>
  <c r="AD219"/>
  <c r="AF218"/>
  <c r="AD218"/>
  <c r="AF217"/>
  <c r="AD217"/>
  <c r="AF216"/>
  <c r="AD216"/>
  <c r="AF210"/>
  <c r="AD210"/>
  <c r="AF208"/>
  <c r="AD208"/>
  <c r="AF207"/>
  <c r="AD207"/>
  <c r="AF204"/>
  <c r="AD204"/>
  <c r="AF198"/>
  <c r="AD198"/>
  <c r="AF197"/>
  <c r="AD197"/>
  <c r="AF194"/>
  <c r="AD194"/>
  <c r="AF189"/>
  <c r="AD189"/>
  <c r="AF188"/>
  <c r="AD188"/>
  <c r="AF186"/>
  <c r="AD186"/>
  <c r="AF185"/>
  <c r="AD185"/>
  <c r="AF184"/>
  <c r="AD184"/>
  <c r="AF182"/>
  <c r="AD182"/>
  <c r="AF181"/>
  <c r="AD181"/>
  <c r="AF179"/>
  <c r="AD179"/>
  <c r="AF178"/>
  <c r="AD178"/>
  <c r="AF175"/>
  <c r="AD175"/>
  <c r="AF172"/>
  <c r="AD172"/>
  <c r="AF171"/>
  <c r="AD171"/>
  <c r="AF169"/>
  <c r="AD169"/>
  <c r="AF164"/>
  <c r="AD164"/>
  <c r="AF163"/>
  <c r="AD163"/>
  <c r="AF162"/>
  <c r="AD162"/>
  <c r="AF156"/>
  <c r="AD156"/>
  <c r="AF155"/>
  <c r="AD155"/>
  <c r="AF154"/>
  <c r="AD154"/>
  <c r="AF153"/>
  <c r="AD153"/>
  <c r="AF151"/>
  <c r="AD151"/>
  <c r="AF150"/>
  <c r="AD150"/>
  <c r="AF149"/>
  <c r="AD149"/>
  <c r="AF148"/>
  <c r="AD148"/>
  <c r="AF147"/>
  <c r="AD147"/>
  <c r="AF146"/>
  <c r="AD146"/>
  <c r="AF145"/>
  <c r="AD145"/>
  <c r="AF143"/>
  <c r="AD143"/>
  <c r="AF142"/>
  <c r="AD142"/>
  <c r="AF141"/>
  <c r="AD141"/>
  <c r="AF139"/>
  <c r="AD139"/>
  <c r="AF138"/>
  <c r="AD138"/>
  <c r="AF134"/>
  <c r="AD134"/>
  <c r="AF133"/>
  <c r="AD133"/>
  <c r="AF131"/>
  <c r="AD131"/>
  <c r="AF130"/>
  <c r="AD130"/>
  <c r="AF128"/>
  <c r="AD128"/>
  <c r="AF127"/>
  <c r="AD127"/>
  <c r="AF126"/>
  <c r="AD126"/>
  <c r="AF125"/>
  <c r="AD125"/>
  <c r="AF124"/>
  <c r="AD124"/>
  <c r="AF123"/>
  <c r="AD123"/>
  <c r="AF121"/>
  <c r="AD121"/>
  <c r="AF120"/>
  <c r="AD120"/>
  <c r="AF119"/>
  <c r="AD119"/>
  <c r="AF118"/>
  <c r="AD118"/>
  <c r="AF115"/>
  <c r="AD115"/>
  <c r="AF114"/>
  <c r="AD114"/>
  <c r="AF113"/>
  <c r="AD113"/>
  <c r="AF111"/>
  <c r="AD111"/>
  <c r="AF107"/>
  <c r="AD107"/>
  <c r="AF106"/>
  <c r="AD106"/>
  <c r="AF105"/>
  <c r="AD105"/>
  <c r="AF104"/>
  <c r="AD104"/>
  <c r="AF103"/>
  <c r="AD103"/>
  <c r="AF101"/>
  <c r="AD101"/>
  <c r="AF100"/>
  <c r="AD100"/>
  <c r="AF99"/>
  <c r="AD99"/>
  <c r="AF98"/>
  <c r="AD98"/>
  <c r="AF96"/>
  <c r="AD96"/>
  <c r="AF94"/>
  <c r="AD94"/>
  <c r="AF93"/>
  <c r="AD93"/>
  <c r="AF92"/>
  <c r="AD92"/>
  <c r="AF90"/>
  <c r="AD90"/>
  <c r="AF89"/>
  <c r="AD89"/>
  <c r="AF88"/>
  <c r="AD88"/>
  <c r="AF87"/>
  <c r="AD87"/>
  <c r="AF84"/>
  <c r="AD84"/>
  <c r="AF83"/>
  <c r="AD83"/>
  <c r="AF81"/>
  <c r="AD81"/>
  <c r="AF79"/>
  <c r="AD79"/>
  <c r="AF78"/>
  <c r="AD78"/>
  <c r="AF76"/>
  <c r="AD76"/>
  <c r="AF74"/>
  <c r="AD74"/>
  <c r="AF73"/>
  <c r="AD73"/>
  <c r="AF71"/>
  <c r="AD71"/>
  <c r="AF70"/>
  <c r="AD70"/>
  <c r="AF67"/>
  <c r="AD67"/>
  <c r="AF64"/>
  <c r="AD64"/>
  <c r="AF62"/>
  <c r="AD62"/>
  <c r="AF61"/>
  <c r="AD61"/>
  <c r="AF59"/>
  <c r="AD59"/>
  <c r="AF58"/>
  <c r="AD58"/>
  <c r="AF57"/>
  <c r="AD57"/>
  <c r="AF55"/>
  <c r="AD55"/>
  <c r="AF54"/>
  <c r="AD54"/>
  <c r="AF53"/>
  <c r="AD53"/>
  <c r="AF50"/>
  <c r="AD50"/>
  <c r="AF49"/>
  <c r="AD49"/>
  <c r="AF48"/>
  <c r="AD48"/>
  <c r="AF47"/>
  <c r="AD47"/>
  <c r="AF45"/>
  <c r="AD45"/>
  <c r="AF44"/>
  <c r="AD44"/>
  <c r="AF43"/>
  <c r="AD43"/>
  <c r="AF42"/>
  <c r="AD42"/>
  <c r="AF41"/>
  <c r="AD41"/>
  <c r="AF40"/>
  <c r="AD40"/>
  <c r="AF39"/>
  <c r="AD39"/>
  <c r="AF38"/>
  <c r="AD38"/>
  <c r="AF37"/>
  <c r="AD37"/>
  <c r="AF35"/>
  <c r="AD35"/>
  <c r="AF34"/>
  <c r="AD34"/>
  <c r="AF33"/>
  <c r="AD33"/>
  <c r="AF31"/>
  <c r="AD31"/>
  <c r="AF29"/>
  <c r="AD29"/>
  <c r="AF27"/>
  <c r="AD27"/>
  <c r="AF25"/>
  <c r="AD25"/>
  <c r="AF23"/>
  <c r="AD23"/>
  <c r="AF22"/>
  <c r="AD22"/>
  <c r="AF21"/>
  <c r="AD21"/>
  <c r="AF20"/>
  <c r="AD20"/>
  <c r="AF18"/>
  <c r="AD18"/>
  <c r="AF17"/>
  <c r="AD17"/>
  <c r="AF16"/>
  <c r="AD16"/>
  <c r="AF15"/>
  <c r="AD15"/>
  <c r="AF14"/>
  <c r="AD14"/>
  <c r="AF13"/>
  <c r="AD13"/>
  <c r="AF12"/>
  <c r="AD12"/>
  <c r="AF11"/>
  <c r="AD11"/>
  <c r="AA266" l="1"/>
  <c r="W266"/>
  <c r="AV272" l="1"/>
  <c r="AH272"/>
  <c r="AD19" l="1"/>
  <c r="AF19"/>
  <c r="AD24"/>
  <c r="AF24"/>
  <c r="AD26"/>
  <c r="AF26"/>
  <c r="AD28"/>
  <c r="AF28"/>
  <c r="AD30"/>
  <c r="AF30"/>
  <c r="AD32"/>
  <c r="AF32"/>
  <c r="AD36"/>
  <c r="AF36"/>
  <c r="AD46"/>
  <c r="AF46"/>
  <c r="AD51"/>
  <c r="AF51"/>
  <c r="AD52"/>
  <c r="AF52"/>
  <c r="AD60"/>
  <c r="AF60"/>
  <c r="AD63"/>
  <c r="AF63"/>
  <c r="AD65"/>
  <c r="AF65"/>
  <c r="AD66"/>
  <c r="AF66"/>
  <c r="AD68"/>
  <c r="AF68"/>
  <c r="AD69"/>
  <c r="AF69"/>
  <c r="AD77"/>
  <c r="AF77"/>
  <c r="AD80"/>
  <c r="AF80"/>
  <c r="AD82"/>
  <c r="AF82"/>
  <c r="AD85"/>
  <c r="AF85"/>
  <c r="AD91"/>
  <c r="AF91"/>
  <c r="AD97"/>
  <c r="AF97"/>
  <c r="AD102"/>
  <c r="AF102"/>
  <c r="AD108"/>
  <c r="AF108"/>
  <c r="AD109"/>
  <c r="AF109"/>
  <c r="AD110"/>
  <c r="AF110"/>
  <c r="AD112"/>
  <c r="AF112"/>
  <c r="AD116"/>
  <c r="AF116"/>
  <c r="AD117"/>
  <c r="AF117"/>
  <c r="AD122"/>
  <c r="AF122"/>
  <c r="AD129"/>
  <c r="AF129"/>
  <c r="AD132"/>
  <c r="AF132"/>
  <c r="AD135"/>
  <c r="AF135"/>
  <c r="AD136"/>
  <c r="AF136"/>
  <c r="AD137"/>
  <c r="AF137"/>
  <c r="AD140"/>
  <c r="AF140"/>
  <c r="AD144"/>
  <c r="AF144"/>
  <c r="AD152"/>
  <c r="AF152"/>
  <c r="AD157"/>
  <c r="AF157"/>
  <c r="AD158"/>
  <c r="AF158"/>
  <c r="AD159"/>
  <c r="AF159"/>
  <c r="AD160"/>
  <c r="AF160"/>
  <c r="AD161"/>
  <c r="AF161"/>
  <c r="AD165"/>
  <c r="AF165"/>
  <c r="AD166"/>
  <c r="AF166"/>
  <c r="AD167"/>
  <c r="AF167"/>
  <c r="AD168"/>
  <c r="AF168"/>
  <c r="AD170"/>
  <c r="AF170"/>
  <c r="AD173"/>
  <c r="AF173"/>
  <c r="AD174"/>
  <c r="AF174"/>
  <c r="AD176"/>
  <c r="AF176"/>
  <c r="AD177"/>
  <c r="AF177"/>
  <c r="AD180"/>
  <c r="AF180"/>
  <c r="AD183"/>
  <c r="AF183"/>
  <c r="AD187"/>
  <c r="AF187"/>
  <c r="AD190"/>
  <c r="AF190"/>
  <c r="AD191"/>
  <c r="AF191"/>
  <c r="AD192"/>
  <c r="AF192"/>
  <c r="AD193"/>
  <c r="AF193"/>
  <c r="AD195"/>
  <c r="AF195"/>
  <c r="AD196"/>
  <c r="AF196"/>
  <c r="AD199"/>
  <c r="AF199"/>
  <c r="AD200"/>
  <c r="AF200"/>
  <c r="AD201"/>
  <c r="AF201"/>
  <c r="AD202"/>
  <c r="AF202"/>
  <c r="AD203"/>
  <c r="AF203"/>
  <c r="AD205"/>
  <c r="AF205"/>
  <c r="AD206"/>
  <c r="AF206"/>
  <c r="AD209"/>
  <c r="AF209"/>
  <c r="AD211"/>
  <c r="AF211"/>
  <c r="AD212"/>
  <c r="AF212"/>
  <c r="AD213"/>
  <c r="AF213"/>
  <c r="AD214"/>
  <c r="AF214"/>
  <c r="AD215"/>
  <c r="AF215"/>
  <c r="AD220"/>
  <c r="AF220"/>
  <c r="AD222"/>
  <c r="AF222"/>
  <c r="AD223"/>
  <c r="AF223"/>
  <c r="AD225"/>
  <c r="AF225"/>
  <c r="AD226"/>
  <c r="AF226"/>
  <c r="AD227"/>
  <c r="AF227"/>
  <c r="AD228"/>
  <c r="AF228"/>
  <c r="AD230"/>
  <c r="AF230"/>
  <c r="AD231"/>
  <c r="AF231"/>
  <c r="AD234"/>
  <c r="AF234"/>
  <c r="AD237"/>
  <c r="AF237"/>
  <c r="AD239"/>
  <c r="AF239"/>
  <c r="AD242"/>
  <c r="AF242"/>
  <c r="AD247"/>
  <c r="AF247"/>
  <c r="AD261"/>
  <c r="AF261"/>
  <c r="AO272"/>
  <c r="AN272"/>
  <c r="T271" l="1"/>
  <c r="W271"/>
  <c r="AA271"/>
  <c r="AP271" l="1"/>
  <c r="AQ271" s="1"/>
  <c r="AR271" s="1"/>
  <c r="AW271" s="1"/>
  <c r="AX271" l="1"/>
  <c r="AY271" s="1"/>
  <c r="T269" l="1"/>
  <c r="W269"/>
  <c r="AA269"/>
  <c r="AA27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7"/>
  <c r="AA58"/>
  <c r="AA59"/>
  <c r="AA60"/>
  <c r="AA61"/>
  <c r="AA62"/>
  <c r="AA63"/>
  <c r="AA64"/>
  <c r="AA65"/>
  <c r="AA66"/>
  <c r="AA67"/>
  <c r="AA68"/>
  <c r="AA69"/>
  <c r="AA70"/>
  <c r="AA71"/>
  <c r="AA73"/>
  <c r="AA74"/>
  <c r="AA76"/>
  <c r="AA77"/>
  <c r="AA78"/>
  <c r="AA79"/>
  <c r="AA80"/>
  <c r="AA81"/>
  <c r="AA82"/>
  <c r="AA83"/>
  <c r="AA84"/>
  <c r="AA85"/>
  <c r="AA87"/>
  <c r="AA88"/>
  <c r="AA89"/>
  <c r="AA90"/>
  <c r="AA91"/>
  <c r="AA92"/>
  <c r="AA93"/>
  <c r="AA94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5"/>
  <c r="AA10"/>
  <c r="AA272" l="1"/>
  <c r="AP269"/>
  <c r="AQ269" s="1"/>
  <c r="AR269" s="1"/>
  <c r="AW269" s="1"/>
  <c r="T270"/>
  <c r="W27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7"/>
  <c r="W58"/>
  <c r="W59"/>
  <c r="W60"/>
  <c r="W61"/>
  <c r="W62"/>
  <c r="W63"/>
  <c r="W64"/>
  <c r="W65"/>
  <c r="W66"/>
  <c r="W67"/>
  <c r="W68"/>
  <c r="W69"/>
  <c r="W70"/>
  <c r="W71"/>
  <c r="W73"/>
  <c r="W74"/>
  <c r="W76"/>
  <c r="W77"/>
  <c r="W78"/>
  <c r="W79"/>
  <c r="W80"/>
  <c r="W81"/>
  <c r="W82"/>
  <c r="W83"/>
  <c r="W84"/>
  <c r="W85"/>
  <c r="W87"/>
  <c r="W88"/>
  <c r="W89"/>
  <c r="W90"/>
  <c r="W91"/>
  <c r="W92"/>
  <c r="W93"/>
  <c r="W94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W242"/>
  <c r="W243"/>
  <c r="W244"/>
  <c r="W245"/>
  <c r="W246"/>
  <c r="W247"/>
  <c r="W248"/>
  <c r="W249"/>
  <c r="W250"/>
  <c r="W251"/>
  <c r="W252"/>
  <c r="W253"/>
  <c r="W254"/>
  <c r="W255"/>
  <c r="W256"/>
  <c r="W257"/>
  <c r="W258"/>
  <c r="W259"/>
  <c r="W260"/>
  <c r="W261"/>
  <c r="W262"/>
  <c r="W263"/>
  <c r="W265"/>
  <c r="W10"/>
  <c r="W272" l="1"/>
  <c r="AX269"/>
  <c r="AY269" s="1"/>
  <c r="AP270"/>
  <c r="AQ270" s="1"/>
  <c r="AR270" s="1"/>
  <c r="AW270" s="1"/>
  <c r="AX270" l="1"/>
  <c r="AY270" s="1"/>
  <c r="T236" l="1"/>
  <c r="T268" l="1"/>
  <c r="AP268" l="1"/>
  <c r="AQ268" s="1"/>
  <c r="AR268" s="1"/>
  <c r="AW268" s="1"/>
  <c r="AX268" l="1"/>
  <c r="AY268" s="1"/>
  <c r="T10" l="1"/>
  <c r="T266" l="1"/>
  <c r="AP266" l="1"/>
  <c r="AQ266" s="1"/>
  <c r="AR266" s="1"/>
  <c r="AW266" s="1"/>
  <c r="AX266" l="1"/>
  <c r="AY266" s="1"/>
  <c r="AS272" l="1"/>
  <c r="AE272"/>
  <c r="T265"/>
  <c r="T263"/>
  <c r="AB262"/>
  <c r="T262"/>
  <c r="AB261"/>
  <c r="T261"/>
  <c r="AB260"/>
  <c r="T260"/>
  <c r="AB259"/>
  <c r="T259"/>
  <c r="AB258"/>
  <c r="T258"/>
  <c r="AB257"/>
  <c r="T257"/>
  <c r="AB256"/>
  <c r="T256"/>
  <c r="AB255"/>
  <c r="T255"/>
  <c r="AB254"/>
  <c r="T254"/>
  <c r="AB253"/>
  <c r="T253"/>
  <c r="AB252"/>
  <c r="T252"/>
  <c r="AB251"/>
  <c r="T251"/>
  <c r="AB250"/>
  <c r="T250"/>
  <c r="AB249"/>
  <c r="T249"/>
  <c r="AB248"/>
  <c r="T248"/>
  <c r="AB247"/>
  <c r="T247"/>
  <c r="AB246"/>
  <c r="T246"/>
  <c r="AB245"/>
  <c r="T245"/>
  <c r="AB244"/>
  <c r="T244"/>
  <c r="AB243"/>
  <c r="T243"/>
  <c r="AB242"/>
  <c r="T242"/>
  <c r="AB241"/>
  <c r="T241"/>
  <c r="AB240"/>
  <c r="T240"/>
  <c r="AB239"/>
  <c r="T239"/>
  <c r="AB238"/>
  <c r="T238"/>
  <c r="AB237"/>
  <c r="T237"/>
  <c r="AB236"/>
  <c r="AB235"/>
  <c r="T235"/>
  <c r="AB234"/>
  <c r="T234"/>
  <c r="AB233"/>
  <c r="T233"/>
  <c r="AB232"/>
  <c r="T232"/>
  <c r="AB231"/>
  <c r="T231"/>
  <c r="AB230"/>
  <c r="T230"/>
  <c r="AB229"/>
  <c r="T229"/>
  <c r="AB228"/>
  <c r="T228"/>
  <c r="AB227"/>
  <c r="T227"/>
  <c r="AB226"/>
  <c r="T226"/>
  <c r="AB225"/>
  <c r="T225"/>
  <c r="T224"/>
  <c r="AB223"/>
  <c r="T223"/>
  <c r="AB222"/>
  <c r="T222"/>
  <c r="AB221"/>
  <c r="T221"/>
  <c r="AB220"/>
  <c r="T220"/>
  <c r="AB219"/>
  <c r="T219"/>
  <c r="AB218"/>
  <c r="T218"/>
  <c r="AB217"/>
  <c r="T217"/>
  <c r="T216"/>
  <c r="AB215"/>
  <c r="T215"/>
  <c r="AB214"/>
  <c r="T214"/>
  <c r="AB213"/>
  <c r="T213"/>
  <c r="AB212"/>
  <c r="T212"/>
  <c r="AB211"/>
  <c r="T211"/>
  <c r="AB210"/>
  <c r="T210"/>
  <c r="AB209"/>
  <c r="T209"/>
  <c r="AB208"/>
  <c r="T208"/>
  <c r="AB207"/>
  <c r="T207"/>
  <c r="AB206"/>
  <c r="T206"/>
  <c r="AB205"/>
  <c r="T205"/>
  <c r="AB204"/>
  <c r="T204"/>
  <c r="AB203"/>
  <c r="T203"/>
  <c r="AB202"/>
  <c r="T202"/>
  <c r="AB201"/>
  <c r="T201"/>
  <c r="AB200"/>
  <c r="T200"/>
  <c r="AB199"/>
  <c r="T199"/>
  <c r="AB198"/>
  <c r="T198"/>
  <c r="AB197"/>
  <c r="T197"/>
  <c r="AB196"/>
  <c r="T196"/>
  <c r="AB195"/>
  <c r="T195"/>
  <c r="AB194"/>
  <c r="T194"/>
  <c r="AB193"/>
  <c r="T193"/>
  <c r="AB192"/>
  <c r="T192"/>
  <c r="AB191"/>
  <c r="T191"/>
  <c r="AB190"/>
  <c r="T190"/>
  <c r="AB189"/>
  <c r="T189"/>
  <c r="AB188"/>
  <c r="T188"/>
  <c r="AB187"/>
  <c r="T187"/>
  <c r="AB186"/>
  <c r="T186"/>
  <c r="AB185"/>
  <c r="T185"/>
  <c r="AB184"/>
  <c r="T184"/>
  <c r="AB183"/>
  <c r="T183"/>
  <c r="AB182"/>
  <c r="T182"/>
  <c r="AB181"/>
  <c r="T181"/>
  <c r="AB180"/>
  <c r="T180"/>
  <c r="AB179"/>
  <c r="T179"/>
  <c r="AB178"/>
  <c r="T178"/>
  <c r="AB177"/>
  <c r="T177"/>
  <c r="AB176"/>
  <c r="T176"/>
  <c r="AB175"/>
  <c r="T175"/>
  <c r="AB174"/>
  <c r="T174"/>
  <c r="AB173"/>
  <c r="T173"/>
  <c r="AB172"/>
  <c r="T172"/>
  <c r="AB171"/>
  <c r="T171"/>
  <c r="AB170"/>
  <c r="T170"/>
  <c r="AB169"/>
  <c r="T169"/>
  <c r="AB168"/>
  <c r="T168"/>
  <c r="AB167"/>
  <c r="T167"/>
  <c r="AB166"/>
  <c r="T166"/>
  <c r="AB165"/>
  <c r="T165"/>
  <c r="AB164"/>
  <c r="T164"/>
  <c r="AB163"/>
  <c r="T163"/>
  <c r="AB162"/>
  <c r="T162"/>
  <c r="AB161"/>
  <c r="T161"/>
  <c r="AB160"/>
  <c r="T160"/>
  <c r="AB159"/>
  <c r="T159"/>
  <c r="AB158"/>
  <c r="T158"/>
  <c r="AB157"/>
  <c r="T157"/>
  <c r="AB156"/>
  <c r="T156"/>
  <c r="AB155"/>
  <c r="T155"/>
  <c r="AB154"/>
  <c r="T154"/>
  <c r="AB153"/>
  <c r="T153"/>
  <c r="AB152"/>
  <c r="T152"/>
  <c r="AB151"/>
  <c r="T151"/>
  <c r="AB150"/>
  <c r="T150"/>
  <c r="AB149"/>
  <c r="T149"/>
  <c r="AB148"/>
  <c r="T148"/>
  <c r="AB147"/>
  <c r="T147"/>
  <c r="AB146"/>
  <c r="T146"/>
  <c r="AB145"/>
  <c r="T145"/>
  <c r="AB144"/>
  <c r="T144"/>
  <c r="AB143"/>
  <c r="T143"/>
  <c r="AB142"/>
  <c r="T142"/>
  <c r="AB141"/>
  <c r="T141"/>
  <c r="AB140"/>
  <c r="T140"/>
  <c r="AB139"/>
  <c r="T139"/>
  <c r="AB138"/>
  <c r="T138"/>
  <c r="AB137"/>
  <c r="T137"/>
  <c r="AB136"/>
  <c r="T136"/>
  <c r="AB135"/>
  <c r="T135"/>
  <c r="AB134"/>
  <c r="T134"/>
  <c r="AB133"/>
  <c r="T133"/>
  <c r="AB132"/>
  <c r="T132"/>
  <c r="AB131"/>
  <c r="T131"/>
  <c r="AB130"/>
  <c r="T130"/>
  <c r="AB129"/>
  <c r="T129"/>
  <c r="AB128"/>
  <c r="T128"/>
  <c r="AB127"/>
  <c r="T127"/>
  <c r="AB126"/>
  <c r="T126"/>
  <c r="AB125"/>
  <c r="T125"/>
  <c r="AB124"/>
  <c r="T124"/>
  <c r="AB123"/>
  <c r="T123"/>
  <c r="AB122"/>
  <c r="T122"/>
  <c r="AB121"/>
  <c r="T121"/>
  <c r="AB120"/>
  <c r="T120"/>
  <c r="AB119"/>
  <c r="T119"/>
  <c r="AB118"/>
  <c r="T118"/>
  <c r="AB117"/>
  <c r="T117"/>
  <c r="AB116"/>
  <c r="T116"/>
  <c r="AB115"/>
  <c r="T115"/>
  <c r="AB114"/>
  <c r="T114"/>
  <c r="AB113"/>
  <c r="T113"/>
  <c r="AB112"/>
  <c r="T112"/>
  <c r="AB111"/>
  <c r="T111"/>
  <c r="AB110"/>
  <c r="T110"/>
  <c r="AB109"/>
  <c r="T109"/>
  <c r="AB108"/>
  <c r="T108"/>
  <c r="AB107"/>
  <c r="T107"/>
  <c r="AB106"/>
  <c r="T106"/>
  <c r="AB105"/>
  <c r="T105"/>
  <c r="AB104"/>
  <c r="T104"/>
  <c r="AB103"/>
  <c r="T103"/>
  <c r="AB102"/>
  <c r="T102"/>
  <c r="AB101"/>
  <c r="T101"/>
  <c r="AB100"/>
  <c r="T100"/>
  <c r="AB99"/>
  <c r="T99"/>
  <c r="AB98"/>
  <c r="T98"/>
  <c r="AB97"/>
  <c r="T97"/>
  <c r="AB96"/>
  <c r="T96"/>
  <c r="AB94"/>
  <c r="T94"/>
  <c r="AB93"/>
  <c r="T93"/>
  <c r="AB92"/>
  <c r="T92"/>
  <c r="AB91"/>
  <c r="T91"/>
  <c r="AB90"/>
  <c r="T90"/>
  <c r="AB89"/>
  <c r="T89"/>
  <c r="AB88"/>
  <c r="T88"/>
  <c r="AB87"/>
  <c r="T87"/>
  <c r="AB85"/>
  <c r="T85"/>
  <c r="AB84"/>
  <c r="T84"/>
  <c r="AB83"/>
  <c r="T83"/>
  <c r="AB82"/>
  <c r="T82"/>
  <c r="AB81"/>
  <c r="T81"/>
  <c r="AB80"/>
  <c r="T80"/>
  <c r="AB79"/>
  <c r="T79"/>
  <c r="AB78"/>
  <c r="T78"/>
  <c r="AB77"/>
  <c r="T77"/>
  <c r="AB76"/>
  <c r="T76"/>
  <c r="AB74"/>
  <c r="T74"/>
  <c r="AB73"/>
  <c r="T73"/>
  <c r="AB71"/>
  <c r="T71"/>
  <c r="AB70"/>
  <c r="T70"/>
  <c r="AB69"/>
  <c r="T69"/>
  <c r="AB68"/>
  <c r="T68"/>
  <c r="AB67"/>
  <c r="T67"/>
  <c r="AB66"/>
  <c r="T66"/>
  <c r="AB65"/>
  <c r="T65"/>
  <c r="AB64"/>
  <c r="T64"/>
  <c r="AB63"/>
  <c r="T63"/>
  <c r="AB62"/>
  <c r="T62"/>
  <c r="AB61"/>
  <c r="T61"/>
  <c r="AB60"/>
  <c r="T60"/>
  <c r="AB59"/>
  <c r="T59"/>
  <c r="AB58"/>
  <c r="T58"/>
  <c r="AB57"/>
  <c r="T57"/>
  <c r="AB55"/>
  <c r="T55"/>
  <c r="AB54"/>
  <c r="T54"/>
  <c r="AB53"/>
  <c r="T53"/>
  <c r="AB52"/>
  <c r="T52"/>
  <c r="AB51"/>
  <c r="T51"/>
  <c r="AB50"/>
  <c r="T50"/>
  <c r="AB49"/>
  <c r="T49"/>
  <c r="AB48"/>
  <c r="T48"/>
  <c r="AB47"/>
  <c r="T47"/>
  <c r="AB46"/>
  <c r="T46"/>
  <c r="AB45"/>
  <c r="T45"/>
  <c r="AB44"/>
  <c r="T44"/>
  <c r="AB43"/>
  <c r="T43"/>
  <c r="AB42"/>
  <c r="T42"/>
  <c r="AB41"/>
  <c r="T41"/>
  <c r="AB40"/>
  <c r="T40"/>
  <c r="AB39"/>
  <c r="T39"/>
  <c r="AB38"/>
  <c r="T38"/>
  <c r="AB37"/>
  <c r="T37"/>
  <c r="AB36"/>
  <c r="T36"/>
  <c r="AB35"/>
  <c r="T35"/>
  <c r="T34"/>
  <c r="AB33"/>
  <c r="T33"/>
  <c r="AB32"/>
  <c r="T32"/>
  <c r="AB31"/>
  <c r="T31"/>
  <c r="AB30"/>
  <c r="T30"/>
  <c r="AB29"/>
  <c r="T29"/>
  <c r="AB28"/>
  <c r="T28"/>
  <c r="AB27"/>
  <c r="T27"/>
  <c r="AB26"/>
  <c r="T26"/>
  <c r="AB25"/>
  <c r="T25"/>
  <c r="AB24"/>
  <c r="T24"/>
  <c r="AB23"/>
  <c r="T23"/>
  <c r="AB22"/>
  <c r="T22"/>
  <c r="AB21"/>
  <c r="T21"/>
  <c r="AB20"/>
  <c r="T20"/>
  <c r="AB19"/>
  <c r="T19"/>
  <c r="AB18"/>
  <c r="T18"/>
  <c r="AB17"/>
  <c r="T17"/>
  <c r="AB16"/>
  <c r="T16"/>
  <c r="AB15"/>
  <c r="T15"/>
  <c r="AB14"/>
  <c r="T14"/>
  <c r="AB13"/>
  <c r="T13"/>
  <c r="T12"/>
  <c r="AB11"/>
  <c r="T11"/>
  <c r="AF10"/>
  <c r="AF272" s="1"/>
  <c r="AD10"/>
  <c r="AD272" s="1"/>
  <c r="AB10"/>
  <c r="AB272" l="1"/>
  <c r="T272"/>
  <c r="AP216"/>
  <c r="AQ216" s="1"/>
  <c r="AR216" s="1"/>
  <c r="AW216" s="1"/>
  <c r="AP238"/>
  <c r="AQ238" s="1"/>
  <c r="AR238" s="1"/>
  <c r="AW238" s="1"/>
  <c r="AP240"/>
  <c r="AQ240" s="1"/>
  <c r="AR240" s="1"/>
  <c r="AW240" s="1"/>
  <c r="AP241"/>
  <c r="AQ241" s="1"/>
  <c r="AR241" s="1"/>
  <c r="AW241" s="1"/>
  <c r="AP242"/>
  <c r="AQ242" s="1"/>
  <c r="AR242" s="1"/>
  <c r="AW242" s="1"/>
  <c r="AP166"/>
  <c r="AQ166" s="1"/>
  <c r="AR166" s="1"/>
  <c r="AW166" s="1"/>
  <c r="AP167"/>
  <c r="AQ167" s="1"/>
  <c r="AR167" s="1"/>
  <c r="AW167" s="1"/>
  <c r="AP168"/>
  <c r="AQ168" s="1"/>
  <c r="AR168" s="1"/>
  <c r="AW168" s="1"/>
  <c r="AP170"/>
  <c r="AQ170" s="1"/>
  <c r="AR170" s="1"/>
  <c r="AW170" s="1"/>
  <c r="AP174"/>
  <c r="AQ174" s="1"/>
  <c r="AR174" s="1"/>
  <c r="AW174" s="1"/>
  <c r="AP178"/>
  <c r="AQ178" s="1"/>
  <c r="AR178" s="1"/>
  <c r="AW178" s="1"/>
  <c r="AP180"/>
  <c r="AQ180" s="1"/>
  <c r="AR180" s="1"/>
  <c r="AW180" s="1"/>
  <c r="AP185"/>
  <c r="AQ185" s="1"/>
  <c r="AR185" s="1"/>
  <c r="AW185" s="1"/>
  <c r="AP188"/>
  <c r="AQ188" s="1"/>
  <c r="AR188" s="1"/>
  <c r="AW188" s="1"/>
  <c r="AP193"/>
  <c r="AQ193" s="1"/>
  <c r="AR193" s="1"/>
  <c r="AW193" s="1"/>
  <c r="AP197"/>
  <c r="AQ197" s="1"/>
  <c r="AR197" s="1"/>
  <c r="AW197" s="1"/>
  <c r="AP202"/>
  <c r="AQ202" s="1"/>
  <c r="AR202" s="1"/>
  <c r="AW202" s="1"/>
  <c r="AP206"/>
  <c r="AQ206" s="1"/>
  <c r="AR206" s="1"/>
  <c r="AW206" s="1"/>
  <c r="AP209"/>
  <c r="AQ209" s="1"/>
  <c r="AR209" s="1"/>
  <c r="AW209" s="1"/>
  <c r="AP212"/>
  <c r="AQ212" s="1"/>
  <c r="AR212" s="1"/>
  <c r="AW212" s="1"/>
  <c r="AP213"/>
  <c r="AQ213" s="1"/>
  <c r="AR213" s="1"/>
  <c r="AW213" s="1"/>
  <c r="AP214"/>
  <c r="AQ214" s="1"/>
  <c r="AR214" s="1"/>
  <c r="AW214" s="1"/>
  <c r="AP217"/>
  <c r="AQ217" s="1"/>
  <c r="AR217" s="1"/>
  <c r="AW217" s="1"/>
  <c r="AP218"/>
  <c r="AQ218" s="1"/>
  <c r="AR218" s="1"/>
  <c r="AW218" s="1"/>
  <c r="AP223"/>
  <c r="AQ223" s="1"/>
  <c r="AR223" s="1"/>
  <c r="AW223" s="1"/>
  <c r="AP224"/>
  <c r="AQ224" s="1"/>
  <c r="AR224" s="1"/>
  <c r="AW224" s="1"/>
  <c r="AP225"/>
  <c r="AQ225" s="1"/>
  <c r="AR225" s="1"/>
  <c r="AW225" s="1"/>
  <c r="AP227"/>
  <c r="AQ227" s="1"/>
  <c r="AR227" s="1"/>
  <c r="AW227" s="1"/>
  <c r="AP229"/>
  <c r="AQ229" s="1"/>
  <c r="AR229" s="1"/>
  <c r="AW229" s="1"/>
  <c r="AP230"/>
  <c r="AQ230" s="1"/>
  <c r="AR230" s="1"/>
  <c r="AW230" s="1"/>
  <c r="AP232"/>
  <c r="AQ232" s="1"/>
  <c r="AR232" s="1"/>
  <c r="AW232" s="1"/>
  <c r="AP233"/>
  <c r="AQ233" s="1"/>
  <c r="AR233" s="1"/>
  <c r="AW233" s="1"/>
  <c r="AP234"/>
  <c r="AQ234" s="1"/>
  <c r="AR234" s="1"/>
  <c r="AW234" s="1"/>
  <c r="AP237"/>
  <c r="AQ237" s="1"/>
  <c r="AR237" s="1"/>
  <c r="AW237" s="1"/>
  <c r="AP244"/>
  <c r="AQ244" s="1"/>
  <c r="AR244" s="1"/>
  <c r="AW244" s="1"/>
  <c r="AP245"/>
  <c r="AQ245" s="1"/>
  <c r="AR245" s="1"/>
  <c r="AW245" s="1"/>
  <c r="AP246"/>
  <c r="AQ246" s="1"/>
  <c r="AR246" s="1"/>
  <c r="AW246" s="1"/>
  <c r="AP247"/>
  <c r="AQ247" s="1"/>
  <c r="AR247" s="1"/>
  <c r="AW247" s="1"/>
  <c r="AP248"/>
  <c r="AQ248" s="1"/>
  <c r="AR248" s="1"/>
  <c r="AW248" s="1"/>
  <c r="AP249"/>
  <c r="AQ249" s="1"/>
  <c r="AR249" s="1"/>
  <c r="AW249" s="1"/>
  <c r="AP250"/>
  <c r="AQ250" s="1"/>
  <c r="AR250" s="1"/>
  <c r="AW250" s="1"/>
  <c r="AP251"/>
  <c r="AQ251" s="1"/>
  <c r="AR251" s="1"/>
  <c r="AW251" s="1"/>
  <c r="AP252"/>
  <c r="AQ252" s="1"/>
  <c r="AR252" s="1"/>
  <c r="AW252" s="1"/>
  <c r="AP254"/>
  <c r="AQ254" s="1"/>
  <c r="AR254" s="1"/>
  <c r="AW254" s="1"/>
  <c r="AP255"/>
  <c r="AQ255" s="1"/>
  <c r="AR255" s="1"/>
  <c r="AW255" s="1"/>
  <c r="AP256"/>
  <c r="AQ256" s="1"/>
  <c r="AR256" s="1"/>
  <c r="AW256" s="1"/>
  <c r="AP257"/>
  <c r="AQ257" s="1"/>
  <c r="AR257" s="1"/>
  <c r="AW257" s="1"/>
  <c r="AP258"/>
  <c r="AQ258" s="1"/>
  <c r="AR258" s="1"/>
  <c r="AW258" s="1"/>
  <c r="AP253"/>
  <c r="AQ253" s="1"/>
  <c r="AR253" s="1"/>
  <c r="AW253" s="1"/>
  <c r="AP219"/>
  <c r="AQ219" s="1"/>
  <c r="AR219" s="1"/>
  <c r="AW219" s="1"/>
  <c r="AP259"/>
  <c r="AQ259" s="1"/>
  <c r="AR259" s="1"/>
  <c r="AW259" s="1"/>
  <c r="AP260"/>
  <c r="AQ260" s="1"/>
  <c r="AR260" s="1"/>
  <c r="AW260" s="1"/>
  <c r="AP262"/>
  <c r="AQ262" s="1"/>
  <c r="AR262" s="1"/>
  <c r="AW262" s="1"/>
  <c r="AP263"/>
  <c r="AQ263" s="1"/>
  <c r="AR263" s="1"/>
  <c r="AW263" s="1"/>
  <c r="AP189"/>
  <c r="AQ189" s="1"/>
  <c r="AR189" s="1"/>
  <c r="AW189" s="1"/>
  <c r="AP23"/>
  <c r="AQ23" s="1"/>
  <c r="AR23" s="1"/>
  <c r="AW23" s="1"/>
  <c r="AP33"/>
  <c r="AQ33" s="1"/>
  <c r="AR33" s="1"/>
  <c r="AW33" s="1"/>
  <c r="AP50"/>
  <c r="AQ50" s="1"/>
  <c r="AR50" s="1"/>
  <c r="AW50" s="1"/>
  <c r="AP30"/>
  <c r="AQ30" s="1"/>
  <c r="AR30" s="1"/>
  <c r="AW30" s="1"/>
  <c r="AP35"/>
  <c r="AQ35" s="1"/>
  <c r="AR35" s="1"/>
  <c r="AW35" s="1"/>
  <c r="AP40"/>
  <c r="AQ40" s="1"/>
  <c r="AR40" s="1"/>
  <c r="AW40" s="1"/>
  <c r="AP53"/>
  <c r="AQ53" s="1"/>
  <c r="AR53" s="1"/>
  <c r="AW53" s="1"/>
  <c r="AP28"/>
  <c r="AQ28" s="1"/>
  <c r="AR28" s="1"/>
  <c r="AW28" s="1"/>
  <c r="AP36"/>
  <c r="AQ36" s="1"/>
  <c r="AR36" s="1"/>
  <c r="AP44"/>
  <c r="AQ44" s="1"/>
  <c r="AR44" s="1"/>
  <c r="AP55"/>
  <c r="AQ55" s="1"/>
  <c r="AR55" s="1"/>
  <c r="AW55" s="1"/>
  <c r="AP58"/>
  <c r="AQ58" s="1"/>
  <c r="AR58" s="1"/>
  <c r="AP68"/>
  <c r="AQ68" s="1"/>
  <c r="AR68" s="1"/>
  <c r="AW68" s="1"/>
  <c r="AP73"/>
  <c r="AQ73" s="1"/>
  <c r="AR73" s="1"/>
  <c r="AW73" s="1"/>
  <c r="AP112"/>
  <c r="AQ112" s="1"/>
  <c r="AR112" s="1"/>
  <c r="AW112" s="1"/>
  <c r="AP114"/>
  <c r="AQ114" s="1"/>
  <c r="AR114" s="1"/>
  <c r="AW114" s="1"/>
  <c r="AP116"/>
  <c r="AQ116" s="1"/>
  <c r="AR116" s="1"/>
  <c r="AW116" s="1"/>
  <c r="AP120"/>
  <c r="AQ120" s="1"/>
  <c r="AR120" s="1"/>
  <c r="AW120" s="1"/>
  <c r="AP124"/>
  <c r="AQ124" s="1"/>
  <c r="AR124" s="1"/>
  <c r="AW124" s="1"/>
  <c r="AP133"/>
  <c r="AQ133" s="1"/>
  <c r="AR133" s="1"/>
  <c r="AW133" s="1"/>
  <c r="AP138"/>
  <c r="AQ138" s="1"/>
  <c r="AR138" s="1"/>
  <c r="AW138" s="1"/>
  <c r="AP149"/>
  <c r="AQ149" s="1"/>
  <c r="AR149" s="1"/>
  <c r="AW149" s="1"/>
  <c r="AP151"/>
  <c r="AQ151" s="1"/>
  <c r="AR151" s="1"/>
  <c r="AW151" s="1"/>
  <c r="AP161"/>
  <c r="AQ161" s="1"/>
  <c r="AR161" s="1"/>
  <c r="AW161" s="1"/>
  <c r="AP15"/>
  <c r="AP32"/>
  <c r="AQ32" s="1"/>
  <c r="AR32" s="1"/>
  <c r="AW32" s="1"/>
  <c r="AP37"/>
  <c r="AQ37" s="1"/>
  <c r="AR37" s="1"/>
  <c r="AW37" s="1"/>
  <c r="AP42"/>
  <c r="AP45"/>
  <c r="AQ45" s="1"/>
  <c r="AR45" s="1"/>
  <c r="AW45" s="1"/>
  <c r="AP76"/>
  <c r="AQ76" s="1"/>
  <c r="AR76" s="1"/>
  <c r="AW76" s="1"/>
  <c r="AP91"/>
  <c r="AQ91" s="1"/>
  <c r="AR91" s="1"/>
  <c r="AW91" s="1"/>
  <c r="AP94"/>
  <c r="AQ94" s="1"/>
  <c r="AR94" s="1"/>
  <c r="AW94" s="1"/>
  <c r="AP107"/>
  <c r="AQ107" s="1"/>
  <c r="AR107" s="1"/>
  <c r="AW107" s="1"/>
  <c r="AP130"/>
  <c r="AQ130" s="1"/>
  <c r="AR130" s="1"/>
  <c r="AP131"/>
  <c r="AQ131" s="1"/>
  <c r="AR131" s="1"/>
  <c r="AP132"/>
  <c r="AQ132" s="1"/>
  <c r="AR132" s="1"/>
  <c r="AW132" s="1"/>
  <c r="AP135"/>
  <c r="AQ135" s="1"/>
  <c r="AR135" s="1"/>
  <c r="AP137"/>
  <c r="AQ137" s="1"/>
  <c r="AR137" s="1"/>
  <c r="AW137" s="1"/>
  <c r="AP141"/>
  <c r="AQ141" s="1"/>
  <c r="AR141" s="1"/>
  <c r="AW141" s="1"/>
  <c r="AP146"/>
  <c r="AQ146" s="1"/>
  <c r="AR146" s="1"/>
  <c r="AW146" s="1"/>
  <c r="AX146" s="1"/>
  <c r="AY146" s="1"/>
  <c r="AP147"/>
  <c r="AQ147" s="1"/>
  <c r="AR147" s="1"/>
  <c r="AW147" s="1"/>
  <c r="AP148"/>
  <c r="AQ148" s="1"/>
  <c r="AR148" s="1"/>
  <c r="AW148" s="1"/>
  <c r="AP154"/>
  <c r="AQ154" s="1"/>
  <c r="AR154" s="1"/>
  <c r="AW154" s="1"/>
  <c r="AP155"/>
  <c r="AQ155" s="1"/>
  <c r="AR155" s="1"/>
  <c r="AW155" s="1"/>
  <c r="AP162"/>
  <c r="AP163"/>
  <c r="AQ163" s="1"/>
  <c r="AR163" s="1"/>
  <c r="AW163" s="1"/>
  <c r="AP164"/>
  <c r="AQ164" s="1"/>
  <c r="AR164" s="1"/>
  <c r="AW164" s="1"/>
  <c r="AP165"/>
  <c r="AQ165" s="1"/>
  <c r="AR165" s="1"/>
  <c r="AW165" s="1"/>
  <c r="AP172"/>
  <c r="AQ172" s="1"/>
  <c r="AR172" s="1"/>
  <c r="AW172" s="1"/>
  <c r="AP173"/>
  <c r="AQ173" s="1"/>
  <c r="AR173" s="1"/>
  <c r="AW173" s="1"/>
  <c r="AP179"/>
  <c r="AQ179" s="1"/>
  <c r="AR179" s="1"/>
  <c r="AW179" s="1"/>
  <c r="AP181"/>
  <c r="AQ181" s="1"/>
  <c r="AR181" s="1"/>
  <c r="AW181" s="1"/>
  <c r="AP186"/>
  <c r="AQ186" s="1"/>
  <c r="AR186" s="1"/>
  <c r="AW186" s="1"/>
  <c r="AP17"/>
  <c r="AQ17" s="1"/>
  <c r="AR17" s="1"/>
  <c r="AW17" s="1"/>
  <c r="AP25"/>
  <c r="AQ25" s="1"/>
  <c r="AR25" s="1"/>
  <c r="AW25" s="1"/>
  <c r="AP48"/>
  <c r="AQ48" s="1"/>
  <c r="AR48" s="1"/>
  <c r="AW48" s="1"/>
  <c r="AP57"/>
  <c r="AP62"/>
  <c r="AQ62" s="1"/>
  <c r="AR62" s="1"/>
  <c r="AP65"/>
  <c r="AQ65" s="1"/>
  <c r="AR65" s="1"/>
  <c r="AW65" s="1"/>
  <c r="AX65" s="1"/>
  <c r="AY65" s="1"/>
  <c r="AP69"/>
  <c r="AQ69" s="1"/>
  <c r="AR69" s="1"/>
  <c r="AW69" s="1"/>
  <c r="AP80"/>
  <c r="AQ80" s="1"/>
  <c r="AR80" s="1"/>
  <c r="AW80" s="1"/>
  <c r="AP83"/>
  <c r="AQ83" s="1"/>
  <c r="AR83" s="1"/>
  <c r="AW83" s="1"/>
  <c r="AP87"/>
  <c r="AQ87" s="1"/>
  <c r="AR87" s="1"/>
  <c r="AW87" s="1"/>
  <c r="AP88"/>
  <c r="AQ88" s="1"/>
  <c r="AR88" s="1"/>
  <c r="AW88" s="1"/>
  <c r="AP97"/>
  <c r="AQ97" s="1"/>
  <c r="AR97" s="1"/>
  <c r="AW97" s="1"/>
  <c r="AP103"/>
  <c r="AQ103" s="1"/>
  <c r="AR103" s="1"/>
  <c r="AP105"/>
  <c r="AQ105" s="1"/>
  <c r="AR105" s="1"/>
  <c r="AW105" s="1"/>
  <c r="AP108"/>
  <c r="AQ108" s="1"/>
  <c r="AR108" s="1"/>
  <c r="AP109"/>
  <c r="AQ109" s="1"/>
  <c r="AR109" s="1"/>
  <c r="AW109" s="1"/>
  <c r="AP121"/>
  <c r="AQ121" s="1"/>
  <c r="AR121" s="1"/>
  <c r="AW121" s="1"/>
  <c r="AP123"/>
  <c r="AQ123" s="1"/>
  <c r="AR123" s="1"/>
  <c r="AW123" s="1"/>
  <c r="AP125"/>
  <c r="AQ125" s="1"/>
  <c r="AR125" s="1"/>
  <c r="AW125" s="1"/>
  <c r="AP127"/>
  <c r="AQ127" s="1"/>
  <c r="AR127" s="1"/>
  <c r="AW127" s="1"/>
  <c r="AP128"/>
  <c r="AQ128" s="1"/>
  <c r="AR128" s="1"/>
  <c r="AW128" s="1"/>
  <c r="AP12"/>
  <c r="AQ12" s="1"/>
  <c r="AR12" s="1"/>
  <c r="AW12" s="1"/>
  <c r="AP13"/>
  <c r="AQ13" s="1"/>
  <c r="AR13" s="1"/>
  <c r="AW13" s="1"/>
  <c r="AP14"/>
  <c r="AQ14" s="1"/>
  <c r="AR14" s="1"/>
  <c r="AW14" s="1"/>
  <c r="AP16"/>
  <c r="AQ16" s="1"/>
  <c r="AR16" s="1"/>
  <c r="AW16" s="1"/>
  <c r="AP19"/>
  <c r="AP20"/>
  <c r="AQ20" s="1"/>
  <c r="AR20" s="1"/>
  <c r="AW20" s="1"/>
  <c r="AP22"/>
  <c r="AQ22" s="1"/>
  <c r="AR22" s="1"/>
  <c r="AW22" s="1"/>
  <c r="AP27"/>
  <c r="AQ27" s="1"/>
  <c r="AR27" s="1"/>
  <c r="AW27" s="1"/>
  <c r="AP38"/>
  <c r="AQ38" s="1"/>
  <c r="AR38" s="1"/>
  <c r="AW38" s="1"/>
  <c r="AP46"/>
  <c r="AQ46" s="1"/>
  <c r="AR46" s="1"/>
  <c r="AW46" s="1"/>
  <c r="AP51"/>
  <c r="AQ51" s="1"/>
  <c r="AR51" s="1"/>
  <c r="AP66"/>
  <c r="AQ66" s="1"/>
  <c r="AR66" s="1"/>
  <c r="AW66" s="1"/>
  <c r="AP70"/>
  <c r="AQ70" s="1"/>
  <c r="AR70" s="1"/>
  <c r="AW70" s="1"/>
  <c r="AP71"/>
  <c r="AP99"/>
  <c r="AQ99" s="1"/>
  <c r="AR99" s="1"/>
  <c r="AW99" s="1"/>
  <c r="AP111"/>
  <c r="AQ111" s="1"/>
  <c r="AR111" s="1"/>
  <c r="AW111" s="1"/>
  <c r="AP113"/>
  <c r="AQ113" s="1"/>
  <c r="AR113" s="1"/>
  <c r="AW113" s="1"/>
  <c r="AP115"/>
  <c r="AQ115" s="1"/>
  <c r="AR115" s="1"/>
  <c r="AW115" s="1"/>
  <c r="AP118"/>
  <c r="AQ118" s="1"/>
  <c r="AR118" s="1"/>
  <c r="AW118" s="1"/>
  <c r="AP139"/>
  <c r="AQ139" s="1"/>
  <c r="AR139" s="1"/>
  <c r="AW139" s="1"/>
  <c r="AP143"/>
  <c r="AQ143" s="1"/>
  <c r="AR143" s="1"/>
  <c r="AW143" s="1"/>
  <c r="AP150"/>
  <c r="AQ150" s="1"/>
  <c r="AR150" s="1"/>
  <c r="AW150" s="1"/>
  <c r="AP153"/>
  <c r="AQ153" s="1"/>
  <c r="AR153" s="1"/>
  <c r="AW153" s="1"/>
  <c r="AP156"/>
  <c r="AQ156" s="1"/>
  <c r="AR156" s="1"/>
  <c r="AW156" s="1"/>
  <c r="AP159"/>
  <c r="AQ159" s="1"/>
  <c r="AR159" s="1"/>
  <c r="AW159" s="1"/>
  <c r="AP160"/>
  <c r="AQ160" s="1"/>
  <c r="AR160" s="1"/>
  <c r="AW160" s="1"/>
  <c r="AP176"/>
  <c r="AQ176" s="1"/>
  <c r="AR176" s="1"/>
  <c r="AW176" s="1"/>
  <c r="AP184"/>
  <c r="AQ184" s="1"/>
  <c r="AR184" s="1"/>
  <c r="AW184" s="1"/>
  <c r="AP191"/>
  <c r="AQ191" s="1"/>
  <c r="AR191" s="1"/>
  <c r="AW191" s="1"/>
  <c r="AP196"/>
  <c r="AQ196" s="1"/>
  <c r="AR196" s="1"/>
  <c r="AW196" s="1"/>
  <c r="AP199"/>
  <c r="AQ199" s="1"/>
  <c r="AR199" s="1"/>
  <c r="AW199" s="1"/>
  <c r="AP265"/>
  <c r="AQ265" s="1"/>
  <c r="AR265" s="1"/>
  <c r="AW265" s="1"/>
  <c r="AP11"/>
  <c r="AQ11" s="1"/>
  <c r="AR11" s="1"/>
  <c r="AW11" s="1"/>
  <c r="AP21"/>
  <c r="AQ21" s="1"/>
  <c r="AR21" s="1"/>
  <c r="AW21" s="1"/>
  <c r="AP34"/>
  <c r="AQ34" s="1"/>
  <c r="AR34" s="1"/>
  <c r="AW34" s="1"/>
  <c r="AP18"/>
  <c r="AQ18" s="1"/>
  <c r="AR18" s="1"/>
  <c r="AW18" s="1"/>
  <c r="AP24"/>
  <c r="AQ24" s="1"/>
  <c r="AR24" s="1"/>
  <c r="AW24" s="1"/>
  <c r="AP26"/>
  <c r="AQ26" s="1"/>
  <c r="AR26" s="1"/>
  <c r="AW26" s="1"/>
  <c r="AP29"/>
  <c r="AQ29" s="1"/>
  <c r="AR29" s="1"/>
  <c r="AW29" s="1"/>
  <c r="AP31"/>
  <c r="AQ31" s="1"/>
  <c r="AR31" s="1"/>
  <c r="AW31" s="1"/>
  <c r="AP39"/>
  <c r="AQ39" s="1"/>
  <c r="AR39" s="1"/>
  <c r="AW39" s="1"/>
  <c r="AP43"/>
  <c r="AQ43" s="1"/>
  <c r="AR43" s="1"/>
  <c r="AW43" s="1"/>
  <c r="AP49"/>
  <c r="AQ49" s="1"/>
  <c r="AR49" s="1"/>
  <c r="AW49" s="1"/>
  <c r="AP54"/>
  <c r="AQ54" s="1"/>
  <c r="AR54" s="1"/>
  <c r="AW54" s="1"/>
  <c r="AP59"/>
  <c r="AQ59" s="1"/>
  <c r="AR59" s="1"/>
  <c r="AW59" s="1"/>
  <c r="AP60"/>
  <c r="AQ60" s="1"/>
  <c r="AR60" s="1"/>
  <c r="AP61"/>
  <c r="AQ61" s="1"/>
  <c r="AR61" s="1"/>
  <c r="AP63"/>
  <c r="AQ63" s="1"/>
  <c r="AR63" s="1"/>
  <c r="AW63" s="1"/>
  <c r="AP67"/>
  <c r="AQ67" s="1"/>
  <c r="AR67" s="1"/>
  <c r="AW67" s="1"/>
  <c r="AP78"/>
  <c r="AQ78" s="1"/>
  <c r="AR78" s="1"/>
  <c r="AW78" s="1"/>
  <c r="AP81"/>
  <c r="AQ81" s="1"/>
  <c r="AR81" s="1"/>
  <c r="AW81" s="1"/>
  <c r="AP85"/>
  <c r="AQ85" s="1"/>
  <c r="AR85" s="1"/>
  <c r="AW85" s="1"/>
  <c r="AP89"/>
  <c r="AQ89" s="1"/>
  <c r="AR89" s="1"/>
  <c r="AW89" s="1"/>
  <c r="AP92"/>
  <c r="AQ92" s="1"/>
  <c r="AR92" s="1"/>
  <c r="AW92" s="1"/>
  <c r="AP96"/>
  <c r="AQ96" s="1"/>
  <c r="AR96" s="1"/>
  <c r="AW96" s="1"/>
  <c r="AP102"/>
  <c r="AQ102" s="1"/>
  <c r="AR102" s="1"/>
  <c r="AW102" s="1"/>
  <c r="AP104"/>
  <c r="AQ104" s="1"/>
  <c r="AR104" s="1"/>
  <c r="AW104" s="1"/>
  <c r="AP106"/>
  <c r="AQ106" s="1"/>
  <c r="AR106" s="1"/>
  <c r="AW106" s="1"/>
  <c r="AP110"/>
  <c r="AQ110" s="1"/>
  <c r="AR110" s="1"/>
  <c r="AW110" s="1"/>
  <c r="AP117"/>
  <c r="AQ117" s="1"/>
  <c r="AR117" s="1"/>
  <c r="AW117" s="1"/>
  <c r="AP119"/>
  <c r="AQ119" s="1"/>
  <c r="AR119" s="1"/>
  <c r="AW119" s="1"/>
  <c r="AP122"/>
  <c r="AQ122" s="1"/>
  <c r="AR122" s="1"/>
  <c r="AW122" s="1"/>
  <c r="AP126"/>
  <c r="AQ126" s="1"/>
  <c r="AR126" s="1"/>
  <c r="AW126" s="1"/>
  <c r="AP129"/>
  <c r="AQ129" s="1"/>
  <c r="AR129" s="1"/>
  <c r="AW129" s="1"/>
  <c r="AP136"/>
  <c r="AQ136" s="1"/>
  <c r="AR136" s="1"/>
  <c r="AP142"/>
  <c r="AQ142" s="1"/>
  <c r="AR142" s="1"/>
  <c r="AW142" s="1"/>
  <c r="AP144"/>
  <c r="AQ144" s="1"/>
  <c r="AR144" s="1"/>
  <c r="AW144" s="1"/>
  <c r="AP145"/>
  <c r="AQ145" s="1"/>
  <c r="AR145" s="1"/>
  <c r="AW145" s="1"/>
  <c r="AP152"/>
  <c r="AQ152" s="1"/>
  <c r="AR152" s="1"/>
  <c r="AW152" s="1"/>
  <c r="AP157"/>
  <c r="AQ157" s="1"/>
  <c r="AR157" s="1"/>
  <c r="AW157" s="1"/>
  <c r="AP158"/>
  <c r="AQ158" s="1"/>
  <c r="AR158" s="1"/>
  <c r="AW158" s="1"/>
  <c r="AP169"/>
  <c r="AQ169" s="1"/>
  <c r="AR169" s="1"/>
  <c r="AW169" s="1"/>
  <c r="AP171"/>
  <c r="AQ171" s="1"/>
  <c r="AR171" s="1"/>
  <c r="AW171" s="1"/>
  <c r="AP175"/>
  <c r="AQ175" s="1"/>
  <c r="AR175" s="1"/>
  <c r="AW175" s="1"/>
  <c r="AP177"/>
  <c r="AQ177" s="1"/>
  <c r="AR177" s="1"/>
  <c r="AW177" s="1"/>
  <c r="AP182"/>
  <c r="AQ182" s="1"/>
  <c r="AR182" s="1"/>
  <c r="AW182" s="1"/>
  <c r="AP190"/>
  <c r="AQ190" s="1"/>
  <c r="AR190" s="1"/>
  <c r="AW190" s="1"/>
  <c r="AP194"/>
  <c r="AQ194" s="1"/>
  <c r="AR194" s="1"/>
  <c r="AW194" s="1"/>
  <c r="AP195"/>
  <c r="AQ195" s="1"/>
  <c r="AR195" s="1"/>
  <c r="AW195" s="1"/>
  <c r="AP203"/>
  <c r="AQ203" s="1"/>
  <c r="AR203" s="1"/>
  <c r="AW203" s="1"/>
  <c r="AP207"/>
  <c r="AQ207" s="1"/>
  <c r="AR207" s="1"/>
  <c r="AW207" s="1"/>
  <c r="AP208"/>
  <c r="AQ208" s="1"/>
  <c r="AR208" s="1"/>
  <c r="AW208" s="1"/>
  <c r="AP222"/>
  <c r="AQ222" s="1"/>
  <c r="AR222" s="1"/>
  <c r="AW222" s="1"/>
  <c r="AP228"/>
  <c r="AQ228" s="1"/>
  <c r="AR228" s="1"/>
  <c r="AW228" s="1"/>
  <c r="AP235"/>
  <c r="AQ235" s="1"/>
  <c r="AR235" s="1"/>
  <c r="AP236"/>
  <c r="AQ236" s="1"/>
  <c r="AR236" s="1"/>
  <c r="AW236" s="1"/>
  <c r="AP243"/>
  <c r="AQ243" s="1"/>
  <c r="AR243" s="1"/>
  <c r="AW243" s="1"/>
  <c r="AP261"/>
  <c r="AQ261" s="1"/>
  <c r="AR261" s="1"/>
  <c r="AW261" s="1"/>
  <c r="AP187"/>
  <c r="AQ187" s="1"/>
  <c r="AR187" s="1"/>
  <c r="AW187" s="1"/>
  <c r="AP192"/>
  <c r="AQ192" s="1"/>
  <c r="AR192" s="1"/>
  <c r="AW192" s="1"/>
  <c r="AP198"/>
  <c r="AQ198" s="1"/>
  <c r="AR198" s="1"/>
  <c r="AW198" s="1"/>
  <c r="AP200"/>
  <c r="AQ200" s="1"/>
  <c r="AR200" s="1"/>
  <c r="AW200" s="1"/>
  <c r="AP201"/>
  <c r="AQ201" s="1"/>
  <c r="AR201" s="1"/>
  <c r="AW201" s="1"/>
  <c r="AP204"/>
  <c r="AQ204" s="1"/>
  <c r="AR204" s="1"/>
  <c r="AW204" s="1"/>
  <c r="AP205"/>
  <c r="AQ205" s="1"/>
  <c r="AR205" s="1"/>
  <c r="AW205" s="1"/>
  <c r="AP210"/>
  <c r="AQ210" s="1"/>
  <c r="AR210" s="1"/>
  <c r="AW210" s="1"/>
  <c r="AP211"/>
  <c r="AQ211" s="1"/>
  <c r="AR211" s="1"/>
  <c r="AW211" s="1"/>
  <c r="AP215"/>
  <c r="AQ215" s="1"/>
  <c r="AR215" s="1"/>
  <c r="AW215" s="1"/>
  <c r="AP220"/>
  <c r="AQ220" s="1"/>
  <c r="AR220" s="1"/>
  <c r="AW220" s="1"/>
  <c r="AP221"/>
  <c r="AQ221" s="1"/>
  <c r="AR221" s="1"/>
  <c r="AW221" s="1"/>
  <c r="AP226"/>
  <c r="AQ226" s="1"/>
  <c r="AR226" s="1"/>
  <c r="AW226" s="1"/>
  <c r="AP231"/>
  <c r="AQ231" s="1"/>
  <c r="AR231" s="1"/>
  <c r="AW231" s="1"/>
  <c r="AP239"/>
  <c r="AP47"/>
  <c r="AP64"/>
  <c r="AP10"/>
  <c r="AP41"/>
  <c r="AP52"/>
  <c r="AP77"/>
  <c r="AP82"/>
  <c r="AP74"/>
  <c r="AP79"/>
  <c r="AP84"/>
  <c r="AP90"/>
  <c r="AP93"/>
  <c r="AP98"/>
  <c r="AP100"/>
  <c r="AP101"/>
  <c r="AP134"/>
  <c r="AP140"/>
  <c r="AP183"/>
  <c r="AP272" l="1"/>
  <c r="AQ15"/>
  <c r="AR15" s="1"/>
  <c r="AW15" s="1"/>
  <c r="AX15" s="1"/>
  <c r="AY15" s="1"/>
  <c r="AW130"/>
  <c r="AX130" s="1"/>
  <c r="AY130" s="1"/>
  <c r="AW103"/>
  <c r="AX103" s="1"/>
  <c r="AY103" s="1"/>
  <c r="AW61"/>
  <c r="AX61" s="1"/>
  <c r="AW131"/>
  <c r="AX131" s="1"/>
  <c r="AY131" s="1"/>
  <c r="AW60"/>
  <c r="AX60" s="1"/>
  <c r="AY60" s="1"/>
  <c r="AW51"/>
  <c r="AX51" s="1"/>
  <c r="AY51" s="1"/>
  <c r="AW58"/>
  <c r="AX58" s="1"/>
  <c r="AY58" s="1"/>
  <c r="AW108"/>
  <c r="AX108" s="1"/>
  <c r="AY108" s="1"/>
  <c r="AW62"/>
  <c r="AX62" s="1"/>
  <c r="AW44"/>
  <c r="AX44" s="1"/>
  <c r="AY44" s="1"/>
  <c r="AW36"/>
  <c r="AX36" s="1"/>
  <c r="AW135"/>
  <c r="AX135" s="1"/>
  <c r="AQ57"/>
  <c r="AR57" s="1"/>
  <c r="AW57" s="1"/>
  <c r="AX57" s="1"/>
  <c r="AQ162"/>
  <c r="AR162" s="1"/>
  <c r="AW162" s="1"/>
  <c r="AQ42"/>
  <c r="AR42" s="1"/>
  <c r="AW42" s="1"/>
  <c r="AX42" s="1"/>
  <c r="AY42" s="1"/>
  <c r="AQ239"/>
  <c r="AR239" s="1"/>
  <c r="AW239" s="1"/>
  <c r="AX239" s="1"/>
  <c r="AY239" s="1"/>
  <c r="AW136"/>
  <c r="AX136" s="1"/>
  <c r="AY136" s="1"/>
  <c r="AQ71"/>
  <c r="AR71" s="1"/>
  <c r="AW71" s="1"/>
  <c r="AX71" s="1"/>
  <c r="AY71" s="1"/>
  <c r="AQ19"/>
  <c r="AR19" s="1"/>
  <c r="AW19" s="1"/>
  <c r="AX19" s="1"/>
  <c r="AY19" s="1"/>
  <c r="AW235"/>
  <c r="AX147"/>
  <c r="AY147" s="1"/>
  <c r="AX187"/>
  <c r="AY187" s="1"/>
  <c r="AX247"/>
  <c r="AY247" s="1"/>
  <c r="AX243"/>
  <c r="AY243" s="1"/>
  <c r="AX192"/>
  <c r="AY192" s="1"/>
  <c r="AX254"/>
  <c r="AY254" s="1"/>
  <c r="AX244"/>
  <c r="AY244" s="1"/>
  <c r="AX160"/>
  <c r="AY160" s="1"/>
  <c r="AX154"/>
  <c r="AY154" s="1"/>
  <c r="AX137"/>
  <c r="AX120"/>
  <c r="AY120" s="1"/>
  <c r="AX117"/>
  <c r="AX68"/>
  <c r="AX94"/>
  <c r="AY94" s="1"/>
  <c r="AX81"/>
  <c r="AX259"/>
  <c r="AY259" s="1"/>
  <c r="AX237"/>
  <c r="AY237" s="1"/>
  <c r="AX197"/>
  <c r="AY197" s="1"/>
  <c r="AX261"/>
  <c r="AY261" s="1"/>
  <c r="AX200"/>
  <c r="AX250"/>
  <c r="AY250" s="1"/>
  <c r="AX232"/>
  <c r="AY232" s="1"/>
  <c r="AX189"/>
  <c r="AY189" s="1"/>
  <c r="AX184"/>
  <c r="AY184" s="1"/>
  <c r="AX158"/>
  <c r="AY158" s="1"/>
  <c r="AX148"/>
  <c r="AY148" s="1"/>
  <c r="AX78"/>
  <c r="AY78" s="1"/>
  <c r="AX96"/>
  <c r="AY96" s="1"/>
  <c r="AX91"/>
  <c r="AY91" s="1"/>
  <c r="AX85"/>
  <c r="AY85" s="1"/>
  <c r="AX55"/>
  <c r="AY55" s="1"/>
  <c r="AX43"/>
  <c r="AY43" s="1"/>
  <c r="AX29"/>
  <c r="AY29" s="1"/>
  <c r="AX25"/>
  <c r="AY25" s="1"/>
  <c r="AX33"/>
  <c r="AY33" s="1"/>
  <c r="AX22"/>
  <c r="AY22" s="1"/>
  <c r="AX12"/>
  <c r="AY12" s="1"/>
  <c r="AX31"/>
  <c r="AY31" s="1"/>
  <c r="AX45"/>
  <c r="AY45" s="1"/>
  <c r="AX11"/>
  <c r="AY11" s="1"/>
  <c r="AX255"/>
  <c r="AY255" s="1"/>
  <c r="AX241"/>
  <c r="AY241" s="1"/>
  <c r="AX193"/>
  <c r="AY193" s="1"/>
  <c r="AX195"/>
  <c r="AY195" s="1"/>
  <c r="AX262"/>
  <c r="AY262" s="1"/>
  <c r="AX234"/>
  <c r="AY234" s="1"/>
  <c r="AX217"/>
  <c r="AY217" s="1"/>
  <c r="AX191"/>
  <c r="AY191" s="1"/>
  <c r="AX220"/>
  <c r="AY220" s="1"/>
  <c r="AX176"/>
  <c r="AY176" s="1"/>
  <c r="AX164"/>
  <c r="AY164" s="1"/>
  <c r="AX185"/>
  <c r="AY185" s="1"/>
  <c r="AX145"/>
  <c r="AY145" s="1"/>
  <c r="AX122"/>
  <c r="AY122" s="1"/>
  <c r="AX152"/>
  <c r="AY152" s="1"/>
  <c r="AX123"/>
  <c r="AY123" s="1"/>
  <c r="AX110"/>
  <c r="AY110" s="1"/>
  <c r="AX102"/>
  <c r="AY102" s="1"/>
  <c r="AX92"/>
  <c r="AY92" s="1"/>
  <c r="AX87"/>
  <c r="AY87" s="1"/>
  <c r="AX76"/>
  <c r="AY76" s="1"/>
  <c r="AX46"/>
  <c r="AY46" s="1"/>
  <c r="AX35"/>
  <c r="AY35" s="1"/>
  <c r="AX28"/>
  <c r="AY28" s="1"/>
  <c r="AX14"/>
  <c r="AY14" s="1"/>
  <c r="AX39"/>
  <c r="AY39" s="1"/>
  <c r="AX49"/>
  <c r="AY49" s="1"/>
  <c r="AX13"/>
  <c r="AY13" s="1"/>
  <c r="AX245"/>
  <c r="AY245" s="1"/>
  <c r="AX229"/>
  <c r="AY229" s="1"/>
  <c r="AX263"/>
  <c r="AY263" s="1"/>
  <c r="AX258"/>
  <c r="AY258" s="1"/>
  <c r="AX238"/>
  <c r="AY238" s="1"/>
  <c r="AX215"/>
  <c r="AY215" s="1"/>
  <c r="AX190"/>
  <c r="AY190" s="1"/>
  <c r="AX180"/>
  <c r="AY180" s="1"/>
  <c r="AX169"/>
  <c r="AY169" s="1"/>
  <c r="AX168"/>
  <c r="AY168" s="1"/>
  <c r="AX182"/>
  <c r="AY182" s="1"/>
  <c r="AX179"/>
  <c r="AY179" s="1"/>
  <c r="AX156"/>
  <c r="AY156" s="1"/>
  <c r="AX142"/>
  <c r="AY142" s="1"/>
  <c r="AX128"/>
  <c r="AX67"/>
  <c r="AY67" s="1"/>
  <c r="AX63"/>
  <c r="AY63" s="1"/>
  <c r="AX99"/>
  <c r="AX80"/>
  <c r="AY80" s="1"/>
  <c r="AX18"/>
  <c r="AY18" s="1"/>
  <c r="AX38"/>
  <c r="AY38" s="1"/>
  <c r="AX16"/>
  <c r="AY16" s="1"/>
  <c r="AX251"/>
  <c r="AY251" s="1"/>
  <c r="AX233"/>
  <c r="AY233" s="1"/>
  <c r="AX216"/>
  <c r="AY216" s="1"/>
  <c r="AX170"/>
  <c r="AY170" s="1"/>
  <c r="AX165"/>
  <c r="AY165" s="1"/>
  <c r="AX105"/>
  <c r="AY105" s="1"/>
  <c r="AX89"/>
  <c r="AY89" s="1"/>
  <c r="AX54"/>
  <c r="AY54" s="1"/>
  <c r="AX88"/>
  <c r="AY88" s="1"/>
  <c r="AX69"/>
  <c r="AY69" s="1"/>
  <c r="AX21"/>
  <c r="AY21" s="1"/>
  <c r="AX20"/>
  <c r="AX249"/>
  <c r="AY249" s="1"/>
  <c r="AX188"/>
  <c r="AY188" s="1"/>
  <c r="AX246"/>
  <c r="AY246" s="1"/>
  <c r="AX212"/>
  <c r="AY212" s="1"/>
  <c r="AX208"/>
  <c r="AY208" s="1"/>
  <c r="AX227"/>
  <c r="AY227" s="1"/>
  <c r="AX213"/>
  <c r="AY213" s="1"/>
  <c r="AX209"/>
  <c r="AY209" s="1"/>
  <c r="AX196"/>
  <c r="AX222"/>
  <c r="AY222" s="1"/>
  <c r="AX207"/>
  <c r="AY207" s="1"/>
  <c r="AQ183"/>
  <c r="AR183" s="1"/>
  <c r="AW183" s="1"/>
  <c r="AQ134"/>
  <c r="AR134" s="1"/>
  <c r="AW134" s="1"/>
  <c r="AQ100"/>
  <c r="AR100" s="1"/>
  <c r="AW100" s="1"/>
  <c r="AQ84"/>
  <c r="AR84" s="1"/>
  <c r="AW84" s="1"/>
  <c r="AQ64"/>
  <c r="AR64" s="1"/>
  <c r="AW64" s="1"/>
  <c r="AQ47"/>
  <c r="AR47" s="1"/>
  <c r="AW47" s="1"/>
  <c r="AX218"/>
  <c r="AY218" s="1"/>
  <c r="AX260"/>
  <c r="AY260" s="1"/>
  <c r="AX256"/>
  <c r="AY256" s="1"/>
  <c r="AX252"/>
  <c r="AY252" s="1"/>
  <c r="AX248"/>
  <c r="AY248" s="1"/>
  <c r="AX240"/>
  <c r="AY240" s="1"/>
  <c r="AX230"/>
  <c r="AY230" s="1"/>
  <c r="AX223"/>
  <c r="AY223" s="1"/>
  <c r="AX219"/>
  <c r="AY219" s="1"/>
  <c r="AX214"/>
  <c r="AY214" s="1"/>
  <c r="AX231"/>
  <c r="AY231" s="1"/>
  <c r="AX221"/>
  <c r="AY221" s="1"/>
  <c r="AX211"/>
  <c r="AY211" s="1"/>
  <c r="AX205"/>
  <c r="AY205" s="1"/>
  <c r="AX201"/>
  <c r="AY201" s="1"/>
  <c r="AX194"/>
  <c r="AY194" s="1"/>
  <c r="AX186"/>
  <c r="AY186" s="1"/>
  <c r="AX167"/>
  <c r="AY167" s="1"/>
  <c r="AQ140"/>
  <c r="AR140" s="1"/>
  <c r="AW140" s="1"/>
  <c r="AX174"/>
  <c r="AY174" s="1"/>
  <c r="AX181"/>
  <c r="AY181" s="1"/>
  <c r="AQ101"/>
  <c r="AR101" s="1"/>
  <c r="AW101" s="1"/>
  <c r="AQ90"/>
  <c r="AR90" s="1"/>
  <c r="AW90" s="1"/>
  <c r="AX161"/>
  <c r="AY161" s="1"/>
  <c r="AX143"/>
  <c r="AY143" s="1"/>
  <c r="AX138"/>
  <c r="AY138" s="1"/>
  <c r="AX107"/>
  <c r="AY107" s="1"/>
  <c r="AQ77"/>
  <c r="AR77" s="1"/>
  <c r="AW77" s="1"/>
  <c r="AX83"/>
  <c r="AY83" s="1"/>
  <c r="AX59"/>
  <c r="AY59" s="1"/>
  <c r="AX50"/>
  <c r="AY50" s="1"/>
  <c r="AX70"/>
  <c r="AY70" s="1"/>
  <c r="AX37"/>
  <c r="AX26"/>
  <c r="AY26" s="1"/>
  <c r="AX24"/>
  <c r="AY24" s="1"/>
  <c r="AX17"/>
  <c r="AY17" s="1"/>
  <c r="AX23"/>
  <c r="AX34"/>
  <c r="AY34" s="1"/>
  <c r="AX40"/>
  <c r="AY40" s="1"/>
  <c r="AX257"/>
  <c r="AY257" s="1"/>
  <c r="AX210"/>
  <c r="AY210" s="1"/>
  <c r="AX198"/>
  <c r="AX265"/>
  <c r="AY265" s="1"/>
  <c r="AX242"/>
  <c r="AY242" s="1"/>
  <c r="AX206"/>
  <c r="AY206" s="1"/>
  <c r="AX202"/>
  <c r="AY202" s="1"/>
  <c r="AX199"/>
  <c r="AX236"/>
  <c r="AY236" s="1"/>
  <c r="AX228"/>
  <c r="AY228" s="1"/>
  <c r="AX177"/>
  <c r="AX172"/>
  <c r="AY172" s="1"/>
  <c r="AX178"/>
  <c r="AY178" s="1"/>
  <c r="AX166"/>
  <c r="AX173"/>
  <c r="AY173" s="1"/>
  <c r="AX163"/>
  <c r="AY163" s="1"/>
  <c r="AQ93"/>
  <c r="AR93" s="1"/>
  <c r="AW93" s="1"/>
  <c r="AQ74"/>
  <c r="AR74" s="1"/>
  <c r="AW74" s="1"/>
  <c r="AX139"/>
  <c r="AY139" s="1"/>
  <c r="AX133"/>
  <c r="AY133" s="1"/>
  <c r="AX153"/>
  <c r="AX151"/>
  <c r="AY151" s="1"/>
  <c r="AX149"/>
  <c r="AX124"/>
  <c r="AY124" s="1"/>
  <c r="AX116"/>
  <c r="AY116" s="1"/>
  <c r="AX115"/>
  <c r="AY115" s="1"/>
  <c r="AX113"/>
  <c r="AY113" s="1"/>
  <c r="AX111"/>
  <c r="AY111" s="1"/>
  <c r="AQ82"/>
  <c r="AR82" s="1"/>
  <c r="AW82" s="1"/>
  <c r="AX155"/>
  <c r="AY155" s="1"/>
  <c r="AX126"/>
  <c r="AY126" s="1"/>
  <c r="AQ41"/>
  <c r="AR41" s="1"/>
  <c r="AW41" s="1"/>
  <c r="AX73"/>
  <c r="AY73" s="1"/>
  <c r="AQ10"/>
  <c r="AX104"/>
  <c r="AY104" s="1"/>
  <c r="AX97"/>
  <c r="AX66"/>
  <c r="AX53"/>
  <c r="AY53" s="1"/>
  <c r="AX48"/>
  <c r="AY48" s="1"/>
  <c r="AX30"/>
  <c r="AY30" s="1"/>
  <c r="AX27"/>
  <c r="AY27" s="1"/>
  <c r="AX32"/>
  <c r="AY32" s="1"/>
  <c r="AX253"/>
  <c r="AY253" s="1"/>
  <c r="AX225"/>
  <c r="AY225" s="1"/>
  <c r="AX226"/>
  <c r="AY226" s="1"/>
  <c r="AX204"/>
  <c r="AY204" s="1"/>
  <c r="AX224"/>
  <c r="AY224" s="1"/>
  <c r="AX203"/>
  <c r="AY203" s="1"/>
  <c r="AX175"/>
  <c r="AY175" s="1"/>
  <c r="AX171"/>
  <c r="AQ98"/>
  <c r="AR98" s="1"/>
  <c r="AW98" s="1"/>
  <c r="AQ79"/>
  <c r="AR79" s="1"/>
  <c r="AW79" s="1"/>
  <c r="AX157"/>
  <c r="AY157" s="1"/>
  <c r="AX144"/>
  <c r="AY144" s="1"/>
  <c r="AX141"/>
  <c r="AX132"/>
  <c r="AY132" s="1"/>
  <c r="AX129"/>
  <c r="AX159"/>
  <c r="AY159" s="1"/>
  <c r="AX150"/>
  <c r="AY150" s="1"/>
  <c r="AX118"/>
  <c r="AX114"/>
  <c r="AY114" s="1"/>
  <c r="AX112"/>
  <c r="AY112" s="1"/>
  <c r="AX127"/>
  <c r="AY127" s="1"/>
  <c r="AX125"/>
  <c r="AY125" s="1"/>
  <c r="AX121"/>
  <c r="AY121" s="1"/>
  <c r="AX119"/>
  <c r="AY119" s="1"/>
  <c r="AX109"/>
  <c r="AY109" s="1"/>
  <c r="AQ52"/>
  <c r="AR52" s="1"/>
  <c r="AW52" s="1"/>
  <c r="AX106"/>
  <c r="AY106" s="1"/>
  <c r="AQ272" l="1"/>
  <c r="AX235"/>
  <c r="AY235" s="1"/>
  <c r="AY57"/>
  <c r="AX162"/>
  <c r="AY162" s="1"/>
  <c r="AX47"/>
  <c r="AY47" s="1"/>
  <c r="AX134"/>
  <c r="AX52"/>
  <c r="AY52" s="1"/>
  <c r="AX93"/>
  <c r="AY93" s="1"/>
  <c r="AX41"/>
  <c r="AY41" s="1"/>
  <c r="AX82"/>
  <c r="AY82" s="1"/>
  <c r="AX100"/>
  <c r="AY100" s="1"/>
  <c r="AX77"/>
  <c r="AY77" s="1"/>
  <c r="AX84"/>
  <c r="AY84" s="1"/>
  <c r="AX79"/>
  <c r="AY79" s="1"/>
  <c r="AX74"/>
  <c r="AY74" s="1"/>
  <c r="AY62"/>
  <c r="AY37"/>
  <c r="AY118"/>
  <c r="AY129"/>
  <c r="AY141"/>
  <c r="AY171"/>
  <c r="AY36"/>
  <c r="AY66"/>
  <c r="AY166"/>
  <c r="AY177"/>
  <c r="AY199"/>
  <c r="AY198"/>
  <c r="AY61"/>
  <c r="AY196"/>
  <c r="AY20"/>
  <c r="AX101"/>
  <c r="AY101" s="1"/>
  <c r="AX140"/>
  <c r="AY140" s="1"/>
  <c r="AY97"/>
  <c r="AY149"/>
  <c r="AY153"/>
  <c r="AY135"/>
  <c r="AX90"/>
  <c r="AY90" s="1"/>
  <c r="AX64"/>
  <c r="AY64" s="1"/>
  <c r="AX183"/>
  <c r="AY183" s="1"/>
  <c r="AX98"/>
  <c r="AR10"/>
  <c r="AR272" s="1"/>
  <c r="AY23"/>
  <c r="AY99"/>
  <c r="AY128"/>
  <c r="AY200"/>
  <c r="AY81"/>
  <c r="AY68"/>
  <c r="AY117"/>
  <c r="AY137"/>
  <c r="AY98" l="1"/>
  <c r="AW10"/>
  <c r="AW272" s="1"/>
  <c r="AY134"/>
  <c r="AX10" l="1"/>
  <c r="AX272" s="1"/>
  <c r="AY10" l="1"/>
  <c r="AY272" s="1"/>
</calcChain>
</file>

<file path=xl/sharedStrings.xml><?xml version="1.0" encoding="utf-8"?>
<sst xmlns="http://schemas.openxmlformats.org/spreadsheetml/2006/main" count="2125" uniqueCount="1428">
  <si>
    <t>TOTAL</t>
  </si>
  <si>
    <t>ក្រុមហ៊ុន អ៊ែតវ៉ានស៏ ធីម​ (ខេមបូឌា) ឯ.ក</t>
  </si>
  <si>
    <t>ADVANCE TEAM (CAMBODIA) CO.,LTD</t>
  </si>
  <si>
    <t xml:space="preserve"> </t>
  </si>
  <si>
    <t>上班天数基础：</t>
  </si>
  <si>
    <t>RATE:</t>
  </si>
  <si>
    <t>ល.រ</t>
  </si>
  <si>
    <t>អត្តលេខ ឈ្មោះ</t>
  </si>
  <si>
    <t>ឈ្មោះជាភាសាអង់គ្លេស</t>
  </si>
  <si>
    <t>ភេទ</t>
  </si>
  <si>
    <t>ថ្ងៃខែឆ្នាំ</t>
  </si>
  <si>
    <t>លេខអត្ត.ខ្មែរ ឬលិខិតឆ្លងដែន</t>
  </si>
  <si>
    <t>លេខទូរសព្ទ័</t>
  </si>
  <si>
    <t>ស្ថានភាពគ្រួសារ</t>
  </si>
  <si>
    <t>ផ្នែក</t>
  </si>
  <si>
    <t>ប្រាក់តួនាទី</t>
  </si>
  <si>
    <t>ប្រាក់ជំនាញ</t>
  </si>
  <si>
    <t>ប្រាក់ភាសា</t>
  </si>
  <si>
    <t>ប្រាក់បៀវត្ស</t>
  </si>
  <si>
    <t>ចំនួនថ្ងៃធ្វើការ</t>
  </si>
  <si>
    <t>ប្រាក់ខែធ្វើការ</t>
  </si>
  <si>
    <t>ថែមម៉ោង​​ 4-6</t>
  </si>
  <si>
    <t>ប្រាក់ថែមម៉ោង​​</t>
  </si>
  <si>
    <t>ថែមម៉ោង​​ 6-8</t>
  </si>
  <si>
    <t>ប្រាក់បណ្តុះបណ្តាល</t>
  </si>
  <si>
    <t>លុយបាយថែមម៉ោង</t>
  </si>
  <si>
    <t>ប្រាក់រង្វាន់</t>
  </si>
  <si>
    <t>លុយបាយថ្ងៃត្រង់</t>
  </si>
  <si>
    <t>ប្រាក់អតីតភាព</t>
  </si>
  <si>
    <t>លុយធ្វើដំណើរ</t>
  </si>
  <si>
    <t>លុយទឹកដោះគោកូន</t>
  </si>
  <si>
    <t>ប្រាក់លំហែមាតុភាព</t>
  </si>
  <si>
    <t>ប្រាក់បំណាច់ឆ្នាំ</t>
  </si>
  <si>
    <t>ប្រាក់រំសាយ៥%</t>
  </si>
  <si>
    <t>បំពេញប្រាក់គោល</t>
  </si>
  <si>
    <t>ប្រាក់កែតំរូវ</t>
  </si>
  <si>
    <t>ប្រាក់រង្វាន់គោលដៅ</t>
  </si>
  <si>
    <t>ប្រាក់សរុប</t>
  </si>
  <si>
    <t>មូលស្ថានគិតពន្ធ</t>
  </si>
  <si>
    <t>ប្រាក់សហជីប</t>
  </si>
  <si>
    <t>ប្រាក់ខែថ្ងៃទី1-15</t>
  </si>
  <si>
    <t>កែតំរូវដក</t>
  </si>
  <si>
    <t>ដុល្លា</t>
  </si>
  <si>
    <t>រៀល</t>
  </si>
  <si>
    <t>ហត្ថលេខា</t>
  </si>
  <si>
    <t>ចូលធ្វើការ</t>
  </si>
  <si>
    <t>កំណើត</t>
  </si>
  <si>
    <t>ប្តីប្រពន្ធ</t>
  </si>
  <si>
    <t>កូន</t>
  </si>
  <si>
    <t>编号</t>
  </si>
  <si>
    <t>工号</t>
  </si>
  <si>
    <t>员工姓名</t>
  </si>
  <si>
    <t xml:space="preserve">性别 </t>
  </si>
  <si>
    <t>入厂日期</t>
  </si>
  <si>
    <t>丈夫/妻子</t>
  </si>
  <si>
    <t>孩子</t>
  </si>
  <si>
    <t>部门代号</t>
  </si>
  <si>
    <t>職務</t>
  </si>
  <si>
    <t>技術</t>
  </si>
  <si>
    <t>語言</t>
  </si>
  <si>
    <t>月薪</t>
  </si>
  <si>
    <t>计薪天数</t>
  </si>
  <si>
    <t>加班4-6</t>
  </si>
  <si>
    <t>加班费</t>
  </si>
  <si>
    <t>假日加班</t>
  </si>
  <si>
    <t>周日加班</t>
  </si>
  <si>
    <t>培训津贴</t>
  </si>
  <si>
    <t>加班餐费</t>
  </si>
  <si>
    <t>全勤奖</t>
  </si>
  <si>
    <t>午餐補助</t>
  </si>
  <si>
    <t>工龄奖</t>
  </si>
  <si>
    <t>交通補助</t>
  </si>
  <si>
    <t>哺乳費</t>
  </si>
  <si>
    <t>产假补贴</t>
  </si>
  <si>
    <t>年假</t>
  </si>
  <si>
    <t>5%工资</t>
  </si>
  <si>
    <t>其他津贴</t>
  </si>
  <si>
    <t>调整+</t>
  </si>
  <si>
    <t>效率獎金</t>
  </si>
  <si>
    <t>实际工资</t>
  </si>
  <si>
    <t>算税基础</t>
  </si>
  <si>
    <t>工资税</t>
  </si>
  <si>
    <t>扣除工会费</t>
  </si>
  <si>
    <t>工资01至15号</t>
  </si>
  <si>
    <t>调整(-)</t>
  </si>
  <si>
    <t>美金</t>
  </si>
  <si>
    <t>柬币</t>
  </si>
  <si>
    <t xml:space="preserve">签名 </t>
  </si>
  <si>
    <t>ADT0003</t>
  </si>
  <si>
    <t>ប្រាក់ ដាណែត</t>
  </si>
  <si>
    <t>PRAK DANETH</t>
  </si>
  <si>
    <t>F</t>
  </si>
  <si>
    <t>097 25 46 741</t>
  </si>
  <si>
    <t>PC</t>
  </si>
  <si>
    <t>ADT0004</t>
  </si>
  <si>
    <t>ប្រាក់សុខលាប</t>
  </si>
  <si>
    <t>PRAK SOKLEAB</t>
  </si>
  <si>
    <t>088 51 45 529</t>
  </si>
  <si>
    <t>PP</t>
  </si>
  <si>
    <t>ADT0006</t>
  </si>
  <si>
    <t>ស៊ុំ ស៊ីណា</t>
  </si>
  <si>
    <t>SUM SINA</t>
  </si>
  <si>
    <t>M</t>
  </si>
  <si>
    <t>096 83 36 6588</t>
  </si>
  <si>
    <t>AL</t>
  </si>
  <si>
    <t>ADT0007</t>
  </si>
  <si>
    <t>ស៊ុំ​​ មករា</t>
  </si>
  <si>
    <t>SUM MAKARA</t>
  </si>
  <si>
    <t>070 602 088</t>
  </si>
  <si>
    <t>PA-B</t>
  </si>
  <si>
    <t>ADT0008</t>
  </si>
  <si>
    <t>ហាយ ទក</t>
  </si>
  <si>
    <t>HORY TORK</t>
  </si>
  <si>
    <t>096 809 1672</t>
  </si>
  <si>
    <t>PA-A</t>
  </si>
  <si>
    <t>ADT0011</t>
  </si>
  <si>
    <t>ពេជ្រ សុផាន់ណា</t>
  </si>
  <si>
    <t>PHCH SOPHANNA</t>
  </si>
  <si>
    <t>096​ ​966​ 06 99</t>
  </si>
  <si>
    <t>PPC</t>
  </si>
  <si>
    <t>ADT0017</t>
  </si>
  <si>
    <t>អុល សុខលី</t>
  </si>
  <si>
    <t>ORL SOKLY</t>
  </si>
  <si>
    <t>096 453 2122</t>
  </si>
  <si>
    <t>QC</t>
  </si>
  <si>
    <t>ADT0018</t>
  </si>
  <si>
    <t>រត្ន័ ​សារឿន</t>
  </si>
  <si>
    <t>RATH SAROEURN</t>
  </si>
  <si>
    <t>087​​​ 405 922</t>
  </si>
  <si>
    <t>ADT0022</t>
  </si>
  <si>
    <t>ចន ធារី</t>
  </si>
  <si>
    <t>CHAN THEAVY</t>
  </si>
  <si>
    <t>020445415(01)</t>
  </si>
  <si>
    <t>016 772 803</t>
  </si>
  <si>
    <t>ADT0026</t>
  </si>
  <si>
    <t>សួន ម៉ាច</t>
  </si>
  <si>
    <t>SUON MACH</t>
  </si>
  <si>
    <t>097 558 9785</t>
  </si>
  <si>
    <t>ADT0029</t>
  </si>
  <si>
    <t>ស៊ា ជ្រុយ</t>
  </si>
  <si>
    <t>SEA CHRUY</t>
  </si>
  <si>
    <t>016 978 571</t>
  </si>
  <si>
    <t>ADT0031</t>
  </si>
  <si>
    <t>ហន់ ជូនី</t>
  </si>
  <si>
    <t>HANG CHOUNY</t>
  </si>
  <si>
    <t>098 277 906</t>
  </si>
  <si>
    <t>ADT0032</t>
  </si>
  <si>
    <t>ងឹម ស្រិពៅ</t>
  </si>
  <si>
    <t>NMGOE SREYPAO</t>
  </si>
  <si>
    <t>087 535 872</t>
  </si>
  <si>
    <t>ADT0036</t>
  </si>
  <si>
    <t>ស្រួយ ប៊ុនណាត</t>
  </si>
  <si>
    <t>SRUOY BUNATH</t>
  </si>
  <si>
    <t>070​​ 982​ 712</t>
  </si>
  <si>
    <t>ADT0037</t>
  </si>
  <si>
    <t>សឿន ម៉ារី</t>
  </si>
  <si>
    <t>SOEURN MARY</t>
  </si>
  <si>
    <t>2019年/005/06</t>
  </si>
  <si>
    <t>088 215 4724</t>
  </si>
  <si>
    <t>ADT0038</t>
  </si>
  <si>
    <t>សឿង នឿត</t>
  </si>
  <si>
    <t>SOEURNG NOEURT</t>
  </si>
  <si>
    <t>096 635 8619</t>
  </si>
  <si>
    <t>ADT0049</t>
  </si>
  <si>
    <t>ង៉ែត ផល</t>
  </si>
  <si>
    <t>NGET PHAL</t>
  </si>
  <si>
    <t>090 484  201</t>
  </si>
  <si>
    <t>ADT0056</t>
  </si>
  <si>
    <t>សយ តុលា</t>
  </si>
  <si>
    <t>SAY TOLA</t>
  </si>
  <si>
    <t>010​ 714 251</t>
  </si>
  <si>
    <t>ADT0058</t>
  </si>
  <si>
    <t>វ៉ាន់ ណាវី</t>
  </si>
  <si>
    <t>VANNAVY</t>
  </si>
  <si>
    <t>070 816 309</t>
  </si>
  <si>
    <t>ADT0059</t>
  </si>
  <si>
    <t>ភាង  រាភី</t>
  </si>
  <si>
    <t>PHEANG RATHY</t>
  </si>
  <si>
    <t>099 478 004</t>
  </si>
  <si>
    <t>ADT0061</t>
  </si>
  <si>
    <t xml:space="preserve">នឹម សម្ភស្ស
</t>
  </si>
  <si>
    <t>NOEM SAMPHORS</t>
  </si>
  <si>
    <t>ADT0074</t>
  </si>
  <si>
    <t>ម៉ៅ សុខលី</t>
  </si>
  <si>
    <t>MAO SOKLY</t>
  </si>
  <si>
    <t>096 348 5368</t>
  </si>
  <si>
    <t>ADT0081</t>
  </si>
  <si>
    <t>ហួត ហាក់</t>
  </si>
  <si>
    <t>HOUT HAK</t>
  </si>
  <si>
    <t>096​ 224 4237</t>
  </si>
  <si>
    <t>ADT0086</t>
  </si>
  <si>
    <t>សេង នីរតី</t>
  </si>
  <si>
    <t>SENG NIRADEY</t>
  </si>
  <si>
    <t>010​ ​302 ​487</t>
  </si>
  <si>
    <t xml:space="preserve">ជ្រៃ ស្រីនាង​​​ </t>
  </si>
  <si>
    <t>CHREY SREYNEANG</t>
  </si>
  <si>
    <t>096 41 87 636</t>
  </si>
  <si>
    <t>ADT0091</t>
  </si>
  <si>
    <t>សៅ ឧត្តុង</t>
  </si>
  <si>
    <t>SAO ODONG</t>
  </si>
  <si>
    <t>081​ ​723 ​​124</t>
  </si>
  <si>
    <t>ADT0093</t>
  </si>
  <si>
    <t>សុខ គឺមសាន</t>
  </si>
  <si>
    <t>SOK KOEMSAN</t>
  </si>
  <si>
    <t>081 54 34 81</t>
  </si>
  <si>
    <t>ADT0096</t>
  </si>
  <si>
    <t>ឃិន មករា</t>
  </si>
  <si>
    <t>KHEN MAKARA</t>
  </si>
  <si>
    <t>097 967 4724</t>
  </si>
  <si>
    <t>ADT0102</t>
  </si>
  <si>
    <t>ភិន ស្រីតូច</t>
  </si>
  <si>
    <t>PHIN SREYTOUCH</t>
  </si>
  <si>
    <t>015​ 887​ 111</t>
  </si>
  <si>
    <t>ADT0105</t>
  </si>
  <si>
    <t>បួយ ស្រីណាត</t>
  </si>
  <si>
    <t>BOUY SREYNATH</t>
  </si>
  <si>
    <t>096 77 39 247</t>
  </si>
  <si>
    <t>ADT0109</t>
  </si>
  <si>
    <t>ហាក់ ផាណេត</t>
  </si>
  <si>
    <t>HAK PHANET</t>
  </si>
  <si>
    <t>31045593</t>
  </si>
  <si>
    <t>016 711 309</t>
  </si>
  <si>
    <t>ADT0111</t>
  </si>
  <si>
    <t xml:space="preserve">ស៊ីប លឿន </t>
  </si>
  <si>
    <t>SIP LOEURN</t>
  </si>
  <si>
    <t>096 549 7977</t>
  </si>
  <si>
    <t>ADT0138</t>
  </si>
  <si>
    <t>លាស់ ទូច</t>
  </si>
  <si>
    <t>LOS TOUCH</t>
  </si>
  <si>
    <t>096 762 6800</t>
  </si>
  <si>
    <t>ADT0153</t>
  </si>
  <si>
    <t>នូ គង្គា</t>
  </si>
  <si>
    <t>NOU  KONGKEA</t>
  </si>
  <si>
    <t>096 551 1237</t>
  </si>
  <si>
    <t>ADT0170</t>
  </si>
  <si>
    <t>អ៊ីង ផាន់ណា</t>
  </si>
  <si>
    <t>ING PHANNA</t>
  </si>
  <si>
    <t>096 836 8195</t>
  </si>
  <si>
    <t>ADT0172</t>
  </si>
  <si>
    <t>ម៉ូន ផាននិត</t>
  </si>
  <si>
    <t>MOUN PHANNITH</t>
  </si>
  <si>
    <t>098 637 798</t>
  </si>
  <si>
    <t>ADT0175</t>
  </si>
  <si>
    <t>សើ ហុក</t>
  </si>
  <si>
    <t>SOEU HOK</t>
  </si>
  <si>
    <t>096 388 2298</t>
  </si>
  <si>
    <t>ADT0184</t>
  </si>
  <si>
    <t>រឿន ចេក</t>
  </si>
  <si>
    <t>ROEURN CHEK</t>
  </si>
  <si>
    <t>016 270 943</t>
  </si>
  <si>
    <t>ADT0202</t>
  </si>
  <si>
    <t>វ៉ាន​ និមល</t>
  </si>
  <si>
    <t>VAN NIMORL</t>
  </si>
  <si>
    <t>061 880 520</t>
  </si>
  <si>
    <t>ADT0205</t>
  </si>
  <si>
    <t>ភួង ភៀង</t>
  </si>
  <si>
    <t>PHUONG PHIENG</t>
  </si>
  <si>
    <t>096 524 9218</t>
  </si>
  <si>
    <t>ADT0208</t>
  </si>
  <si>
    <t>ពេជ្រ សុធារី</t>
  </si>
  <si>
    <t>PICH SOTHEARY</t>
  </si>
  <si>
    <t>010​ ​314​ 527</t>
  </si>
  <si>
    <t>ADT0218</t>
  </si>
  <si>
    <t>សឿន សៀន</t>
  </si>
  <si>
    <t>SOEURN SIEN</t>
  </si>
  <si>
    <t>020485258(01)</t>
  </si>
  <si>
    <t>015 503 482</t>
  </si>
  <si>
    <t>ADT0219</t>
  </si>
  <si>
    <t>អែម សុភក្តិ</t>
  </si>
  <si>
    <t>EM SOPHEAK</t>
  </si>
  <si>
    <t>020596696(01)</t>
  </si>
  <si>
    <t>093 251 247</t>
  </si>
  <si>
    <t>PS-5</t>
  </si>
  <si>
    <t>ADT0226</t>
  </si>
  <si>
    <t>ហោ សៅណេង</t>
  </si>
  <si>
    <t>HOR SAONENG</t>
  </si>
  <si>
    <t>096 552 0749</t>
  </si>
  <si>
    <t>ADT0236</t>
  </si>
  <si>
    <t>ហ៊ុន ស្រីពៅ</t>
  </si>
  <si>
    <t>HUN SREYPOV</t>
  </si>
  <si>
    <t>093 633 432</t>
  </si>
  <si>
    <t>ADT0248</t>
  </si>
  <si>
    <t>អៀម សុបុន</t>
  </si>
  <si>
    <t>EAM SOBON</t>
  </si>
  <si>
    <t>087 774 140</t>
  </si>
  <si>
    <t>ADT0252</t>
  </si>
  <si>
    <t>ឌឿន ល័ក្ខិណា</t>
  </si>
  <si>
    <t>DOEURN LAKHNA</t>
  </si>
  <si>
    <t>087 520 019</t>
  </si>
  <si>
    <t>ADT0253</t>
  </si>
  <si>
    <t>ឈុំ ផាន់និត</t>
  </si>
  <si>
    <t>CHHUM PHANNITH</t>
  </si>
  <si>
    <t>096 371 0159</t>
  </si>
  <si>
    <t>ADT0279</t>
  </si>
  <si>
    <t>ជួប អាក់</t>
  </si>
  <si>
    <t>CHUOB AK</t>
  </si>
  <si>
    <t>096 619 3606</t>
  </si>
  <si>
    <t>ADT0283</t>
  </si>
  <si>
    <t>ផូ នីម</t>
  </si>
  <si>
    <t>PHO NIM</t>
  </si>
  <si>
    <t>096 882 2708(ក្មួយ)</t>
  </si>
  <si>
    <t>ADT0285</t>
  </si>
  <si>
    <t>ទ្រឿក​ សុខធឿន</t>
  </si>
  <si>
    <t>TROEURK SOKTHOEURN</t>
  </si>
  <si>
    <t>096​​ 739​ 4861</t>
  </si>
  <si>
    <t>ADT0297</t>
  </si>
  <si>
    <t>ធឿន ដានី</t>
  </si>
  <si>
    <t>THOEURN DANY</t>
  </si>
  <si>
    <t>096 268 7129</t>
  </si>
  <si>
    <t>ADT0307</t>
  </si>
  <si>
    <t>រស់ សឿន</t>
  </si>
  <si>
    <t>ROS SOEURN</t>
  </si>
  <si>
    <t>096 614 6859(កូន)</t>
  </si>
  <si>
    <t>ADT0319</t>
  </si>
  <si>
    <t>ហេង នន</t>
  </si>
  <si>
    <t>HENG NORN</t>
  </si>
  <si>
    <t>096​ 844 6​420</t>
  </si>
  <si>
    <t>ADT0320</t>
  </si>
  <si>
    <t>នឿន រត្ននះ</t>
  </si>
  <si>
    <t>NOEURN RATANAK</t>
  </si>
  <si>
    <t>096 989 9602</t>
  </si>
  <si>
    <t>ADT0325</t>
  </si>
  <si>
    <t>ញ៉េប រ៉ៃ</t>
  </si>
  <si>
    <t>NHEB RAY</t>
  </si>
  <si>
    <t>096​ 621 4325</t>
  </si>
  <si>
    <t>ADT0334</t>
  </si>
  <si>
    <t>គង់ មេសា</t>
  </si>
  <si>
    <t>KORNG MESA</t>
  </si>
  <si>
    <t>096 882 2708　</t>
  </si>
  <si>
    <t>ADT0341</t>
  </si>
  <si>
    <t>សុខ ពុទ្ធថា</t>
  </si>
  <si>
    <t>SOK POTHA</t>
  </si>
  <si>
    <t>087 972 776</t>
  </si>
  <si>
    <t>ADT0345</t>
  </si>
  <si>
    <t>សេង វណ្ណា</t>
  </si>
  <si>
    <t>SENG VANNA</t>
  </si>
  <si>
    <t>096 667 0158</t>
  </si>
  <si>
    <t>ADT0349</t>
  </si>
  <si>
    <t>ប៊ូ ស៊ីចាន់</t>
  </si>
  <si>
    <t>BOU SICHAN</t>
  </si>
  <si>
    <t>040268199(01)</t>
  </si>
  <si>
    <t>078 47 04 84</t>
  </si>
  <si>
    <t>ADT0366</t>
  </si>
  <si>
    <t>ឃួន ពៅ</t>
  </si>
  <si>
    <t>KHOUN PEOU</t>
  </si>
  <si>
    <t>012 71 49 06</t>
  </si>
  <si>
    <t>ADT0385</t>
  </si>
  <si>
    <t xml:space="preserve">   សុំ ណាវុធ</t>
  </si>
  <si>
    <t>SOM NAVUTH</t>
  </si>
  <si>
    <t>077 434 043</t>
  </si>
  <si>
    <t>ADT0386</t>
  </si>
  <si>
    <t>រស់ ស្រីណែត</t>
  </si>
  <si>
    <t>ROS SREYNETH</t>
  </si>
  <si>
    <t>017​​​​  ​627 ​​486</t>
  </si>
  <si>
    <t>ADT0402</t>
  </si>
  <si>
    <t>យ៉ាន ស្រីណុច</t>
  </si>
  <si>
    <t>YAN SREYNOCH</t>
  </si>
  <si>
    <t>031054205</t>
  </si>
  <si>
    <t>010 26 79 44</t>
  </si>
  <si>
    <t>ADT0413</t>
  </si>
  <si>
    <t>អាត​ សុខ</t>
  </si>
  <si>
    <t>AT SOK</t>
  </si>
  <si>
    <t>020922835</t>
  </si>
  <si>
    <t>010 73 79 74</t>
  </si>
  <si>
    <t>ADT0414</t>
  </si>
  <si>
    <t>អៀ ចន្ថា</t>
  </si>
  <si>
    <t>EA CHANTHA</t>
  </si>
  <si>
    <t>040483529</t>
  </si>
  <si>
    <t>010 74 83 44</t>
  </si>
  <si>
    <t>ADT0415</t>
  </si>
  <si>
    <t>ភាង ផៃ</t>
  </si>
  <si>
    <t>PHEANG PHAY</t>
  </si>
  <si>
    <t>250078998</t>
  </si>
  <si>
    <t>096 56 14 975</t>
  </si>
  <si>
    <t>ADT0419</t>
  </si>
  <si>
    <t>ស្រួយ ស្រីភា</t>
  </si>
  <si>
    <t>SRUOY SREYPHEA</t>
  </si>
  <si>
    <t>030665730</t>
  </si>
  <si>
    <t>096 53 79 144</t>
  </si>
  <si>
    <t>ADT0420</t>
  </si>
  <si>
    <t>ធី ស្រីនិច</t>
  </si>
  <si>
    <t>THY SREYNECH</t>
  </si>
  <si>
    <t>021165721</t>
  </si>
  <si>
    <t>070 57 83 28</t>
  </si>
  <si>
    <t>ADT0421</t>
  </si>
  <si>
    <t xml:space="preserve">ឯក ផេន </t>
  </si>
  <si>
    <t>EK PHEN</t>
  </si>
  <si>
    <t>101109098</t>
  </si>
  <si>
    <t>096 728 7626</t>
  </si>
  <si>
    <t>ADT0424</t>
  </si>
  <si>
    <t>ស៊ុយ គន្ធា</t>
  </si>
  <si>
    <t>SUY KUNTHEA</t>
  </si>
  <si>
    <t>020171302(01)</t>
  </si>
  <si>
    <t>096 42 53 417</t>
  </si>
  <si>
    <t>ADT0437</t>
  </si>
  <si>
    <t>មាន ប៊ុនម៉ាប់</t>
  </si>
  <si>
    <t>MEAN BUNMAB</t>
  </si>
  <si>
    <t>030632477</t>
  </si>
  <si>
    <t>096 84 66 588</t>
  </si>
  <si>
    <t>ADT0442</t>
  </si>
  <si>
    <t>ហាក់ ណាន</t>
  </si>
  <si>
    <t>HAK NAN</t>
  </si>
  <si>
    <t>031027539</t>
  </si>
  <si>
    <t>096 83 57 365</t>
  </si>
  <si>
    <t>ជា វណ្ណធីតា</t>
  </si>
  <si>
    <t>CHEA VANNTHIDA</t>
  </si>
  <si>
    <t>លីម សំឡី</t>
  </si>
  <si>
    <t>LIM SAMLEY</t>
  </si>
  <si>
    <t>ប៉េង ស្រីនួន</t>
  </si>
  <si>
    <t>PENG SREYNUON</t>
  </si>
  <si>
    <t>ម៉ោង សុធី</t>
  </si>
  <si>
    <t>MORNG SOTHY</t>
  </si>
  <si>
    <t>PHAT PECH</t>
  </si>
  <si>
    <t>រឹម ណាប់</t>
  </si>
  <si>
    <t>ROEM NAB</t>
  </si>
  <si>
    <t xml:space="preserve">អុន សាវ័ន </t>
  </si>
  <si>
    <t>UN SAVORN</t>
  </si>
  <si>
    <t>ពៅ ដាលីន</t>
  </si>
  <si>
    <t>POV DALIN</t>
  </si>
  <si>
    <t>លួត សុខលីម</t>
  </si>
  <si>
    <t>LUOT SOKLIM</t>
  </si>
  <si>
    <t>CHAN SOKNARAK</t>
  </si>
  <si>
    <t>ហឿន ចាន់ធន</t>
  </si>
  <si>
    <t>HOEURN CHANTHORN</t>
  </si>
  <si>
    <t>ហៀក ស្រីមុំ</t>
  </si>
  <si>
    <t>HEAK SREYMOM</t>
  </si>
  <si>
    <t>ស៊ីម រដ្ខា</t>
  </si>
  <si>
    <t>SIM RORTTHA</t>
  </si>
  <si>
    <t>ហេង សុខនី</t>
  </si>
  <si>
    <t>HENG SOKNY</t>
  </si>
  <si>
    <t>ឆែម គុណឈៀង</t>
  </si>
  <si>
    <t>CHHEM KUNCHHEANG</t>
  </si>
  <si>
    <t>ម៉ុន ចាន់ណា</t>
  </si>
  <si>
    <t>MON CHANNA</t>
  </si>
  <si>
    <t>មិ ភាន់</t>
  </si>
  <si>
    <t>MI PHORN</t>
  </si>
  <si>
    <t>វ៉េង ចាន់ស៊ី</t>
  </si>
  <si>
    <t>VENG CHANSY</t>
  </si>
  <si>
    <t>អុន ស្រីលក្ខ័</t>
  </si>
  <si>
    <t>UN SREYLEAK</t>
  </si>
  <si>
    <t>ខេង នីតា</t>
  </si>
  <si>
    <t>KHEANG NITA</t>
  </si>
  <si>
    <t>សំ ស៊ីណាន</t>
  </si>
  <si>
    <t>SAM SINAN</t>
  </si>
  <si>
    <t>រ៉េត សុខឃីម</t>
  </si>
  <si>
    <t>RET SOKKHIM</t>
  </si>
  <si>
    <t>SONG SOPHEA</t>
  </si>
  <si>
    <t>HIN SAVOEUN</t>
  </si>
  <si>
    <t>CHHUN RATH</t>
  </si>
  <si>
    <t>030653303</t>
  </si>
  <si>
    <t>093 411 217</t>
  </si>
  <si>
    <t>វង ហេង</t>
  </si>
  <si>
    <t xml:space="preserve">VORNG HENG </t>
  </si>
  <si>
    <t>កែវ សុខា</t>
  </si>
  <si>
    <t>KEO SOKHA</t>
  </si>
  <si>
    <t>PHORN YOEURN</t>
  </si>
  <si>
    <t>ADT0684</t>
  </si>
  <si>
    <t>ឈួន សៀម</t>
  </si>
  <si>
    <t>CHHOUN SEAM</t>
  </si>
  <si>
    <t>031000120</t>
  </si>
  <si>
    <t>096 315 8593</t>
  </si>
  <si>
    <t>ADT0687</t>
  </si>
  <si>
    <t>មិ​ ភី</t>
  </si>
  <si>
    <t>MIK PHY</t>
  </si>
  <si>
    <t>030708013</t>
  </si>
  <si>
    <t>069 409 979</t>
  </si>
  <si>
    <t>ADT0691</t>
  </si>
  <si>
    <t>អៀម សាវ៉ុន</t>
  </si>
  <si>
    <t>EAM SAVUN</t>
  </si>
  <si>
    <t>020154390</t>
  </si>
  <si>
    <t>075 52 3971</t>
  </si>
  <si>
    <t>ADT0695</t>
  </si>
  <si>
    <t>ចាន់ នុន</t>
  </si>
  <si>
    <t>CHANN NONG</t>
  </si>
  <si>
    <t>020893486</t>
  </si>
  <si>
    <t>010​ 360 663</t>
  </si>
  <si>
    <t>ADT0705</t>
  </si>
  <si>
    <t>ឈុំ ភា</t>
  </si>
  <si>
    <t>CHHUM PHEA</t>
  </si>
  <si>
    <t>010951135</t>
  </si>
  <si>
    <t>010 496 479</t>
  </si>
  <si>
    <t>ADT0712</t>
  </si>
  <si>
    <t>វង់ វីន</t>
  </si>
  <si>
    <t>VONG VIN</t>
  </si>
  <si>
    <t>110619365</t>
  </si>
  <si>
    <t>ADT0717</t>
  </si>
  <si>
    <t>កែវ សំភាស់</t>
  </si>
  <si>
    <t>KEO SAMPHOS</t>
  </si>
  <si>
    <t>021117239</t>
  </si>
  <si>
    <t>015 396 360</t>
  </si>
  <si>
    <t>ADT0729</t>
  </si>
  <si>
    <t>ខាត់ សាវិន</t>
  </si>
  <si>
    <t>KHAT SAVEN</t>
  </si>
  <si>
    <t>220204763</t>
  </si>
  <si>
    <t>096 44 81 802</t>
  </si>
  <si>
    <t>ADT0739</t>
  </si>
  <si>
    <t>សាវ ធុច</t>
  </si>
  <si>
    <t>SAV THOCH</t>
  </si>
  <si>
    <t>081 819 100</t>
  </si>
  <si>
    <t>ADT0741</t>
  </si>
  <si>
    <t>ម៉ម ស្រីម៉ុម</t>
  </si>
  <si>
    <t>MAM SREYMOM</t>
  </si>
  <si>
    <t>030674602</t>
  </si>
  <si>
    <t>097 44 43 263</t>
  </si>
  <si>
    <t>ADT0745</t>
  </si>
  <si>
    <t>ផេន សុភក្រ្ត័</t>
  </si>
  <si>
    <t>PHEN SOPHEAK</t>
  </si>
  <si>
    <t>051326155</t>
  </si>
  <si>
    <t>096​​ ​82 36​ 047</t>
  </si>
  <si>
    <t>ADT0752</t>
  </si>
  <si>
    <t>ឆាយ ពុទ្ធសីម៉ា</t>
  </si>
  <si>
    <t>CHHAY PUTSEYMA</t>
  </si>
  <si>
    <t>030859212</t>
  </si>
  <si>
    <t>086 921462</t>
  </si>
  <si>
    <t>ADT0753</t>
  </si>
  <si>
    <t>ឃុន ស្រីទី</t>
  </si>
  <si>
    <t>KHUN SREYTY</t>
  </si>
  <si>
    <t>030627490</t>
  </si>
  <si>
    <t>ADT0768</t>
  </si>
  <si>
    <t>ប្រាក់ វណ្ណារ៉ា</t>
  </si>
  <si>
    <t>PRAK VANARA</t>
  </si>
  <si>
    <t>210077320</t>
  </si>
  <si>
    <t>016 263 533</t>
  </si>
  <si>
    <t>ADT0770</t>
  </si>
  <si>
    <t>រីម ស្រីលា</t>
  </si>
  <si>
    <t>RYM SREYLA</t>
  </si>
  <si>
    <t>031025618</t>
  </si>
  <si>
    <t>096 7615 853</t>
  </si>
  <si>
    <t>ADT0771</t>
  </si>
  <si>
    <t>រីម ស្រីលី</t>
  </si>
  <si>
    <t>RIM SREYLY</t>
  </si>
  <si>
    <t>031000366</t>
  </si>
  <si>
    <t>087 460 399</t>
  </si>
  <si>
    <t>ADT0799</t>
  </si>
  <si>
    <t>ឡី សុខុន</t>
  </si>
  <si>
    <t>LEI SOKHON</t>
  </si>
  <si>
    <t>021341836</t>
  </si>
  <si>
    <t>069 240 092</t>
  </si>
  <si>
    <t>ADT0802</t>
  </si>
  <si>
    <t>ខន សុខខី</t>
  </si>
  <si>
    <t>KHON SOKHEY</t>
  </si>
  <si>
    <t>021262651</t>
  </si>
  <si>
    <t>096 734 3015</t>
  </si>
  <si>
    <t>ADT0806</t>
  </si>
  <si>
    <t>ឈូក ស្រីឡឹម</t>
  </si>
  <si>
    <t>CHHUK SREYLOEM</t>
  </si>
  <si>
    <t>110401072(01)</t>
  </si>
  <si>
    <t>070 275 634</t>
  </si>
  <si>
    <t>ADT0807</t>
  </si>
  <si>
    <t xml:space="preserve">សុខ ដាវី </t>
  </si>
  <si>
    <t>SOK DAVY</t>
  </si>
  <si>
    <t>101198527</t>
  </si>
  <si>
    <t>070 636 975</t>
  </si>
  <si>
    <t>ADT0810</t>
  </si>
  <si>
    <t xml:space="preserve">សុខ រ៉ុន </t>
  </si>
  <si>
    <t xml:space="preserve">SOK RON </t>
  </si>
  <si>
    <t>030676506</t>
  </si>
  <si>
    <t>015 448 942</t>
  </si>
  <si>
    <t>ADT0811</t>
  </si>
  <si>
    <t>ហុង ហន</t>
  </si>
  <si>
    <t>HONG HORN</t>
  </si>
  <si>
    <t>030804899</t>
  </si>
  <si>
    <t>069 763 288</t>
  </si>
  <si>
    <t>ADT0816</t>
  </si>
  <si>
    <t>សៅ កក្កដា</t>
  </si>
  <si>
    <t>SAO KAKADA</t>
  </si>
  <si>
    <t>031055137</t>
  </si>
  <si>
    <t>088 56 15819</t>
  </si>
  <si>
    <t>ADT0818</t>
  </si>
  <si>
    <t>រឿន ចិត</t>
  </si>
  <si>
    <t>ROEURN CHET</t>
  </si>
  <si>
    <t>030790193</t>
  </si>
  <si>
    <t>070 579 308</t>
  </si>
  <si>
    <t>ADT0831</t>
  </si>
  <si>
    <t>ប៉ិច សុខនី</t>
  </si>
  <si>
    <t>BICH SOKNY</t>
  </si>
  <si>
    <t>031083676</t>
  </si>
  <si>
    <t>ADT0840</t>
  </si>
  <si>
    <t xml:space="preserve">ឆាំ ប៊ុនហេង </t>
  </si>
  <si>
    <t>CHHAM BUNHENG</t>
  </si>
  <si>
    <t>011152166</t>
  </si>
  <si>
    <t>015 518 115</t>
  </si>
  <si>
    <t>PB</t>
  </si>
  <si>
    <t>ADT0844</t>
  </si>
  <si>
    <t>ហេន​ គីមហេង</t>
  </si>
  <si>
    <t>HEN KIMHENG</t>
  </si>
  <si>
    <t>061580072</t>
  </si>
  <si>
    <t>097 220 2011</t>
  </si>
  <si>
    <t>ADT0864</t>
  </si>
  <si>
    <t>រក្សា​ កុលាប</t>
  </si>
  <si>
    <t>RAKSA KOLAB</t>
  </si>
  <si>
    <t>031083743</t>
  </si>
  <si>
    <t>096 34 68338</t>
  </si>
  <si>
    <t>ADT0884</t>
  </si>
  <si>
    <t>ជា សំណាង</t>
  </si>
  <si>
    <t>CHEA SOMNANG</t>
  </si>
  <si>
    <t>100706813</t>
  </si>
  <si>
    <t>086 22 1269</t>
  </si>
  <si>
    <t>ADT0891</t>
  </si>
  <si>
    <t>ប៉ែត តុញ</t>
  </si>
  <si>
    <t>PET TONH</t>
  </si>
  <si>
    <t>171075221</t>
  </si>
  <si>
    <t>071 89 38 841</t>
  </si>
  <si>
    <t>ADT0896</t>
  </si>
  <si>
    <t>ឆិល សុខគា</t>
  </si>
  <si>
    <t>CHHOEL SOKKEA</t>
  </si>
  <si>
    <t>030572087</t>
  </si>
  <si>
    <t>098 306 364</t>
  </si>
  <si>
    <t>ADT0906</t>
  </si>
  <si>
    <t>ឌឹម សុខ</t>
  </si>
  <si>
    <t>DOEM SOK</t>
  </si>
  <si>
    <t>030807876</t>
  </si>
  <si>
    <t>096 912 6526</t>
  </si>
  <si>
    <t>ADT0925</t>
  </si>
  <si>
    <t>ជឿន ថៃ</t>
  </si>
  <si>
    <t>CHOEUN THAI</t>
  </si>
  <si>
    <t>031084777</t>
  </si>
  <si>
    <t>097 616 64 26</t>
  </si>
  <si>
    <t>ADT0932</t>
  </si>
  <si>
    <t>ពុទ្ធា រីតា</t>
  </si>
  <si>
    <t>PUTHEA RTIH</t>
  </si>
  <si>
    <t>031085467</t>
  </si>
  <si>
    <t>096 47 45 891</t>
  </si>
  <si>
    <t>ADT0949</t>
  </si>
  <si>
    <t>ដន នួន</t>
  </si>
  <si>
    <t>DORN NUON</t>
  </si>
  <si>
    <t>030790524</t>
  </si>
  <si>
    <t>096 22 44 237</t>
  </si>
  <si>
    <t>ADT0953</t>
  </si>
  <si>
    <t>ព្រិល សីលា</t>
  </si>
  <si>
    <t>PRIL SEYLA</t>
  </si>
  <si>
    <t>021167984</t>
  </si>
  <si>
    <t>081 762 363</t>
  </si>
  <si>
    <t>ADT0955</t>
  </si>
  <si>
    <t>ឈិន ម៉ៅ</t>
  </si>
  <si>
    <t>CHHIN MAO</t>
  </si>
  <si>
    <t>110637738</t>
  </si>
  <si>
    <t>097 407 7321</t>
  </si>
  <si>
    <t>ADT0957</t>
  </si>
  <si>
    <t>ផៃ ចន្តា</t>
  </si>
  <si>
    <t>PHAI CHEN DA</t>
  </si>
  <si>
    <t>031077007</t>
  </si>
  <si>
    <t>016 234 548</t>
  </si>
  <si>
    <t>ADT0960</t>
  </si>
  <si>
    <t xml:space="preserve">សឿន សុខវឿន </t>
  </si>
  <si>
    <t>SOEURN  SOKVOEURN</t>
  </si>
  <si>
    <t>061953927</t>
  </si>
  <si>
    <t>096 23 93 078</t>
  </si>
  <si>
    <t>ADT0962</t>
  </si>
  <si>
    <t>ផើ សុភាព</t>
  </si>
  <si>
    <t>PHOEU  SOPHEAP</t>
  </si>
  <si>
    <t>030479363</t>
  </si>
  <si>
    <t>096 916 5141</t>
  </si>
  <si>
    <t>ADT0972</t>
  </si>
  <si>
    <t>សាម វណ្ណឈុយ</t>
  </si>
  <si>
    <t>SARM VANNCHHUY</t>
  </si>
  <si>
    <t>030612529</t>
  </si>
  <si>
    <t>096 922 3763</t>
  </si>
  <si>
    <t>ADT0978</t>
  </si>
  <si>
    <t>វឿន ស្រស់</t>
  </si>
  <si>
    <t>VOEURN SRORS</t>
  </si>
  <si>
    <t>031041758</t>
  </si>
  <si>
    <t>095 6503 08</t>
  </si>
  <si>
    <t>ADT0988</t>
  </si>
  <si>
    <t xml:space="preserve">ឈុន សុខហេង </t>
  </si>
  <si>
    <t>CHHUN SOKHENG</t>
  </si>
  <si>
    <t>030897464</t>
  </si>
  <si>
    <t>086 659 459</t>
  </si>
  <si>
    <t>ADT0990</t>
  </si>
  <si>
    <t>រី ស្រីរ៉ុត</t>
  </si>
  <si>
    <t>RY SREYROTH</t>
  </si>
  <si>
    <t>0306111996</t>
  </si>
  <si>
    <t>070 411 856</t>
  </si>
  <si>
    <t>ADT0998</t>
  </si>
  <si>
    <t>ខាន់ ហេម</t>
  </si>
  <si>
    <t>KHAN HEM</t>
  </si>
  <si>
    <t>031008723</t>
  </si>
  <si>
    <t>096 41 43 057</t>
  </si>
  <si>
    <t>ADT1007</t>
  </si>
  <si>
    <t>តាក់ ស៊ីណាត់</t>
  </si>
  <si>
    <t>TAT SINAT</t>
  </si>
  <si>
    <t>180734544</t>
  </si>
  <si>
    <t>097 255 0051</t>
  </si>
  <si>
    <t>ADT1009</t>
  </si>
  <si>
    <t>ភី វិច្ឆិកា</t>
  </si>
  <si>
    <t>PHI VICHIKA</t>
  </si>
  <si>
    <t>031029259</t>
  </si>
  <si>
    <t>086 326 530</t>
  </si>
  <si>
    <t>ADT1013</t>
  </si>
  <si>
    <t>ធឿន ចាន់នៀង</t>
  </si>
  <si>
    <t>THPEURN CHANNEANG</t>
  </si>
  <si>
    <t>031053085</t>
  </si>
  <si>
    <t>099 655 817</t>
  </si>
  <si>
    <t>ADT1015</t>
  </si>
  <si>
    <t>ហួន សុខចាន់</t>
  </si>
  <si>
    <t>HOUN SOKCHAN</t>
  </si>
  <si>
    <t>030524820</t>
  </si>
  <si>
    <t>016 834 327</t>
  </si>
  <si>
    <t>ADT1016</t>
  </si>
  <si>
    <t>ឈឹន ឧស្សា</t>
  </si>
  <si>
    <t>CHHOEN OUSA</t>
  </si>
  <si>
    <t>031072278</t>
  </si>
  <si>
    <t>010 357 556</t>
  </si>
  <si>
    <t>ADT1017</t>
  </si>
  <si>
    <t>ឆាង យ៉ង់</t>
  </si>
  <si>
    <t>CHHANG YORNG</t>
  </si>
  <si>
    <t>030847535</t>
  </si>
  <si>
    <t>087 924 179</t>
  </si>
  <si>
    <t>ADT1019</t>
  </si>
  <si>
    <t>ធី ធ្និះ</t>
  </si>
  <si>
    <t>THY THNIK</t>
  </si>
  <si>
    <t>031033268</t>
  </si>
  <si>
    <t>070 67 5749</t>
  </si>
  <si>
    <t>ADT1021</t>
  </si>
  <si>
    <t>ប៊ុន កុសល់</t>
  </si>
  <si>
    <t>BUN KOSAL</t>
  </si>
  <si>
    <t>171043651</t>
  </si>
  <si>
    <t>096 36 96 516</t>
  </si>
  <si>
    <t>ADT1022</t>
  </si>
  <si>
    <t>វុត ផាន្នី</t>
  </si>
  <si>
    <t>VOT PHANNY</t>
  </si>
  <si>
    <t>180908300</t>
  </si>
  <si>
    <t>097 87 08 277</t>
  </si>
  <si>
    <t>ADT1025</t>
  </si>
  <si>
    <t>អុន អ៊ីត</t>
  </si>
  <si>
    <t>AUN AETH</t>
  </si>
  <si>
    <t>031080777</t>
  </si>
  <si>
    <t>011 309 074</t>
  </si>
  <si>
    <t>ADT1030</t>
  </si>
  <si>
    <t>ជ័យ យឿន</t>
  </si>
  <si>
    <t>CHEY YOEUN</t>
  </si>
  <si>
    <t>031047846</t>
  </si>
  <si>
    <t>093 668 390</t>
  </si>
  <si>
    <t>ADT1032</t>
  </si>
  <si>
    <t>អៅ សីហា</t>
  </si>
  <si>
    <t>AO SEYHA</t>
  </si>
  <si>
    <t>062092312</t>
  </si>
  <si>
    <t>097 57 34 504</t>
  </si>
  <si>
    <t>ADT1036</t>
  </si>
  <si>
    <t>ស៊ុយ សេរីយ៉ង់</t>
  </si>
  <si>
    <t>SUY SERIYONG</t>
  </si>
  <si>
    <t>021262673</t>
  </si>
  <si>
    <t>096 415 0773</t>
  </si>
  <si>
    <t>ADT1043</t>
  </si>
  <si>
    <t>ទី ចាន់ដារ៉ា</t>
  </si>
  <si>
    <t>TY CHANDARA</t>
  </si>
  <si>
    <t>110563459</t>
  </si>
  <si>
    <t>088​ 4​48​​ 5258</t>
  </si>
  <si>
    <t>ADT1058</t>
  </si>
  <si>
    <t>ថាន់ ចឺប</t>
  </si>
  <si>
    <t xml:space="preserve">KAAN  CHEUB </t>
  </si>
  <si>
    <t>030485282</t>
  </si>
  <si>
    <t>081  564 660</t>
  </si>
  <si>
    <t>ADT1061</t>
  </si>
  <si>
    <t>អ៊ុំ ចាន់នី</t>
  </si>
  <si>
    <t>UM CHANNY</t>
  </si>
  <si>
    <t>031027850</t>
  </si>
  <si>
    <t>015 241 274</t>
  </si>
  <si>
    <t>ADT1071</t>
  </si>
  <si>
    <t>ផុន ណយ</t>
  </si>
  <si>
    <t>PHON NOY</t>
  </si>
  <si>
    <t>030987505</t>
  </si>
  <si>
    <t>010 396 757</t>
  </si>
  <si>
    <t>ADT1072</t>
  </si>
  <si>
    <t>ម៉ុត ឡុង</t>
  </si>
  <si>
    <t>MUT LONG</t>
  </si>
  <si>
    <t>100804087</t>
  </si>
  <si>
    <t>096 331 8809</t>
  </si>
  <si>
    <t>ADT1075</t>
  </si>
  <si>
    <t>ស៊ីម ភក្រ្តា</t>
  </si>
  <si>
    <t>SIM PHEAKTRA</t>
  </si>
  <si>
    <t>031062719</t>
  </si>
  <si>
    <t>017 56 85 74</t>
  </si>
  <si>
    <t>ADT1083</t>
  </si>
  <si>
    <t>វ៉េង លក្ខិណា</t>
  </si>
  <si>
    <t>VENG LAKHENA</t>
  </si>
  <si>
    <t>020784055(01)</t>
  </si>
  <si>
    <t>098 260 242</t>
  </si>
  <si>
    <t>ADT1087</t>
  </si>
  <si>
    <t>វង យ៉េង</t>
  </si>
  <si>
    <t>VORN YENG</t>
  </si>
  <si>
    <t>030897224</t>
  </si>
  <si>
    <t>087 72 0963</t>
  </si>
  <si>
    <t>ADT1099</t>
  </si>
  <si>
    <t xml:space="preserve">ពឿន សុខឡេង </t>
  </si>
  <si>
    <t>POEURN SOKLENG</t>
  </si>
  <si>
    <t>021077977</t>
  </si>
  <si>
    <t>092 476 792</t>
  </si>
  <si>
    <t>ADT1117</t>
  </si>
  <si>
    <t>ឃុន សូណា</t>
  </si>
  <si>
    <t>KHUN SONA</t>
  </si>
  <si>
    <t>160469646</t>
  </si>
  <si>
    <t>096 65 68750</t>
  </si>
  <si>
    <t>ADT1118</t>
  </si>
  <si>
    <t>ឃុន សូនី</t>
  </si>
  <si>
    <t>KHUN SONY</t>
  </si>
  <si>
    <t>160469647</t>
  </si>
  <si>
    <t>096 76 49905</t>
  </si>
  <si>
    <t>ADT1123</t>
  </si>
  <si>
    <t>សៀក ហួ</t>
  </si>
  <si>
    <t>SEAK HUO</t>
  </si>
  <si>
    <t>030604032</t>
  </si>
  <si>
    <t>097 66 52 903</t>
  </si>
  <si>
    <t>ADT1134</t>
  </si>
  <si>
    <t>អ៊ីម ប៊ុនធឿន</t>
  </si>
  <si>
    <t>IM BUNTHOEURN</t>
  </si>
  <si>
    <t>030989467</t>
  </si>
  <si>
    <t>096 95 20 446</t>
  </si>
  <si>
    <t>ADT1135</t>
  </si>
  <si>
    <t>សៀង ចាន់រិទ្ធ</t>
  </si>
  <si>
    <t>SIENG CHANRITH</t>
  </si>
  <si>
    <t>031037439</t>
  </si>
  <si>
    <t>096 24 58 980</t>
  </si>
  <si>
    <t>ADT1138</t>
  </si>
  <si>
    <t>ឈុន ចន្ធី</t>
  </si>
  <si>
    <t>CHHUN CHANTY</t>
  </si>
  <si>
    <t>031027051</t>
  </si>
  <si>
    <t>070 24 95 57</t>
  </si>
  <si>
    <t>ADT1143</t>
  </si>
  <si>
    <t>ផាត ភណ្ឌ័</t>
  </si>
  <si>
    <t>PHAT PHORN</t>
  </si>
  <si>
    <t>031013513</t>
  </si>
  <si>
    <t>088 72 28 528</t>
  </si>
  <si>
    <t>ADT1151</t>
  </si>
  <si>
    <t>ចាប វ៉ាន់ណារី</t>
  </si>
  <si>
    <t>CHAB VANNARY</t>
  </si>
  <si>
    <t>020923030</t>
  </si>
  <si>
    <t>010 56 82 35</t>
  </si>
  <si>
    <t>ADT1152</t>
  </si>
  <si>
    <t>ខេង ស្រីលាក់</t>
  </si>
  <si>
    <t>KHENG SREYLEAK</t>
  </si>
  <si>
    <t>031019680</t>
  </si>
  <si>
    <t>098 23 80 622</t>
  </si>
  <si>
    <t>ADT1157</t>
  </si>
  <si>
    <t>ថា រឿន</t>
  </si>
  <si>
    <t>THA ROEURN</t>
  </si>
  <si>
    <t>031033125</t>
  </si>
  <si>
    <t>096 88 54 725</t>
  </si>
  <si>
    <t>ADT1162</t>
  </si>
  <si>
    <t>ឃុន សាវឡន</t>
  </si>
  <si>
    <t>KHUN SAVLORN</t>
  </si>
  <si>
    <t>030937827</t>
  </si>
  <si>
    <t>081 78 26 04</t>
  </si>
  <si>
    <t>ADT1166</t>
  </si>
  <si>
    <t>សម្បត្តិ  ផល្លី</t>
  </si>
  <si>
    <t>SAMBAT PHALLY</t>
  </si>
  <si>
    <t>030897436</t>
  </si>
  <si>
    <t>096 81 38 849</t>
  </si>
  <si>
    <t>ADT1168</t>
  </si>
  <si>
    <t>នៅ មករា</t>
  </si>
  <si>
    <t>NOV MAKARA</t>
  </si>
  <si>
    <t>031054201</t>
  </si>
  <si>
    <t>096 42 35 219</t>
  </si>
  <si>
    <t>ADT1170</t>
  </si>
  <si>
    <t>ងឹម​ ស្រីពេជ</t>
  </si>
  <si>
    <t>NGOEM SREYPICH</t>
  </si>
  <si>
    <t>101394043</t>
  </si>
  <si>
    <t>096 730 2846</t>
  </si>
  <si>
    <t>ADT1176</t>
  </si>
  <si>
    <t>យ៉ែម សុខនឿន</t>
  </si>
  <si>
    <t>YEM SOKNOEURN</t>
  </si>
  <si>
    <t>030889252</t>
  </si>
  <si>
    <t>099 37 27 49</t>
  </si>
  <si>
    <t>ADT1178</t>
  </si>
  <si>
    <t>ប៉ែន អ៊ើ</t>
  </si>
  <si>
    <t>PEN OEU</t>
  </si>
  <si>
    <t>030613694</t>
  </si>
  <si>
    <t>096 79 29 312</t>
  </si>
  <si>
    <t>ADT1180</t>
  </si>
  <si>
    <t>គឺម​ ចន្ធូ</t>
  </si>
  <si>
    <t>KOEM CHANTHOU</t>
  </si>
  <si>
    <t>030888815</t>
  </si>
  <si>
    <t>017 99 87 16</t>
  </si>
  <si>
    <t>ADT1181</t>
  </si>
  <si>
    <t>ប៉ុក ចន្នា</t>
  </si>
  <si>
    <t>POK CHANNA</t>
  </si>
  <si>
    <t>110233864(01)</t>
  </si>
  <si>
    <t>088 58 33 734</t>
  </si>
  <si>
    <t>ADT1183</t>
  </si>
  <si>
    <t>អែម ស៊ីម</t>
  </si>
  <si>
    <t>EM SIM</t>
  </si>
  <si>
    <t>062117687</t>
  </si>
  <si>
    <t>096 435 3364</t>
  </si>
  <si>
    <t>ADT1184</t>
  </si>
  <si>
    <t>លឹម​ សំឡេត</t>
  </si>
  <si>
    <t>LIM SAMLET</t>
  </si>
  <si>
    <t>020153865(01)</t>
  </si>
  <si>
    <t>09​3​​ 93​4 213</t>
  </si>
  <si>
    <t>ADT1186</t>
  </si>
  <si>
    <t>HORNG HIM</t>
  </si>
  <si>
    <t>030847470</t>
  </si>
  <si>
    <t>096 266 726</t>
  </si>
  <si>
    <t>管理部/總務組</t>
  </si>
  <si>
    <t>ADT1187</t>
  </si>
  <si>
    <t>096 51 26 963</t>
  </si>
  <si>
    <t>生產課/加工組</t>
  </si>
  <si>
    <t>生產課/針車組</t>
  </si>
  <si>
    <t>生產課/裁断组</t>
  </si>
  <si>
    <t>ADT1204</t>
  </si>
  <si>
    <t>សុន សុខណាង</t>
  </si>
  <si>
    <t>SON SOK NANG</t>
  </si>
  <si>
    <t>170992217</t>
  </si>
  <si>
    <t>069 82 73 65</t>
  </si>
  <si>
    <t>ADT1205</t>
  </si>
  <si>
    <t>ផាន ស្រីលាក់</t>
  </si>
  <si>
    <t>PHAN SREYLEAK</t>
  </si>
  <si>
    <t>061511524</t>
  </si>
  <si>
    <t>070 85 08 99</t>
  </si>
  <si>
    <t>財務部</t>
  </si>
  <si>
    <t>ADT1211</t>
  </si>
  <si>
    <t>សែម ស្រីអូន</t>
  </si>
  <si>
    <t>SEM SREYOUN</t>
  </si>
  <si>
    <t>062280294</t>
  </si>
  <si>
    <t>069 90 37 76</t>
  </si>
  <si>
    <t>生產課/外發加工組</t>
  </si>
  <si>
    <t>ADT1224</t>
  </si>
  <si>
    <t>085 90 93 04</t>
  </si>
  <si>
    <t>ADT1231</t>
  </si>
  <si>
    <t>ខន សៀវឡាង</t>
  </si>
  <si>
    <t>KHAN SEAVLANG</t>
  </si>
  <si>
    <t>031056658</t>
  </si>
  <si>
    <t>096 24 39 747</t>
  </si>
  <si>
    <t>ADT1234</t>
  </si>
  <si>
    <t>វ៉ាន់ សុភៀង</t>
  </si>
  <si>
    <t>VAN SOPHIENG</t>
  </si>
  <si>
    <t>040530957</t>
  </si>
  <si>
    <t>097 65 80 588</t>
  </si>
  <si>
    <t>生產課/成型組</t>
  </si>
  <si>
    <t>ADT1236</t>
  </si>
  <si>
    <t>ចេក វណ្ណា</t>
  </si>
  <si>
    <t>CHEK VANNA</t>
  </si>
  <si>
    <t>030954472</t>
  </si>
  <si>
    <t>015 42 44 73</t>
  </si>
  <si>
    <t>ADT1238</t>
  </si>
  <si>
    <t>សាំង ឆាន្នី</t>
  </si>
  <si>
    <t>SANG CHHNANNY</t>
  </si>
  <si>
    <t>020805391(01)</t>
  </si>
  <si>
    <t>086 84 39 36</t>
  </si>
  <si>
    <t>ADT1239</t>
  </si>
  <si>
    <t>សំអាត មួយសីលា</t>
  </si>
  <si>
    <t>SAMAT MUYSERYLA</t>
  </si>
  <si>
    <t>020889316</t>
  </si>
  <si>
    <t xml:space="preserve">092 25 03 52 </t>
  </si>
  <si>
    <t>ADT1241</t>
  </si>
  <si>
    <t>ចេង ស្រីនាវ</t>
  </si>
  <si>
    <t>CHENG SREYNEAV</t>
  </si>
  <si>
    <t>030794853</t>
  </si>
  <si>
    <t>096 36 20 311</t>
  </si>
  <si>
    <t>ADT1244</t>
  </si>
  <si>
    <t>ភណ្ឌ័ លីន</t>
  </si>
  <si>
    <t>PHORN LIN</t>
  </si>
  <si>
    <t>031045769</t>
  </si>
  <si>
    <t>015 299 113</t>
  </si>
  <si>
    <t>ADT1249</t>
  </si>
  <si>
    <t>ទ្រូក ធីតា</t>
  </si>
  <si>
    <t>TROK THYDA</t>
  </si>
  <si>
    <t>0621656389</t>
  </si>
  <si>
    <t>096 41 56 282</t>
  </si>
  <si>
    <t>ADT1258</t>
  </si>
  <si>
    <t>គន់ ផាន់ណា</t>
  </si>
  <si>
    <t>KON PANNA</t>
  </si>
  <si>
    <t>031029370</t>
  </si>
  <si>
    <t>017 67 99 02</t>
  </si>
  <si>
    <t>ADT1261</t>
  </si>
  <si>
    <t>ជីន ស្រីលីន</t>
  </si>
  <si>
    <t>JIN SREYLIN</t>
  </si>
  <si>
    <t>040532043</t>
  </si>
  <si>
    <t>088 56 44 562</t>
  </si>
  <si>
    <t>生產課/照射組</t>
  </si>
  <si>
    <t>ADT1271</t>
  </si>
  <si>
    <t>ប៉ាត ទឿ</t>
  </si>
  <si>
    <t>PAT TOEUR</t>
  </si>
  <si>
    <t>200190755</t>
  </si>
  <si>
    <t>096 2061 874</t>
  </si>
  <si>
    <t>ADT1272</t>
  </si>
  <si>
    <t>ទួន ឈូករត្ន័</t>
  </si>
  <si>
    <t>TOUN CHHOKROTH</t>
  </si>
  <si>
    <t>020888943</t>
  </si>
  <si>
    <t>070 3487 46</t>
  </si>
  <si>
    <t>ADT1273</t>
  </si>
  <si>
    <t>សៀម គឿន</t>
  </si>
  <si>
    <t>SEAM KOEUN</t>
  </si>
  <si>
    <t>110526491</t>
  </si>
  <si>
    <t>ADT1280</t>
  </si>
  <si>
    <t>ផៃ បុប្ផា</t>
  </si>
  <si>
    <t>PHAI  BOPHA</t>
  </si>
  <si>
    <t>021278770</t>
  </si>
  <si>
    <t>069 22 03 57</t>
  </si>
  <si>
    <t>ADT1301</t>
  </si>
  <si>
    <t>ប៊ូ ស្រីដាវ</t>
  </si>
  <si>
    <t>BUO SREYDAV</t>
  </si>
  <si>
    <t>031061551</t>
  </si>
  <si>
    <t>096 71 39 044</t>
  </si>
  <si>
    <t>ADT1310</t>
  </si>
  <si>
    <t>សៅ រើន</t>
  </si>
  <si>
    <t>SAO ROEUN</t>
  </si>
  <si>
    <t>030880136</t>
  </si>
  <si>
    <t>096 70 83 008</t>
  </si>
  <si>
    <t>ADT1312</t>
  </si>
  <si>
    <t>ណារុន សុជាតិ</t>
  </si>
  <si>
    <t>NARUN SOCHEAT</t>
  </si>
  <si>
    <t>030979498</t>
  </si>
  <si>
    <t>081 44 59 65</t>
  </si>
  <si>
    <t>ADT1314</t>
  </si>
  <si>
    <t>ធា ស្រីនិច្ច</t>
  </si>
  <si>
    <t>THEA SREYNICH</t>
  </si>
  <si>
    <t>101416947</t>
  </si>
  <si>
    <t>097 94 02 856</t>
  </si>
  <si>
    <t>ADT1323</t>
  </si>
  <si>
    <t>ហ៊ាន ផល្លី</t>
  </si>
  <si>
    <t>HEAN PHALLY</t>
  </si>
  <si>
    <t>040562494</t>
  </si>
  <si>
    <t>088 78 68 313</t>
  </si>
  <si>
    <t>ADT1327</t>
  </si>
  <si>
    <t>ស៊ន ផានិត</t>
  </si>
  <si>
    <t>SORN PHANETH</t>
  </si>
  <si>
    <t>100765033</t>
  </si>
  <si>
    <t>096 35 50 225</t>
  </si>
  <si>
    <t>ADT1347</t>
  </si>
  <si>
    <t>ពេញ ចាន់នាង</t>
  </si>
  <si>
    <t>PENH CHANNEANG</t>
  </si>
  <si>
    <t>030954122</t>
  </si>
  <si>
    <t>096 56 54 828</t>
  </si>
  <si>
    <t>ADT1349</t>
  </si>
  <si>
    <t>នី កុលាប</t>
  </si>
  <si>
    <t xml:space="preserve">NY KOLAB </t>
  </si>
  <si>
    <t>030945501</t>
  </si>
  <si>
    <t>076 39 49 856</t>
  </si>
  <si>
    <t>品管部/QC组</t>
  </si>
  <si>
    <t>ADT1353</t>
  </si>
  <si>
    <t>ភិន សុផល</t>
  </si>
  <si>
    <t>PHOEN SOPHAL</t>
  </si>
  <si>
    <t>030546398</t>
  </si>
  <si>
    <t>096 29 04 095</t>
  </si>
  <si>
    <t>ADT1358</t>
  </si>
  <si>
    <t>មាច ឌីណា</t>
  </si>
  <si>
    <t>MEACH DINA</t>
  </si>
  <si>
    <t>101446853</t>
  </si>
  <si>
    <t>015 30 4133</t>
  </si>
  <si>
    <t>ADT1362</t>
  </si>
  <si>
    <t>អាំ ស្រ៊ី</t>
  </si>
  <si>
    <t>AM SRIY</t>
  </si>
  <si>
    <t>031016573</t>
  </si>
  <si>
    <t>093 852341</t>
  </si>
  <si>
    <t>ADT1368</t>
  </si>
  <si>
    <t>ផុន ប៉ុណ្ណា</t>
  </si>
  <si>
    <t>PHON  BUNNA</t>
  </si>
  <si>
    <t>031036180</t>
  </si>
  <si>
    <t>088 77 15 079</t>
  </si>
  <si>
    <t>資材部/原料倉</t>
  </si>
  <si>
    <t>ADT1376</t>
  </si>
  <si>
    <t>ហឹម​ ស្រីរដ្ខា</t>
  </si>
  <si>
    <t>HOEM SREY ROTHA</t>
  </si>
  <si>
    <t>030993696</t>
  </si>
  <si>
    <t>066 542 515</t>
  </si>
  <si>
    <t>ADT1380</t>
  </si>
  <si>
    <t>ពេជ្រ​ ពៅពីសី</t>
  </si>
  <si>
    <t>PICH POVPISEY</t>
  </si>
  <si>
    <t>160363252</t>
  </si>
  <si>
    <t>093​ 506 022</t>
  </si>
  <si>
    <t>ADT1391</t>
  </si>
  <si>
    <t>អុល សុភាព</t>
  </si>
  <si>
    <t>OL SOPHEAB</t>
  </si>
  <si>
    <t>020073662</t>
  </si>
  <si>
    <t>096 84 16 742</t>
  </si>
  <si>
    <t>070276212</t>
  </si>
  <si>
    <t>097 90 95 848</t>
  </si>
  <si>
    <t>ADT1402</t>
  </si>
  <si>
    <t>នូ ជលសា</t>
  </si>
  <si>
    <t>NUO CHOLSA</t>
  </si>
  <si>
    <t>ADT1406</t>
  </si>
  <si>
    <t>វឿន ស្រីមុំ</t>
  </si>
  <si>
    <t>VOURN SREYMOM</t>
  </si>
  <si>
    <t>030659377</t>
  </si>
  <si>
    <t>096 68 12 639</t>
  </si>
  <si>
    <t>ADT1407</t>
  </si>
  <si>
    <t>ពេញ ដុល្លា</t>
  </si>
  <si>
    <t>PENH DOLA</t>
  </si>
  <si>
    <t>021320465</t>
  </si>
  <si>
    <t>096 30 42 697</t>
  </si>
  <si>
    <t>ADT1410</t>
  </si>
  <si>
    <t xml:space="preserve">រិន រឺន </t>
  </si>
  <si>
    <t>REN REON</t>
  </si>
  <si>
    <t>030519093</t>
  </si>
  <si>
    <t>096 52 36 921</t>
  </si>
  <si>
    <t>ADT1411</t>
  </si>
  <si>
    <t>វុត សាវី</t>
  </si>
  <si>
    <t>VUTH SAVY</t>
  </si>
  <si>
    <t>180801361</t>
  </si>
  <si>
    <t>088 97 90 870</t>
  </si>
  <si>
    <t>ADT1413</t>
  </si>
  <si>
    <t xml:space="preserve">ហេង ស៊ូហ័រ </t>
  </si>
  <si>
    <t>HENG SUHOUR</t>
  </si>
  <si>
    <t>011356597</t>
  </si>
  <si>
    <t>096 39 58 298</t>
  </si>
  <si>
    <t xml:space="preserve">      Address: Phum Trapang chheu neang , khum peuk Srek Angsnoul, Kandal Province.</t>
  </si>
  <si>
    <t>អាទិត្យ</t>
  </si>
  <si>
    <t>ADT1421</t>
  </si>
  <si>
    <t xml:space="preserve">រឿន សុខហេង </t>
  </si>
  <si>
    <t xml:space="preserve">ROEURN SOKHENG </t>
  </si>
  <si>
    <t>ADT1431</t>
  </si>
  <si>
    <t>ស៊ីម ស្រីឡៃ</t>
  </si>
  <si>
    <t>SIM SREYLAI</t>
  </si>
  <si>
    <t xml:space="preserve">M </t>
  </si>
  <si>
    <t>ADT1435</t>
  </si>
  <si>
    <t xml:space="preserve">ហឿន ភក្រា </t>
  </si>
  <si>
    <t>HOEURN PHEAKTRA</t>
  </si>
  <si>
    <t>ADT1441</t>
  </si>
  <si>
    <t>សេង រ៉ង</t>
  </si>
  <si>
    <t xml:space="preserve">SENG RORNG </t>
  </si>
  <si>
    <t>ADT1443</t>
  </si>
  <si>
    <t>ហាក់ ផានិត</t>
  </si>
  <si>
    <t>HAK PHANITH</t>
  </si>
  <si>
    <t xml:space="preserve">F </t>
  </si>
  <si>
    <t>016 87 93 44</t>
  </si>
  <si>
    <t>096 59 51 484</t>
  </si>
  <si>
    <t>096 64 91 767</t>
  </si>
  <si>
    <t>020946580</t>
  </si>
  <si>
    <t>061823372</t>
  </si>
  <si>
    <t>030776326</t>
  </si>
  <si>
    <t xml:space="preserve">097 32 11 251 </t>
  </si>
  <si>
    <t xml:space="preserve">016 51 55 32 </t>
  </si>
  <si>
    <t>030905226</t>
  </si>
  <si>
    <t>031027557</t>
  </si>
  <si>
    <t>ADT1456</t>
  </si>
  <si>
    <t>រឿង ស្រីលក្ខ័​</t>
  </si>
  <si>
    <t>REOUNG SREYLEAK</t>
  </si>
  <si>
    <t>ADT1461</t>
  </si>
  <si>
    <t>ស៊ឹម​ បូរ៉ា</t>
  </si>
  <si>
    <t>SEOM BORA</t>
  </si>
  <si>
    <t>ADT1462</t>
  </si>
  <si>
    <t>អុល វណ្ណដា</t>
  </si>
  <si>
    <t>OL VANDA</t>
  </si>
  <si>
    <t>096 82 14 330</t>
  </si>
  <si>
    <t>096 53 65 155</t>
  </si>
  <si>
    <t>096 720 69 63</t>
  </si>
  <si>
    <t>101221437</t>
  </si>
  <si>
    <t>020923083</t>
  </si>
  <si>
    <t>ហង់ ហ៊ីម</t>
  </si>
  <si>
    <t>ADT1468</t>
  </si>
  <si>
    <t>010844820</t>
  </si>
  <si>
    <t>SAY BOREY</t>
  </si>
  <si>
    <t>សាយ បូរី</t>
  </si>
  <si>
    <t>ADT1470</t>
  </si>
  <si>
    <t>យ៉េន​ ពន្លឺ</t>
  </si>
  <si>
    <t>YENG PUNLEU</t>
  </si>
  <si>
    <t>ADT1471</t>
  </si>
  <si>
    <t>អឿន​ វុទ្ធី</t>
  </si>
  <si>
    <t>OEUN VUTHY</t>
  </si>
  <si>
    <t>ADT1472</t>
  </si>
  <si>
    <t>រ៉ុន​ កក្កដា</t>
  </si>
  <si>
    <t>RON  KAKADA</t>
  </si>
  <si>
    <t>ADT1474</t>
  </si>
  <si>
    <t>សយ​ សុធា</t>
  </si>
  <si>
    <t>SAY SOTHEA</t>
  </si>
  <si>
    <t>ADT1477</t>
  </si>
  <si>
    <t>ជីម បូរ៉ូ</t>
  </si>
  <si>
    <t>CHIM BORO</t>
  </si>
  <si>
    <t>ADT1478</t>
  </si>
  <si>
    <t>资材课/采购组</t>
  </si>
  <si>
    <t>087877942</t>
  </si>
  <si>
    <t>0976076067</t>
  </si>
  <si>
    <t>070 24 30 62</t>
  </si>
  <si>
    <t>220138205</t>
  </si>
  <si>
    <t>030865844</t>
  </si>
  <si>
    <t>021177212</t>
  </si>
  <si>
    <t>3-Apr-202</t>
  </si>
  <si>
    <t>087 26  10 96</t>
  </si>
  <si>
    <t>077 37 27 14</t>
  </si>
  <si>
    <t>021284565</t>
  </si>
  <si>
    <t>087 43 40 20</t>
  </si>
  <si>
    <t>20590489(1)</t>
  </si>
  <si>
    <t>030698990</t>
  </si>
  <si>
    <t>ADT1483</t>
  </si>
  <si>
    <t>សល់ ពិសិដ្ឋ</t>
  </si>
  <si>
    <t xml:space="preserve">SAL PISETH  </t>
  </si>
  <si>
    <t>021200885</t>
  </si>
  <si>
    <t>ADT1485</t>
  </si>
  <si>
    <t>ផល ស្រីម៉ាច</t>
  </si>
  <si>
    <t>PHAL SREYMACH</t>
  </si>
  <si>
    <t>ADT1486</t>
  </si>
  <si>
    <t>ADT1487</t>
  </si>
  <si>
    <t>ADT1489</t>
  </si>
  <si>
    <t>ADT1491</t>
  </si>
  <si>
    <t>ឯក កុឡាប</t>
  </si>
  <si>
    <t>EK KOLAB</t>
  </si>
  <si>
    <t>ADT1492</t>
  </si>
  <si>
    <t>ADT1493</t>
  </si>
  <si>
    <t>ផាត ពេជ្រ</t>
  </si>
  <si>
    <t>ADT1494</t>
  </si>
  <si>
    <t>ADT1496</t>
  </si>
  <si>
    <t>ADT1497</t>
  </si>
  <si>
    <t>ADT1499</t>
  </si>
  <si>
    <t>生產部/裁断组</t>
  </si>
  <si>
    <t>加班6-8</t>
  </si>
  <si>
    <t>管理部/行政組</t>
  </si>
  <si>
    <t>ADT1501</t>
  </si>
  <si>
    <t>ADT1502</t>
  </si>
  <si>
    <t>ADT1504</t>
  </si>
  <si>
    <t>ADT1505</t>
  </si>
  <si>
    <t>ADT1510</t>
  </si>
  <si>
    <t>ADT1511</t>
  </si>
  <si>
    <t>ADT1513</t>
  </si>
  <si>
    <t>ADT1514</t>
  </si>
  <si>
    <t>ADT1515</t>
  </si>
  <si>
    <t>ADT1516</t>
  </si>
  <si>
    <t>ADT1517</t>
  </si>
  <si>
    <t>សុង​ សុភា</t>
  </si>
  <si>
    <t>ADT1518</t>
  </si>
  <si>
    <t>ម៉ុន ចាន់ថា</t>
  </si>
  <si>
    <t>MONC HANTHA</t>
  </si>
  <si>
    <t>ADT1500</t>
  </si>
  <si>
    <t>ចាន់ សុខណ្ណារ:</t>
  </si>
  <si>
    <t>ADT1507</t>
  </si>
  <si>
    <t>ADT1509</t>
  </si>
  <si>
    <t>250217770</t>
  </si>
  <si>
    <t>088 50 94 087</t>
  </si>
  <si>
    <t>030697235</t>
  </si>
  <si>
    <t>070 801 508</t>
  </si>
  <si>
    <t>ប្រាក់អតីតភាពការងារ</t>
  </si>
  <si>
    <t>工齡補償金</t>
  </si>
  <si>
    <t>030612990</t>
  </si>
  <si>
    <t>030487827</t>
  </si>
  <si>
    <t>097 713 9361</t>
  </si>
  <si>
    <t>020596852(01)</t>
  </si>
  <si>
    <t>070 94 97 34</t>
  </si>
  <si>
    <t>030567516</t>
  </si>
  <si>
    <t>096 303 46 35</t>
  </si>
  <si>
    <t>030977912</t>
  </si>
  <si>
    <t>096 90 86 120</t>
  </si>
  <si>
    <t xml:space="preserve">                                                02048886(01)                                              </t>
  </si>
  <si>
    <t>015 75 21 55</t>
  </si>
  <si>
    <t>031037053</t>
  </si>
  <si>
    <t>087 750 648</t>
  </si>
  <si>
    <t>030527626</t>
  </si>
  <si>
    <t>097 980 0830</t>
  </si>
  <si>
    <t>061841415</t>
  </si>
  <si>
    <t>088 28 75 029</t>
  </si>
  <si>
    <t>021295884</t>
  </si>
  <si>
    <t>070 674 749</t>
  </si>
  <si>
    <t>021200474</t>
  </si>
  <si>
    <t>096 719 5019</t>
  </si>
  <si>
    <t>ហ៊ិន​ សាវឿង</t>
  </si>
  <si>
    <t>​ ឈុន រត្ន័</t>
  </si>
  <si>
    <t>ផន យឿន</t>
  </si>
  <si>
    <t>030886174</t>
  </si>
  <si>
    <t>016 282945</t>
  </si>
  <si>
    <t>030564301</t>
  </si>
  <si>
    <t>016 653 091</t>
  </si>
  <si>
    <t>020699933(01)</t>
  </si>
  <si>
    <t>015 265 282</t>
  </si>
  <si>
    <t>030962323</t>
  </si>
  <si>
    <t>096 93 67 882</t>
  </si>
  <si>
    <t>021113172</t>
  </si>
  <si>
    <t>030572761</t>
  </si>
  <si>
    <t>096 74 01 466</t>
  </si>
  <si>
    <t>030800035</t>
  </si>
  <si>
    <t>086 816 606</t>
  </si>
  <si>
    <t>051156975</t>
  </si>
  <si>
    <t>096 87 75 602</t>
  </si>
  <si>
    <t>020784054(01)</t>
  </si>
  <si>
    <t>081 972 926</t>
  </si>
  <si>
    <t>021024413</t>
  </si>
  <si>
    <t>015 601 961</t>
  </si>
  <si>
    <t>031073748</t>
  </si>
  <si>
    <t>030862218</t>
  </si>
  <si>
    <t>010 921 332</t>
  </si>
  <si>
    <t>030704014</t>
  </si>
  <si>
    <t>096 98 90 629</t>
  </si>
  <si>
    <t>031003209</t>
  </si>
  <si>
    <t>096 757 8972</t>
  </si>
  <si>
    <t>030465039</t>
  </si>
  <si>
    <t>088 479 0498</t>
  </si>
  <si>
    <t>ADT1529</t>
  </si>
  <si>
    <t>ADT1531</t>
  </si>
  <si>
    <t>ADT1532</t>
  </si>
  <si>
    <t>030675903</t>
  </si>
  <si>
    <t>070 931 382</t>
  </si>
  <si>
    <t>030890246</t>
  </si>
  <si>
    <t>096 605 0040</t>
  </si>
  <si>
    <t>ADT1534</t>
  </si>
  <si>
    <t>ADT1535</t>
  </si>
  <si>
    <t>ADT1539</t>
  </si>
  <si>
    <t>សួន​ ស្រីពៅ</t>
  </si>
  <si>
    <t>SUON SREYPOV</t>
  </si>
  <si>
    <t>厨娘</t>
  </si>
  <si>
    <t>ADT1541</t>
  </si>
  <si>
    <t>ឌឹម ចាន់រ៉ន</t>
  </si>
  <si>
    <t>DOEM CHANRON</t>
  </si>
  <si>
    <t>業務課</t>
  </si>
  <si>
    <t>ប្រាក់សោធននិវត្តន៏ខែ10</t>
  </si>
  <si>
    <t>Pension2% Oct</t>
  </si>
  <si>
    <t>ADT1542</t>
  </si>
  <si>
    <t>សំាង បារំាង</t>
  </si>
  <si>
    <t>SANG BARANG</t>
  </si>
  <si>
    <t>生產課/加工外發組</t>
  </si>
  <si>
    <t>030992872</t>
  </si>
  <si>
    <t>160590871</t>
  </si>
  <si>
    <t>031025557</t>
  </si>
  <si>
    <t>ប្រាក់ពន្ធ</t>
  </si>
  <si>
    <t>ADT1548</t>
  </si>
  <si>
    <t>វ៉េង​ សាវ៉ាត</t>
  </si>
  <si>
    <t>VENG SAVAT</t>
  </si>
  <si>
    <t>ADT1551</t>
  </si>
  <si>
    <t>ឡឹក ឧសភា</t>
  </si>
  <si>
    <t>LOEK USAPHEA</t>
  </si>
  <si>
    <t>ADT1553</t>
  </si>
  <si>
    <t>សៀង ស្រីតី</t>
  </si>
  <si>
    <t>SIENG SREYTEY</t>
  </si>
  <si>
    <t>ថេង​ ស្រីលៀប​</t>
  </si>
  <si>
    <t>ថា ស្រីថុន</t>
  </si>
  <si>
    <t>THENG  SREYLEAB</t>
  </si>
  <si>
    <t>THA SREYTHON</t>
  </si>
  <si>
    <t>031093279</t>
  </si>
  <si>
    <t>031091005</t>
  </si>
  <si>
    <t>030567210(01)</t>
  </si>
  <si>
    <t>ADT1554</t>
  </si>
  <si>
    <t>ធីម​ ឡៃអៀង</t>
  </si>
  <si>
    <t>THIM  LAIEANG</t>
  </si>
  <si>
    <t>031160157</t>
  </si>
  <si>
    <t>KHAS SREYNEN</t>
  </si>
  <si>
    <t>ឃាស់ ស្រីណេន</t>
  </si>
  <si>
    <t>031093515</t>
  </si>
  <si>
    <t>031040219</t>
  </si>
  <si>
    <t>031135761</t>
  </si>
  <si>
    <t>តារាងប្រាក់ខែសំរាប់ខែកុម្ភះ工资总结表</t>
  </si>
  <si>
    <t xml:space="preserve">total amount </t>
  </si>
  <si>
    <t>ទឹកប្រាក់សំរាប់ព្យួរកាងារ</t>
  </si>
  <si>
    <t>ADT0249</t>
  </si>
  <si>
    <t>杨晓琼</t>
  </si>
  <si>
    <t>YANG XIAO QOING</t>
  </si>
  <si>
    <t>E44522418</t>
  </si>
  <si>
    <t>PS</t>
  </si>
  <si>
    <t>ADT0381</t>
  </si>
  <si>
    <t>唐焕炎</t>
  </si>
  <si>
    <t>TANG HUAN YAN</t>
  </si>
  <si>
    <t>E52767326</t>
  </si>
  <si>
    <t>業務課/技轉組</t>
  </si>
  <si>
    <t>PT</t>
  </si>
  <si>
    <t>ADT0394</t>
  </si>
  <si>
    <t>赵淑红</t>
  </si>
  <si>
    <t>ZHAO SHU HONG</t>
  </si>
  <si>
    <t>EH9338764</t>
  </si>
  <si>
    <t>MW</t>
  </si>
  <si>
    <t>ADT0619</t>
  </si>
  <si>
    <t>楊富強</t>
  </si>
  <si>
    <t>YANG FUQIANG</t>
  </si>
  <si>
    <t>EC6213317</t>
  </si>
  <si>
    <t>生產課</t>
  </si>
  <si>
    <t>PA</t>
  </si>
  <si>
    <t>ADT0737</t>
  </si>
  <si>
    <t>黨玉會</t>
  </si>
  <si>
    <t>DANG YU HUI</t>
  </si>
  <si>
    <t>E55192070</t>
  </si>
  <si>
    <t>ADT1540</t>
  </si>
  <si>
    <t>邓金进</t>
  </si>
  <si>
    <t>DENG JINJIN</t>
  </si>
  <si>
    <t>E65016145</t>
  </si>
  <si>
    <t>ADT1544</t>
  </si>
  <si>
    <t>王拜喆</t>
  </si>
  <si>
    <t>WANG BAI CHE</t>
  </si>
  <si>
    <t>364046522</t>
  </si>
  <si>
    <t>工地主任</t>
  </si>
  <si>
    <t>AD</t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</si>
  <si>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Times New Roman"/>
        <family val="1"/>
      </rPr>
      <t>/</t>
    </r>
    <r>
      <rPr>
        <sz val="16"/>
        <color indexed="8"/>
        <rFont val="細明體"/>
        <family val="3"/>
        <charset val="136"/>
      </rPr>
      <t>生管組</t>
    </r>
  </si>
  <si>
    <r>
      <rPr>
        <sz val="16"/>
        <color indexed="8"/>
        <rFont val="細明體"/>
        <family val="3"/>
        <charset val="136"/>
      </rPr>
      <t>管理部</t>
    </r>
    <r>
      <rPr>
        <sz val="16"/>
        <color indexed="8"/>
        <rFont val="Times New Roman"/>
        <family val="1"/>
      </rPr>
      <t>/</t>
    </r>
    <r>
      <rPr>
        <sz val="16"/>
        <color indexed="8"/>
        <rFont val="細明體"/>
        <family val="3"/>
        <charset val="136"/>
      </rPr>
      <t>總務組司機</t>
    </r>
  </si>
  <si>
    <r>
      <rPr>
        <sz val="16"/>
        <color indexed="8"/>
        <rFont val="Times New Roman"/>
        <family val="1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成型组</t>
    </r>
  </si>
  <si>
    <r>
      <rPr>
        <sz val="16"/>
        <color indexed="8"/>
        <rFont val="細明體"/>
        <family val="3"/>
        <charset val="136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成型组班長</t>
    </r>
  </si>
  <si>
    <r>
      <rPr>
        <sz val="16"/>
        <color indexed="8"/>
        <rFont val="細明體"/>
        <family val="3"/>
        <charset val="136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裁剪组主任</t>
    </r>
  </si>
  <si>
    <r>
      <rPr>
        <sz val="16"/>
        <color indexed="8"/>
        <rFont val="Times New Roman"/>
        <family val="1"/>
      </rPr>
      <t>品管部</t>
    </r>
    <r>
      <rPr>
        <sz val="16"/>
        <color indexed="8"/>
        <rFont val="Calibri"/>
        <family val="2"/>
      </rPr>
      <t>/QC</t>
    </r>
    <r>
      <rPr>
        <sz val="16"/>
        <color indexed="8"/>
        <rFont val="Times New Roman"/>
        <family val="1"/>
      </rPr>
      <t>组</t>
    </r>
  </si>
  <si>
    <r>
      <rPr>
        <sz val="16"/>
        <color indexed="8"/>
        <rFont val="Times New Roman"/>
        <family val="1"/>
      </rPr>
      <t>管理部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总务组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</si>
  <si>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成型組主任</t>
    </r>
  </si>
  <si>
    <r>
      <rPr>
        <sz val="16"/>
        <color indexed="8"/>
        <rFont val="Kh System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成型組</t>
    </r>
  </si>
  <si>
    <r>
      <rPr>
        <sz val="16"/>
        <color indexed="8"/>
        <rFont val="細明體"/>
        <family val="3"/>
        <charset val="136"/>
      </rPr>
      <t>品管部</t>
    </r>
    <r>
      <rPr>
        <sz val="16"/>
        <color indexed="8"/>
        <rFont val="Calibri"/>
        <family val="2"/>
      </rPr>
      <t>/QC</t>
    </r>
    <r>
      <rPr>
        <sz val="16"/>
        <color indexed="8"/>
        <rFont val="細明體"/>
        <family val="3"/>
        <charset val="136"/>
      </rPr>
      <t>组班長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</si>
  <si>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成型組組長</t>
    </r>
  </si>
  <si>
    <t>PA-C</t>
  </si>
  <si>
    <r>
      <rPr>
        <sz val="16"/>
        <color indexed="8"/>
        <rFont val="Times New Roman"/>
        <family val="1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加工组</t>
    </r>
  </si>
  <si>
    <t>PPP</t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</si>
  <si>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成型組機修</t>
    </r>
  </si>
  <si>
    <r>
      <t>02153580</t>
    </r>
    <r>
      <rPr>
        <sz val="16"/>
        <color indexed="8"/>
        <rFont val="宋体"/>
        <family val="3"/>
        <charset val="134"/>
      </rPr>
      <t>（</t>
    </r>
    <r>
      <rPr>
        <sz val="16"/>
        <color indexed="8"/>
        <rFont val="Kh System"/>
      </rPr>
      <t>01</t>
    </r>
    <r>
      <rPr>
        <sz val="16"/>
        <color indexed="8"/>
        <rFont val="宋体"/>
        <family val="3"/>
        <charset val="134"/>
      </rPr>
      <t>）</t>
    </r>
  </si>
  <si>
    <t>096 71 92 469</t>
  </si>
  <si>
    <r>
      <rPr>
        <sz val="16"/>
        <color indexed="8"/>
        <rFont val="Times New Roman"/>
        <family val="1"/>
      </rPr>
      <t>财务部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财务组</t>
    </r>
  </si>
  <si>
    <t>FD</t>
  </si>
  <si>
    <t>ADT0088</t>
  </si>
  <si>
    <r>
      <rPr>
        <sz val="16"/>
        <color indexed="8"/>
        <rFont val="Times New Roman"/>
        <family val="1"/>
      </rPr>
      <t>资材部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船务组</t>
    </r>
  </si>
  <si>
    <t>MS</t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</si>
  <si>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針車組主任</t>
    </r>
  </si>
  <si>
    <t>PS-1</t>
  </si>
  <si>
    <r>
      <rPr>
        <sz val="16"/>
        <color indexed="8"/>
        <rFont val="Kh System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針車組</t>
    </r>
  </si>
  <si>
    <t>PS-4</t>
  </si>
  <si>
    <r>
      <rPr>
        <sz val="16"/>
        <color indexed="8"/>
        <rFont val="細明體"/>
        <family val="3"/>
        <charset val="136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加工组班長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</si>
  <si>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Times New Roman"/>
        <family val="1"/>
      </rPr>
      <t>/</t>
    </r>
    <r>
      <rPr>
        <sz val="16"/>
        <color indexed="8"/>
        <rFont val="細明體"/>
        <family val="3"/>
        <charset val="136"/>
      </rPr>
      <t>照射組</t>
    </r>
  </si>
  <si>
    <t>PA-UV</t>
  </si>
  <si>
    <r>
      <rPr>
        <sz val="16"/>
        <color indexed="8"/>
        <rFont val="Times New Roman"/>
        <family val="1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裁剪组</t>
    </r>
  </si>
  <si>
    <r>
      <rPr>
        <sz val="16"/>
        <color indexed="8"/>
        <rFont val="細明體"/>
        <family val="3"/>
        <charset val="136"/>
      </rPr>
      <t>生產课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加工组組長</t>
    </r>
  </si>
  <si>
    <r>
      <rPr>
        <sz val="16"/>
        <color indexed="8"/>
        <rFont val="Times New Roman"/>
        <family val="1"/>
      </rPr>
      <t>生产课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针车组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</si>
  <si>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加工組主任</t>
    </r>
  </si>
  <si>
    <r>
      <rPr>
        <sz val="16"/>
        <color indexed="8"/>
        <rFont val="Times New Roman"/>
        <family val="1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針車組</t>
    </r>
  </si>
  <si>
    <r>
      <rPr>
        <sz val="16"/>
        <color indexed="8"/>
        <rFont val="Times New Roman"/>
        <family val="1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裁断组</t>
    </r>
  </si>
  <si>
    <r>
      <rPr>
        <sz val="16"/>
        <color indexed="8"/>
        <rFont val="Times New Roman"/>
        <family val="1"/>
      </rPr>
      <t>生產部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裁断组</t>
    </r>
  </si>
  <si>
    <t>PS-2</t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</si>
  <si>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加工組組長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</si>
  <si>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成型組班長</t>
    </r>
  </si>
  <si>
    <r>
      <rPr>
        <sz val="16"/>
        <color indexed="8"/>
        <rFont val="宋体"/>
        <family val="3"/>
        <charset val="134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宋体"/>
        <family val="3"/>
        <charset val="134"/>
      </rPr>
      <t>針車組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</si>
  <si>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針車組班長</t>
    </r>
  </si>
  <si>
    <r>
      <rPr>
        <sz val="16"/>
        <color indexed="8"/>
        <rFont val="細明體"/>
        <family val="3"/>
        <charset val="136"/>
      </rPr>
      <t>生產部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裁断组組長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</si>
  <si>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加工組班長</t>
    </r>
  </si>
  <si>
    <r>
      <rPr>
        <sz val="16"/>
        <color indexed="8"/>
        <rFont val="宋体"/>
        <family val="3"/>
        <charset val="134"/>
      </rPr>
      <t>資材部</t>
    </r>
    <r>
      <rPr>
        <sz val="16"/>
        <color indexed="8"/>
        <rFont val="Calibri"/>
        <family val="2"/>
      </rPr>
      <t>/</t>
    </r>
    <r>
      <rPr>
        <sz val="16"/>
        <color indexed="8"/>
        <rFont val="宋体"/>
        <family val="3"/>
        <charset val="134"/>
      </rPr>
      <t>成品倉</t>
    </r>
  </si>
  <si>
    <t>PW</t>
  </si>
  <si>
    <t>PS-3</t>
  </si>
  <si>
    <r>
      <rPr>
        <sz val="16"/>
        <color indexed="8"/>
        <rFont val="Kh System"/>
      </rPr>
      <t>品管部</t>
    </r>
    <r>
      <rPr>
        <sz val="16"/>
        <color indexed="8"/>
        <rFont val="Calibri"/>
        <family val="2"/>
      </rPr>
      <t>/QC</t>
    </r>
    <r>
      <rPr>
        <sz val="16"/>
        <color indexed="8"/>
        <rFont val="Kh System"/>
      </rPr>
      <t>组</t>
    </r>
  </si>
  <si>
    <r>
      <rPr>
        <sz val="16"/>
        <color indexed="8"/>
        <rFont val="Kh System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加工組</t>
    </r>
  </si>
  <si>
    <r>
      <rPr>
        <sz val="16"/>
        <color indexed="8"/>
        <rFont val="Kh System"/>
      </rPr>
      <t>生產部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裁断组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</si>
  <si>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針車組</t>
    </r>
  </si>
  <si>
    <r>
      <rPr>
        <sz val="16"/>
        <color indexed="8"/>
        <rFont val="Kh System"/>
      </rPr>
      <t>业务课</t>
    </r>
  </si>
  <si>
    <r>
      <rPr>
        <sz val="16"/>
        <color indexed="8"/>
        <rFont val="細明體"/>
        <family val="3"/>
        <charset val="136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針車組組長</t>
    </r>
  </si>
  <si>
    <r>
      <rPr>
        <sz val="16"/>
        <color indexed="8"/>
        <rFont val="Kh System"/>
      </rPr>
      <t>管理部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總務組</t>
    </r>
  </si>
  <si>
    <r>
      <rPr>
        <sz val="16"/>
        <color theme="1"/>
        <rFont val="Kh System"/>
      </rPr>
      <t>生產課</t>
    </r>
    <r>
      <rPr>
        <sz val="16"/>
        <color theme="1"/>
        <rFont val="Calibri"/>
        <family val="2"/>
      </rPr>
      <t>/</t>
    </r>
    <r>
      <rPr>
        <sz val="16"/>
        <color theme="1"/>
        <rFont val="Kh System"/>
      </rPr>
      <t>原料倉</t>
    </r>
  </si>
  <si>
    <r>
      <rPr>
        <sz val="16"/>
        <color indexed="8"/>
        <rFont val="Kh System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原料倉</t>
    </r>
  </si>
  <si>
    <r>
      <rPr>
        <sz val="16"/>
        <color indexed="8"/>
        <rFont val="Kh System"/>
      </rPr>
      <t>生產課</t>
    </r>
    <r>
      <rPr>
        <sz val="16"/>
        <color indexed="8"/>
        <rFont val="Calibri"/>
        <family val="2"/>
      </rPr>
      <t>/</t>
    </r>
    <r>
      <rPr>
        <sz val="16"/>
        <color indexed="8"/>
        <rFont val="Kh System"/>
      </rPr>
      <t>裁断组</t>
    </r>
  </si>
  <si>
    <r>
      <rPr>
        <sz val="16"/>
        <rFont val="Kh System"/>
      </rPr>
      <t>生產課</t>
    </r>
    <r>
      <rPr>
        <sz val="16"/>
        <rFont val="Calibri"/>
        <family val="2"/>
      </rPr>
      <t>/</t>
    </r>
    <r>
      <rPr>
        <sz val="16"/>
        <rFont val="Kh System"/>
      </rPr>
      <t>成型組</t>
    </r>
  </si>
  <si>
    <t>GA</t>
  </si>
  <si>
    <r>
      <rPr>
        <sz val="16"/>
        <color indexed="8"/>
        <rFont val="Times New Roman"/>
        <family val="1"/>
      </rPr>
      <t>管理部</t>
    </r>
    <r>
      <rPr>
        <sz val="16"/>
        <color indexed="8"/>
        <rFont val="Calibri"/>
        <family val="2"/>
      </rPr>
      <t>/</t>
    </r>
    <r>
      <rPr>
        <sz val="16"/>
        <color indexed="8"/>
        <rFont val="Times New Roman"/>
        <family val="1"/>
      </rPr>
      <t>行政組</t>
    </r>
  </si>
  <si>
    <t>AH</t>
  </si>
  <si>
    <t>MP</t>
  </si>
  <si>
    <r>
      <rPr>
        <sz val="16"/>
        <color indexed="8"/>
        <rFont val="細明體"/>
        <family val="3"/>
        <charset val="136"/>
      </rPr>
      <t>資材部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成品倉班長</t>
    </r>
  </si>
  <si>
    <r>
      <rPr>
        <sz val="16"/>
        <color indexed="8"/>
        <rFont val="細明體"/>
        <family val="3"/>
        <charset val="136"/>
      </rPr>
      <t>管理部</t>
    </r>
    <r>
      <rPr>
        <sz val="16"/>
        <color indexed="8"/>
        <rFont val="Calibri"/>
        <family val="2"/>
      </rPr>
      <t>/</t>
    </r>
    <r>
      <rPr>
        <sz val="16"/>
        <color indexed="8"/>
        <rFont val="細明體"/>
        <family val="3"/>
        <charset val="136"/>
      </rPr>
      <t>總務組司機</t>
    </r>
  </si>
  <si>
    <t>績效奖金</t>
  </si>
</sst>
</file>

<file path=xl/styles.xml><?xml version="1.0" encoding="utf-8"?>
<styleSheet xmlns="http://schemas.openxmlformats.org/spreadsheetml/2006/main">
  <numFmts count="16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8" formatCode="_-&quot;$&quot;* #,##0.00_-;\-&quot;$&quot;* #,##0.00_-;_-&quot;$&quot;* &quot;-&quot;??_-;_-@_-"/>
    <numFmt numFmtId="169" formatCode="_ * #,##0_ ;_ * \-#,##0_ ;_ * &quot;-&quot;??_ ;_ @_ "/>
    <numFmt numFmtId="170" formatCode="0.00_ "/>
    <numFmt numFmtId="171" formatCode="&quot;$&quot;0.00"/>
    <numFmt numFmtId="172" formatCode="_(* #,##0.0_);_(* \(#,##0.0\);_(* &quot;-&quot;??_);_(@_)"/>
    <numFmt numFmtId="173" formatCode="_(* #,##0_);_(* \(#,##0\);_(* &quot;-&quot;??_);_(@_)"/>
    <numFmt numFmtId="174" formatCode="#00000"/>
    <numFmt numFmtId="175" formatCode="#,##0.0"/>
    <numFmt numFmtId="176" formatCode="_(&quot;$&quot;* #,##0.0_);_(&quot;$&quot;* \(#,##0.0\);_(&quot;$&quot;* &quot;-&quot;?_);_(@_)"/>
    <numFmt numFmtId="177" formatCode="0#########"/>
    <numFmt numFmtId="178" formatCode="0########"/>
    <numFmt numFmtId="179" formatCode="[$-409]d\-mmm\-yyyy;@"/>
    <numFmt numFmtId="180" formatCode="_-[$$-409]* #,##0.00_ ;_-[$$-409]* \-#,##0.00\ ;_-[$$-409]* &quot;-&quot;??_ ;_-@_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b/>
      <sz val="26"/>
      <name val="宋体"/>
    </font>
    <font>
      <sz val="20"/>
      <name val="宋体"/>
    </font>
    <font>
      <sz val="12"/>
      <name val="Limon S1"/>
    </font>
    <font>
      <sz val="28"/>
      <name val="宋体"/>
    </font>
    <font>
      <sz val="14"/>
      <name val="Khmer OS"/>
    </font>
    <font>
      <sz val="14"/>
      <color indexed="10"/>
      <name val="Khmer OS"/>
    </font>
    <font>
      <sz val="14"/>
      <color indexed="10"/>
      <name val="Calibri"/>
      <family val="2"/>
      <scheme val="minor"/>
    </font>
    <font>
      <sz val="12"/>
      <name val="Khmer OS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sz val="9"/>
      <name val="宋体"/>
    </font>
    <font>
      <sz val="14"/>
      <color indexed="8"/>
      <name val="Times New Roman"/>
      <family val="1"/>
    </font>
    <font>
      <sz val="14"/>
      <color rgb="FF0070C0"/>
      <name val="Times New Roman"/>
      <family val="1"/>
    </font>
    <font>
      <sz val="14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Calibri Light"/>
      <family val="1"/>
      <charset val="136"/>
      <scheme val="major"/>
    </font>
    <font>
      <sz val="18"/>
      <name val="Times New Roman"/>
      <family val="1"/>
    </font>
    <font>
      <sz val="18"/>
      <name val="Calibri"/>
      <family val="2"/>
      <scheme val="minor"/>
    </font>
    <font>
      <sz val="16"/>
      <name val="Calibri"/>
      <family val="2"/>
    </font>
    <font>
      <sz val="9"/>
      <name val="Calibri"/>
      <family val="3"/>
      <charset val="136"/>
      <scheme val="minor"/>
    </font>
    <font>
      <sz val="14"/>
      <color rgb="FFFF0000"/>
      <name val="Times New Roman"/>
      <family val="1"/>
    </font>
    <font>
      <sz val="16"/>
      <color theme="1"/>
      <name val="Calibri"/>
      <family val="2"/>
    </font>
    <font>
      <sz val="16"/>
      <color rgb="FFFF0000"/>
      <name val="Calibri"/>
      <family val="2"/>
    </font>
    <font>
      <sz val="16"/>
      <color indexed="8"/>
      <name val="Times New Roman"/>
      <family val="1"/>
    </font>
    <font>
      <sz val="16"/>
      <color theme="1"/>
      <name val="Times New Roman"/>
      <family val="1"/>
    </font>
    <font>
      <sz val="16"/>
      <color indexed="8"/>
      <name val="Calibri"/>
      <family val="2"/>
    </font>
    <font>
      <sz val="16"/>
      <color indexed="8"/>
      <name val="細明體"/>
      <family val="3"/>
      <charset val="136"/>
    </font>
    <font>
      <sz val="16"/>
      <color indexed="8"/>
      <name val="Kh System"/>
    </font>
    <font>
      <sz val="16"/>
      <color indexed="8"/>
      <name val="宋体"/>
      <family val="3"/>
      <charset val="134"/>
    </font>
    <font>
      <sz val="16"/>
      <name val="Times New Roman"/>
      <family val="1"/>
    </font>
    <font>
      <sz val="16"/>
      <color rgb="FFFF0000"/>
      <name val="Kh System"/>
    </font>
    <font>
      <sz val="16"/>
      <name val="Kh System"/>
    </font>
    <font>
      <sz val="16"/>
      <color theme="1"/>
      <name val="Kh System"/>
    </font>
    <font>
      <sz val="16"/>
      <name val="Meiryo UI"/>
      <family val="2"/>
      <charset val="128"/>
    </font>
    <font>
      <sz val="16"/>
      <name val="Calibri Light"/>
      <family val="1"/>
      <charset val="136"/>
      <scheme val="major"/>
    </font>
    <font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179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2" fillId="0" borderId="0"/>
    <xf numFmtId="179" fontId="16" fillId="0" borderId="0" applyFont="0" applyAlignment="0">
      <alignment vertical="center"/>
    </xf>
    <xf numFmtId="179" fontId="20" fillId="0" borderId="0"/>
    <xf numFmtId="179" fontId="20" fillId="0" borderId="0"/>
    <xf numFmtId="168" fontId="21" fillId="0" borderId="0" applyFont="0" applyFill="0" applyBorder="0" applyAlignment="0" applyProtection="0"/>
  </cellStyleXfs>
  <cellXfs count="354">
    <xf numFmtId="179" fontId="0" fillId="0" borderId="0" xfId="0"/>
    <xf numFmtId="179" fontId="7" fillId="0" borderId="1" xfId="3" applyFont="1" applyFill="1" applyBorder="1" applyAlignment="1">
      <alignment horizontal="center" vertical="center" shrinkToFit="1"/>
    </xf>
    <xf numFmtId="179" fontId="8" fillId="5" borderId="1" xfId="3" applyFont="1" applyFill="1" applyBorder="1" applyAlignment="1">
      <alignment horizontal="center" vertical="center"/>
    </xf>
    <xf numFmtId="179" fontId="9" fillId="0" borderId="1" xfId="3" applyFont="1" applyFill="1" applyBorder="1" applyAlignment="1">
      <alignment horizontal="center" vertical="center" shrinkToFit="1"/>
    </xf>
    <xf numFmtId="179" fontId="8" fillId="0" borderId="1" xfId="3" applyFont="1" applyFill="1" applyBorder="1" applyAlignment="1">
      <alignment horizontal="center" vertical="center" shrinkToFit="1"/>
    </xf>
    <xf numFmtId="179" fontId="10" fillId="0" borderId="1" xfId="3" applyFont="1" applyFill="1" applyBorder="1" applyAlignment="1">
      <alignment horizontal="center" vertical="center" shrinkToFit="1"/>
    </xf>
    <xf numFmtId="179" fontId="7" fillId="5" borderId="1" xfId="3" applyFont="1" applyFill="1" applyBorder="1" applyAlignment="1">
      <alignment horizontal="center" vertical="center" shrinkToFit="1"/>
    </xf>
    <xf numFmtId="179" fontId="7" fillId="4" borderId="1" xfId="3" applyFont="1" applyFill="1" applyBorder="1" applyAlignment="1">
      <alignment horizontal="center" vertical="center" shrinkToFit="1"/>
    </xf>
    <xf numFmtId="2" fontId="7" fillId="0" borderId="1" xfId="3" applyNumberFormat="1" applyFont="1" applyFill="1" applyBorder="1" applyAlignment="1">
      <alignment horizontal="center" vertical="center" shrinkToFit="1"/>
    </xf>
    <xf numFmtId="4" fontId="7" fillId="0" borderId="1" xfId="0" applyNumberFormat="1" applyFont="1" applyFill="1" applyBorder="1" applyAlignment="1">
      <alignment horizontal="center" vertical="center" shrinkToFit="1"/>
    </xf>
    <xf numFmtId="179" fontId="8" fillId="0" borderId="1" xfId="3" applyNumberFormat="1" applyFont="1" applyFill="1" applyBorder="1" applyAlignment="1">
      <alignment horizontal="center" vertical="center" shrinkToFit="1"/>
    </xf>
    <xf numFmtId="179" fontId="7" fillId="0" borderId="1" xfId="2" applyNumberFormat="1" applyFont="1" applyFill="1" applyBorder="1" applyAlignment="1">
      <alignment horizontal="center" vertical="center" shrinkToFit="1"/>
    </xf>
    <xf numFmtId="169" fontId="7" fillId="0" borderId="1" xfId="1" applyNumberFormat="1" applyFont="1" applyFill="1" applyBorder="1" applyAlignment="1">
      <alignment horizontal="center" vertical="center" shrinkToFit="1"/>
    </xf>
    <xf numFmtId="4" fontId="7" fillId="5" borderId="1" xfId="3" applyNumberFormat="1" applyFont="1" applyFill="1" applyBorder="1" applyAlignment="1">
      <alignment horizontal="center" vertical="center" shrinkToFit="1"/>
    </xf>
    <xf numFmtId="179" fontId="7" fillId="0" borderId="0" xfId="3" applyNumberFormat="1" applyFont="1" applyFill="1" applyBorder="1" applyAlignment="1">
      <alignment horizontal="center" vertical="center" shrinkToFit="1"/>
    </xf>
    <xf numFmtId="179" fontId="14" fillId="0" borderId="8" xfId="3" applyFont="1" applyFill="1" applyBorder="1" applyAlignment="1">
      <alignment horizontal="center" vertical="center" shrinkToFit="1"/>
    </xf>
    <xf numFmtId="179" fontId="14" fillId="5" borderId="6" xfId="3" applyFont="1" applyFill="1" applyBorder="1" applyAlignment="1">
      <alignment horizontal="center" vertical="center" shrinkToFit="1"/>
    </xf>
    <xf numFmtId="179" fontId="11" fillId="0" borderId="6" xfId="3" applyFont="1" applyFill="1" applyBorder="1" applyAlignment="1">
      <alignment horizontal="center" vertical="center" shrinkToFit="1"/>
    </xf>
    <xf numFmtId="179" fontId="14" fillId="0" borderId="6" xfId="3" applyFont="1" applyFill="1" applyBorder="1" applyAlignment="1">
      <alignment horizontal="center" vertical="center" shrinkToFit="1"/>
    </xf>
    <xf numFmtId="179" fontId="14" fillId="5" borderId="6" xfId="0" applyNumberFormat="1" applyFont="1" applyFill="1" applyBorder="1" applyAlignment="1">
      <alignment horizontal="center" vertical="center" shrinkToFit="1"/>
    </xf>
    <xf numFmtId="179" fontId="14" fillId="6" borderId="6" xfId="0" applyNumberFormat="1" applyFont="1" applyFill="1" applyBorder="1" applyAlignment="1">
      <alignment horizontal="center" vertical="center" shrinkToFit="1"/>
    </xf>
    <xf numFmtId="179" fontId="14" fillId="6" borderId="6" xfId="0" applyNumberFormat="1" applyFont="1" applyFill="1" applyBorder="1" applyAlignment="1">
      <alignment horizontal="center" vertical="center" wrapText="1" shrinkToFit="1"/>
    </xf>
    <xf numFmtId="2" fontId="14" fillId="0" borderId="6" xfId="0" applyNumberFormat="1" applyFont="1" applyFill="1" applyBorder="1" applyAlignment="1">
      <alignment horizontal="center" vertical="center" shrinkToFit="1"/>
    </xf>
    <xf numFmtId="4" fontId="14" fillId="0" borderId="6" xfId="3" applyNumberFormat="1" applyFont="1" applyFill="1" applyBorder="1" applyAlignment="1">
      <alignment horizontal="center" vertical="center" shrinkToFit="1"/>
    </xf>
    <xf numFmtId="9" fontId="14" fillId="0" borderId="6" xfId="0" applyNumberFormat="1" applyFont="1" applyFill="1" applyBorder="1" applyAlignment="1">
      <alignment horizontal="center" vertical="center" shrinkToFit="1"/>
    </xf>
    <xf numFmtId="179" fontId="17" fillId="0" borderId="6" xfId="4" applyFont="1" applyFill="1" applyBorder="1" applyAlignment="1">
      <alignment horizontal="center" vertical="center" shrinkToFit="1"/>
    </xf>
    <xf numFmtId="179" fontId="14" fillId="6" borderId="6" xfId="3" applyFont="1" applyFill="1" applyBorder="1" applyAlignment="1">
      <alignment horizontal="center" vertical="center" shrinkToFit="1"/>
    </xf>
    <xf numFmtId="179" fontId="14" fillId="0" borderId="6" xfId="2" applyNumberFormat="1" applyFont="1" applyFill="1" applyBorder="1" applyAlignment="1">
      <alignment horizontal="center" vertical="center" shrinkToFit="1"/>
    </xf>
    <xf numFmtId="169" fontId="14" fillId="0" borderId="6" xfId="1" applyNumberFormat="1" applyFont="1" applyFill="1" applyBorder="1" applyAlignment="1">
      <alignment horizontal="center" vertical="center" shrinkToFit="1"/>
    </xf>
    <xf numFmtId="4" fontId="18" fillId="5" borderId="6" xfId="3" applyNumberFormat="1" applyFont="1" applyFill="1" applyBorder="1" applyAlignment="1">
      <alignment horizontal="center" vertical="center" shrinkToFit="1"/>
    </xf>
    <xf numFmtId="179" fontId="14" fillId="0" borderId="11" xfId="3" applyFont="1" applyFill="1" applyBorder="1" applyAlignment="1">
      <alignment horizontal="center" vertical="center" shrinkToFit="1"/>
    </xf>
    <xf numFmtId="174" fontId="14" fillId="5" borderId="6" xfId="0" applyNumberFormat="1" applyFont="1" applyFill="1" applyBorder="1" applyAlignment="1">
      <alignment horizontal="left" vertical="center" shrinkToFit="1"/>
    </xf>
    <xf numFmtId="179" fontId="14" fillId="5" borderId="0" xfId="3" applyFont="1" applyFill="1"/>
    <xf numFmtId="179" fontId="23" fillId="0" borderId="6" xfId="3" applyFont="1" applyFill="1" applyBorder="1" applyAlignment="1">
      <alignment vertical="center"/>
    </xf>
    <xf numFmtId="179" fontId="23" fillId="0" borderId="0" xfId="3" applyFont="1" applyFill="1" applyAlignment="1">
      <alignment vertical="center"/>
    </xf>
    <xf numFmtId="179" fontId="24" fillId="0" borderId="0" xfId="3" applyFont="1" applyFill="1"/>
    <xf numFmtId="179" fontId="24" fillId="0" borderId="0" xfId="3" applyFont="1" applyFill="1" applyAlignment="1">
      <alignment horizontal="center"/>
    </xf>
    <xf numFmtId="179" fontId="25" fillId="0" borderId="0" xfId="3" applyFont="1" applyFill="1" applyAlignment="1">
      <alignment horizontal="center"/>
    </xf>
    <xf numFmtId="179" fontId="15" fillId="0" borderId="0" xfId="3" applyFont="1" applyFill="1"/>
    <xf numFmtId="179" fontId="24" fillId="5" borderId="0" xfId="3" applyFont="1" applyFill="1"/>
    <xf numFmtId="179" fontId="24" fillId="5" borderId="0" xfId="3" applyFont="1" applyFill="1" applyAlignment="1">
      <alignment horizontal="center"/>
    </xf>
    <xf numFmtId="2" fontId="24" fillId="0" borderId="0" xfId="3" applyNumberFormat="1" applyFont="1" applyFill="1"/>
    <xf numFmtId="4" fontId="24" fillId="0" borderId="0" xfId="3" applyNumberFormat="1" applyFont="1" applyFill="1"/>
    <xf numFmtId="179" fontId="24" fillId="0" borderId="0" xfId="2" applyNumberFormat="1" applyFont="1" applyFill="1" applyAlignment="1"/>
    <xf numFmtId="169" fontId="24" fillId="0" borderId="0" xfId="1" applyNumberFormat="1" applyFont="1" applyFill="1" applyAlignment="1"/>
    <xf numFmtId="4" fontId="24" fillId="5" borderId="0" xfId="3" applyNumberFormat="1" applyFont="1" applyFill="1"/>
    <xf numFmtId="179" fontId="22" fillId="0" borderId="0" xfId="3" applyFont="1" applyFill="1"/>
    <xf numFmtId="179" fontId="15" fillId="5" borderId="0" xfId="3" applyFont="1" applyFill="1" applyAlignment="1">
      <alignment horizontal="center"/>
    </xf>
    <xf numFmtId="179" fontId="12" fillId="0" borderId="0" xfId="3" applyFont="1" applyFill="1" applyAlignment="1">
      <alignment horizontal="center"/>
    </xf>
    <xf numFmtId="179" fontId="15" fillId="5" borderId="0" xfId="3" applyFont="1" applyFill="1"/>
    <xf numFmtId="2" fontId="15" fillId="0" borderId="0" xfId="3" applyNumberFormat="1" applyFont="1" applyFill="1"/>
    <xf numFmtId="4" fontId="15" fillId="0" borderId="0" xfId="3" applyNumberFormat="1" applyFont="1" applyFill="1"/>
    <xf numFmtId="179" fontId="15" fillId="0" borderId="0" xfId="2" applyNumberFormat="1" applyFont="1" applyFill="1" applyAlignment="1"/>
    <xf numFmtId="169" fontId="15" fillId="0" borderId="0" xfId="1" applyNumberFormat="1" applyFont="1" applyFill="1" applyAlignment="1"/>
    <xf numFmtId="4" fontId="15" fillId="5" borderId="0" xfId="3" applyNumberFormat="1" applyFont="1" applyFill="1"/>
    <xf numFmtId="179" fontId="5" fillId="0" borderId="0" xfId="3" applyFont="1" applyFill="1" applyAlignment="1">
      <alignment horizontal="center" vertical="center"/>
    </xf>
    <xf numFmtId="179" fontId="7" fillId="0" borderId="0" xfId="3" applyFont="1" applyFill="1" applyAlignment="1">
      <alignment horizontal="center" vertical="center"/>
    </xf>
    <xf numFmtId="179" fontId="11" fillId="0" borderId="0" xfId="3" applyFont="1" applyFill="1" applyAlignment="1">
      <alignment horizontal="center" vertical="center" wrapText="1"/>
    </xf>
    <xf numFmtId="179" fontId="14" fillId="0" borderId="0" xfId="3" applyFont="1" applyFill="1" applyAlignment="1">
      <alignment horizontal="center" vertical="center"/>
    </xf>
    <xf numFmtId="174" fontId="14" fillId="5" borderId="6" xfId="0" applyNumberFormat="1" applyFont="1" applyFill="1" applyBorder="1" applyAlignment="1">
      <alignment horizontal="center" vertical="center" shrinkToFit="1"/>
    </xf>
    <xf numFmtId="179" fontId="14" fillId="5" borderId="0" xfId="3" applyFont="1" applyFill="1" applyAlignment="1">
      <alignment horizontal="center" vertical="center"/>
    </xf>
    <xf numFmtId="179" fontId="15" fillId="5" borderId="0" xfId="3" applyFont="1" applyFill="1" applyAlignment="1">
      <alignment horizontal="center" vertical="center"/>
    </xf>
    <xf numFmtId="179" fontId="12" fillId="0" borderId="0" xfId="3" applyFont="1" applyFill="1" applyAlignment="1">
      <alignment horizontal="center" vertical="center"/>
    </xf>
    <xf numFmtId="179" fontId="15" fillId="0" borderId="0" xfId="3" applyFont="1" applyFill="1" applyAlignment="1">
      <alignment horizontal="center" vertical="center"/>
    </xf>
    <xf numFmtId="179" fontId="24" fillId="5" borderId="0" xfId="3" applyFont="1" applyFill="1" applyAlignment="1">
      <alignment vertical="center"/>
    </xf>
    <xf numFmtId="179" fontId="15" fillId="5" borderId="0" xfId="3" applyFont="1" applyFill="1" applyAlignment="1">
      <alignment vertical="center"/>
    </xf>
    <xf numFmtId="179" fontId="7" fillId="5" borderId="1" xfId="3" applyFont="1" applyFill="1" applyBorder="1" applyAlignment="1">
      <alignment vertical="center" shrinkToFit="1"/>
    </xf>
    <xf numFmtId="179" fontId="14" fillId="5" borderId="6" xfId="0" applyNumberFormat="1" applyFont="1" applyFill="1" applyBorder="1" applyAlignment="1">
      <alignment vertical="center" shrinkToFit="1"/>
    </xf>
    <xf numFmtId="179" fontId="14" fillId="0" borderId="12" xfId="0" applyNumberFormat="1" applyFont="1" applyFill="1" applyBorder="1" applyAlignment="1">
      <alignment horizontal="center" vertical="center" shrinkToFit="1"/>
    </xf>
    <xf numFmtId="179" fontId="7" fillId="0" borderId="1" xfId="3" applyNumberFormat="1" applyFont="1" applyFill="1" applyBorder="1" applyAlignment="1">
      <alignment horizontal="center" vertical="center" shrinkToFit="1"/>
    </xf>
    <xf numFmtId="179" fontId="15" fillId="0" borderId="0" xfId="3" applyNumberFormat="1" applyFont="1" applyFill="1"/>
    <xf numFmtId="179" fontId="11" fillId="0" borderId="6" xfId="3" applyNumberFormat="1" applyFont="1" applyFill="1" applyBorder="1" applyAlignment="1">
      <alignment horizontal="center" vertical="center" wrapText="1" shrinkToFit="1"/>
    </xf>
    <xf numFmtId="179" fontId="24" fillId="0" borderId="0" xfId="3" applyNumberFormat="1" applyFont="1" applyFill="1"/>
    <xf numFmtId="179" fontId="14" fillId="0" borderId="6" xfId="0" applyNumberFormat="1" applyFont="1" applyFill="1" applyBorder="1" applyAlignment="1">
      <alignment horizontal="center" vertical="center" shrinkToFit="1"/>
    </xf>
    <xf numFmtId="179" fontId="14" fillId="0" borderId="6" xfId="3" applyNumberFormat="1" applyFont="1" applyFill="1" applyBorder="1" applyAlignment="1">
      <alignment horizontal="center" vertical="center" shrinkToFit="1"/>
    </xf>
    <xf numFmtId="179" fontId="15" fillId="0" borderId="0" xfId="3" applyNumberFormat="1" applyFont="1" applyFill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 shrinkToFit="1"/>
    </xf>
    <xf numFmtId="179" fontId="7" fillId="0" borderId="0" xfId="3" applyFont="1" applyFill="1" applyBorder="1" applyAlignment="1">
      <alignment horizontal="center" vertical="center"/>
    </xf>
    <xf numFmtId="0" fontId="14" fillId="5" borderId="12" xfId="3" applyNumberFormat="1" applyFont="1" applyFill="1" applyBorder="1" applyAlignment="1">
      <alignment horizontal="center" vertical="center" shrinkToFit="1"/>
    </xf>
    <xf numFmtId="0" fontId="14" fillId="5" borderId="6" xfId="3" applyNumberFormat="1" applyFont="1" applyFill="1" applyBorder="1" applyAlignment="1">
      <alignment horizontal="center" vertical="center" shrinkToFit="1"/>
    </xf>
    <xf numFmtId="0" fontId="11" fillId="0" borderId="6" xfId="3" applyNumberFormat="1" applyFont="1" applyFill="1" applyBorder="1" applyAlignment="1">
      <alignment horizontal="center" vertical="center" shrinkToFit="1"/>
    </xf>
    <xf numFmtId="0" fontId="14" fillId="0" borderId="6" xfId="3" applyNumberFormat="1" applyFont="1" applyFill="1" applyBorder="1" applyAlignment="1">
      <alignment horizontal="center" vertical="center" shrinkToFit="1"/>
    </xf>
    <xf numFmtId="0" fontId="14" fillId="0" borderId="0" xfId="3" applyNumberFormat="1" applyFont="1" applyFill="1" applyAlignment="1">
      <alignment horizontal="center" vertical="center"/>
    </xf>
    <xf numFmtId="0" fontId="7" fillId="5" borderId="1" xfId="3" applyNumberFormat="1" applyFont="1" applyFill="1" applyBorder="1" applyAlignment="1">
      <alignment horizontal="center" vertical="center" shrinkToFit="1"/>
    </xf>
    <xf numFmtId="0" fontId="14" fillId="5" borderId="8" xfId="3" applyNumberFormat="1" applyFont="1" applyFill="1" applyBorder="1" applyAlignment="1">
      <alignment horizontal="center" vertical="center" shrinkToFit="1"/>
    </xf>
    <xf numFmtId="0" fontId="19" fillId="5" borderId="12" xfId="0" applyNumberFormat="1" applyFont="1" applyFill="1" applyBorder="1" applyAlignment="1">
      <alignment horizontal="center" vertical="center" shrinkToFit="1"/>
    </xf>
    <xf numFmtId="0" fontId="22" fillId="5" borderId="0" xfId="3" applyNumberFormat="1" applyFont="1" applyFill="1"/>
    <xf numFmtId="0" fontId="22" fillId="5" borderId="0" xfId="3" applyNumberFormat="1" applyFont="1" applyFill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shrinkToFit="1"/>
    </xf>
    <xf numFmtId="0" fontId="7" fillId="4" borderId="1" xfId="3" applyNumberFormat="1" applyFont="1" applyFill="1" applyBorder="1" applyAlignment="1">
      <alignment horizontal="center" vertical="center" shrinkToFit="1"/>
    </xf>
    <xf numFmtId="0" fontId="14" fillId="0" borderId="8" xfId="3" applyNumberFormat="1" applyFont="1" applyFill="1" applyBorder="1" applyAlignment="1">
      <alignment horizontal="center" vertical="center" shrinkToFit="1"/>
    </xf>
    <xf numFmtId="165" fontId="19" fillId="5" borderId="6" xfId="1" applyNumberFormat="1" applyFont="1" applyFill="1" applyBorder="1" applyAlignment="1">
      <alignment horizontal="center" vertical="center" shrinkToFit="1"/>
    </xf>
    <xf numFmtId="179" fontId="11" fillId="0" borderId="10" xfId="0" applyNumberFormat="1" applyFont="1" applyFill="1" applyBorder="1" applyAlignment="1">
      <alignment horizontal="center" vertical="center" wrapText="1" shrinkToFit="1"/>
    </xf>
    <xf numFmtId="179" fontId="11" fillId="0" borderId="4" xfId="0" applyNumberFormat="1" applyFont="1" applyFill="1" applyBorder="1" applyAlignment="1">
      <alignment horizontal="center" vertical="center" wrapText="1" shrinkToFit="1"/>
    </xf>
    <xf numFmtId="179" fontId="11" fillId="0" borderId="6" xfId="0" applyNumberFormat="1" applyFont="1" applyFill="1" applyBorder="1" applyAlignment="1">
      <alignment horizontal="center" vertical="center" wrapText="1" shrinkToFit="1"/>
    </xf>
    <xf numFmtId="179" fontId="11" fillId="0" borderId="4" xfId="3" applyFont="1" applyFill="1" applyBorder="1" applyAlignment="1">
      <alignment horizontal="center" vertical="center" wrapText="1" shrinkToFit="1"/>
    </xf>
    <xf numFmtId="179" fontId="11" fillId="0" borderId="6" xfId="3" applyFont="1" applyFill="1" applyBorder="1" applyAlignment="1">
      <alignment horizontal="center" vertical="center" wrapText="1" shrinkToFit="1"/>
    </xf>
    <xf numFmtId="179" fontId="11" fillId="0" borderId="5" xfId="3" applyNumberFormat="1" applyFont="1" applyFill="1" applyBorder="1" applyAlignment="1">
      <alignment horizontal="center" vertical="center" wrapText="1" shrinkToFit="1"/>
    </xf>
    <xf numFmtId="179" fontId="11" fillId="0" borderId="10" xfId="3" applyNumberFormat="1" applyFont="1" applyFill="1" applyBorder="1" applyAlignment="1">
      <alignment horizontal="center" vertical="center" wrapText="1" shrinkToFit="1"/>
    </xf>
    <xf numFmtId="179" fontId="11" fillId="7" borderId="4" xfId="3" applyFont="1" applyFill="1" applyBorder="1" applyAlignment="1">
      <alignment horizontal="center" vertical="center" wrapText="1" shrinkToFit="1"/>
    </xf>
    <xf numFmtId="179" fontId="11" fillId="7" borderId="6" xfId="3" applyFont="1" applyFill="1" applyBorder="1" applyAlignment="1">
      <alignment horizontal="center" vertical="center" wrapText="1" shrinkToFit="1"/>
    </xf>
    <xf numFmtId="179" fontId="11" fillId="0" borderId="7" xfId="3" applyFont="1" applyFill="1" applyBorder="1" applyAlignment="1">
      <alignment horizontal="center" vertical="center" wrapText="1" shrinkToFit="1"/>
    </xf>
    <xf numFmtId="179" fontId="11" fillId="0" borderId="11" xfId="3" applyFont="1" applyFill="1" applyBorder="1" applyAlignment="1">
      <alignment horizontal="center" vertical="center" wrapText="1" shrinkToFit="1"/>
    </xf>
    <xf numFmtId="4" fontId="13" fillId="5" borderId="4" xfId="3" applyNumberFormat="1" applyFont="1" applyFill="1" applyBorder="1" applyAlignment="1">
      <alignment horizontal="center" vertical="center" wrapText="1" shrinkToFit="1"/>
    </xf>
    <xf numFmtId="4" fontId="13" fillId="5" borderId="6" xfId="3" applyNumberFormat="1" applyFont="1" applyFill="1" applyBorder="1" applyAlignment="1">
      <alignment horizontal="center" vertical="center" wrapText="1" shrinkToFit="1"/>
    </xf>
    <xf numFmtId="179" fontId="11" fillId="4" borderId="4" xfId="0" applyNumberFormat="1" applyFont="1" applyFill="1" applyBorder="1" applyAlignment="1">
      <alignment horizontal="center" vertical="center" wrapText="1" shrinkToFit="1"/>
    </xf>
    <xf numFmtId="179" fontId="11" fillId="4" borderId="6" xfId="0" applyNumberFormat="1" applyFont="1" applyFill="1" applyBorder="1" applyAlignment="1">
      <alignment horizontal="center" vertical="center" wrapText="1" shrinkToFit="1"/>
    </xf>
    <xf numFmtId="179" fontId="11" fillId="0" borderId="4" xfId="0" applyNumberFormat="1" applyFont="1" applyFill="1" applyBorder="1" applyAlignment="1">
      <alignment horizontal="center" vertical="center" wrapText="1" shrinkToFit="1"/>
    </xf>
    <xf numFmtId="179" fontId="11" fillId="0" borderId="6" xfId="0" applyNumberFormat="1" applyFont="1" applyFill="1" applyBorder="1" applyAlignment="1">
      <alignment horizontal="center" vertical="center" wrapText="1" shrinkToFit="1"/>
    </xf>
    <xf numFmtId="179" fontId="11" fillId="0" borderId="5" xfId="0" applyNumberFormat="1" applyFont="1" applyFill="1" applyBorder="1" applyAlignment="1">
      <alignment horizontal="center" vertical="center" wrapText="1" shrinkToFit="1"/>
    </xf>
    <xf numFmtId="179" fontId="11" fillId="0" borderId="10" xfId="0" applyNumberFormat="1" applyFont="1" applyFill="1" applyBorder="1" applyAlignment="1">
      <alignment horizontal="center" vertical="center" wrapText="1" shrinkToFit="1"/>
    </xf>
    <xf numFmtId="179" fontId="11" fillId="6" borderId="4" xfId="3" applyFont="1" applyFill="1" applyBorder="1" applyAlignment="1">
      <alignment horizontal="center" vertical="center" wrapText="1" shrinkToFit="1"/>
    </xf>
    <xf numFmtId="179" fontId="11" fillId="6" borderId="6" xfId="3" applyFont="1" applyFill="1" applyBorder="1" applyAlignment="1">
      <alignment horizontal="center" vertical="center" wrapText="1" shrinkToFit="1"/>
    </xf>
    <xf numFmtId="179" fontId="11" fillId="3" borderId="5" xfId="0" applyNumberFormat="1" applyFont="1" applyFill="1" applyBorder="1" applyAlignment="1">
      <alignment horizontal="center" vertical="center" wrapText="1" shrinkToFit="1"/>
    </xf>
    <xf numFmtId="179" fontId="11" fillId="3" borderId="10" xfId="0" applyNumberFormat="1" applyFont="1" applyFill="1" applyBorder="1" applyAlignment="1">
      <alignment horizontal="center" vertical="center" wrapText="1" shrinkToFit="1"/>
    </xf>
    <xf numFmtId="179" fontId="11" fillId="2" borderId="4" xfId="2" applyNumberFormat="1" applyFont="1" applyFill="1" applyBorder="1" applyAlignment="1">
      <alignment horizontal="center" vertical="center" wrapText="1" shrinkToFit="1"/>
    </xf>
    <xf numFmtId="179" fontId="11" fillId="2" borderId="6" xfId="2" applyNumberFormat="1" applyFont="1" applyFill="1" applyBorder="1" applyAlignment="1">
      <alignment horizontal="center" vertical="center" wrapText="1" shrinkToFit="1"/>
    </xf>
    <xf numFmtId="169" fontId="11" fillId="0" borderId="4" xfId="1" applyNumberFormat="1" applyFont="1" applyFill="1" applyBorder="1" applyAlignment="1">
      <alignment horizontal="center" vertical="center" wrapText="1" shrinkToFit="1"/>
    </xf>
    <xf numFmtId="169" fontId="11" fillId="0" borderId="6" xfId="1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4" fontId="11" fillId="0" borderId="6" xfId="0" applyNumberFormat="1" applyFont="1" applyFill="1" applyBorder="1" applyAlignment="1">
      <alignment horizontal="center" vertical="center" wrapText="1" shrinkToFit="1"/>
    </xf>
    <xf numFmtId="179" fontId="11" fillId="0" borderId="10" xfId="0" applyNumberFormat="1" applyFont="1" applyFill="1" applyBorder="1" applyAlignment="1">
      <alignment vertical="center" wrapText="1"/>
    </xf>
    <xf numFmtId="179" fontId="11" fillId="5" borderId="5" xfId="0" applyNumberFormat="1" applyFont="1" applyFill="1" applyBorder="1" applyAlignment="1">
      <alignment horizontal="center" vertical="center" wrapText="1" shrinkToFit="1"/>
    </xf>
    <xf numFmtId="179" fontId="11" fillId="5" borderId="10" xfId="0" applyNumberFormat="1" applyFont="1" applyFill="1" applyBorder="1" applyAlignment="1">
      <alignment horizontal="center" vertical="center" wrapText="1" shrinkToFit="1"/>
    </xf>
    <xf numFmtId="179" fontId="11" fillId="6" borderId="5" xfId="0" applyNumberFormat="1" applyFont="1" applyFill="1" applyBorder="1" applyAlignment="1">
      <alignment horizontal="center" vertical="center" wrapText="1" shrinkToFit="1"/>
    </xf>
    <xf numFmtId="179" fontId="11" fillId="6" borderId="10" xfId="0" applyNumberFormat="1" applyFont="1" applyFill="1" applyBorder="1" applyAlignment="1">
      <alignment horizontal="center" vertical="center" wrapText="1" shrinkToFit="1"/>
    </xf>
    <xf numFmtId="2" fontId="11" fillId="0" borderId="5" xfId="0" applyNumberFormat="1" applyFont="1" applyFill="1" applyBorder="1" applyAlignment="1">
      <alignment horizontal="center" vertical="center" wrapText="1" shrinkToFit="1"/>
    </xf>
    <xf numFmtId="2" fontId="11" fillId="0" borderId="10" xfId="0" applyNumberFormat="1" applyFont="1" applyFill="1" applyBorder="1" applyAlignment="1">
      <alignment horizontal="center" vertical="center" wrapText="1" shrinkToFit="1"/>
    </xf>
    <xf numFmtId="179" fontId="3" fillId="0" borderId="0" xfId="3" applyFont="1" applyFill="1" applyBorder="1" applyAlignment="1">
      <alignment horizontal="center" vertical="center" shrinkToFit="1"/>
    </xf>
    <xf numFmtId="179" fontId="3" fillId="0" borderId="0" xfId="3" applyNumberFormat="1" applyFont="1" applyFill="1" applyBorder="1" applyAlignment="1">
      <alignment horizontal="center" vertical="center" shrinkToFit="1"/>
    </xf>
    <xf numFmtId="179" fontId="3" fillId="5" borderId="0" xfId="3" applyFont="1" applyFill="1" applyBorder="1" applyAlignment="1">
      <alignment horizontal="center" vertical="center" shrinkToFit="1"/>
    </xf>
    <xf numFmtId="179" fontId="3" fillId="0" borderId="0" xfId="3" applyFont="1" applyFill="1" applyBorder="1" applyAlignment="1">
      <alignment vertical="center" shrinkToFit="1"/>
    </xf>
    <xf numFmtId="179" fontId="4" fillId="0" borderId="0" xfId="3" applyFont="1" applyFill="1" applyBorder="1" applyAlignment="1">
      <alignment horizontal="center" vertical="center" shrinkToFit="1"/>
    </xf>
    <xf numFmtId="179" fontId="4" fillId="0" borderId="0" xfId="3" applyNumberFormat="1" applyFont="1" applyFill="1" applyBorder="1" applyAlignment="1">
      <alignment horizontal="center" vertical="center" shrinkToFit="1"/>
    </xf>
    <xf numFmtId="179" fontId="4" fillId="5" borderId="0" xfId="3" applyFont="1" applyFill="1" applyBorder="1" applyAlignment="1">
      <alignment horizontal="center" vertical="center" shrinkToFit="1"/>
    </xf>
    <xf numFmtId="179" fontId="4" fillId="0" borderId="0" xfId="3" applyFont="1" applyFill="1" applyBorder="1" applyAlignment="1">
      <alignment vertical="center" shrinkToFit="1"/>
    </xf>
    <xf numFmtId="179" fontId="6" fillId="0" borderId="0" xfId="3" applyFont="1" applyFill="1" applyBorder="1" applyAlignment="1">
      <alignment horizontal="center" vertical="center" shrinkToFit="1"/>
    </xf>
    <xf numFmtId="179" fontId="6" fillId="4" borderId="0" xfId="3" applyNumberFormat="1" applyFont="1" applyFill="1" applyBorder="1" applyAlignment="1">
      <alignment horizontal="center" vertical="center" shrinkToFit="1"/>
    </xf>
    <xf numFmtId="179" fontId="6" fillId="4" borderId="0" xfId="3" applyFont="1" applyFill="1" applyBorder="1" applyAlignment="1">
      <alignment horizontal="center" vertical="center" shrinkToFit="1"/>
    </xf>
    <xf numFmtId="179" fontId="6" fillId="4" borderId="0" xfId="3" applyFont="1" applyFill="1" applyBorder="1" applyAlignment="1">
      <alignment vertical="center" shrinkToFit="1"/>
    </xf>
    <xf numFmtId="179" fontId="11" fillId="0" borderId="2" xfId="3" applyFont="1" applyFill="1" applyBorder="1" applyAlignment="1">
      <alignment horizontal="center" vertical="center" wrapText="1"/>
    </xf>
    <xf numFmtId="179" fontId="11" fillId="0" borderId="8" xfId="3" applyFont="1" applyFill="1" applyBorder="1" applyAlignment="1">
      <alignment horizontal="center" vertical="center" wrapText="1"/>
    </xf>
    <xf numFmtId="0" fontId="11" fillId="5" borderId="3" xfId="3" applyNumberFormat="1" applyFont="1" applyFill="1" applyBorder="1" applyAlignment="1">
      <alignment horizontal="center" vertical="center" wrapText="1"/>
    </xf>
    <xf numFmtId="0" fontId="11" fillId="5" borderId="9" xfId="3" applyNumberFormat="1" applyFont="1" applyFill="1" applyBorder="1" applyAlignment="1">
      <alignment horizontal="center" vertical="center" wrapText="1"/>
    </xf>
    <xf numFmtId="179" fontId="11" fillId="5" borderId="4" xfId="3" applyFont="1" applyFill="1" applyBorder="1" applyAlignment="1">
      <alignment horizontal="center" vertical="center" wrapText="1" shrinkToFit="1"/>
    </xf>
    <xf numFmtId="179" fontId="11" fillId="5" borderId="6" xfId="3" applyFont="1" applyFill="1" applyBorder="1" applyAlignment="1">
      <alignment horizontal="center" vertical="center" wrapText="1" shrinkToFit="1"/>
    </xf>
    <xf numFmtId="179" fontId="11" fillId="0" borderId="4" xfId="3" applyNumberFormat="1" applyFont="1" applyFill="1" applyBorder="1" applyAlignment="1">
      <alignment horizontal="center" vertical="center" wrapText="1" shrinkToFit="1"/>
    </xf>
    <xf numFmtId="179" fontId="14" fillId="5" borderId="8" xfId="3" applyNumberFormat="1" applyFont="1" applyFill="1" applyBorder="1" applyAlignment="1">
      <alignment horizontal="center" vertical="center" shrinkToFit="1"/>
    </xf>
    <xf numFmtId="174" fontId="14" fillId="5" borderId="13" xfId="0" applyNumberFormat="1" applyFont="1" applyFill="1" applyBorder="1" applyAlignment="1">
      <alignment horizontal="left" vertical="center" shrinkToFit="1"/>
    </xf>
    <xf numFmtId="179" fontId="14" fillId="5" borderId="0" xfId="3" applyFont="1" applyFill="1" applyAlignment="1">
      <alignment horizontal="center"/>
    </xf>
    <xf numFmtId="179" fontId="14" fillId="5" borderId="8" xfId="0" applyNumberFormat="1" applyFont="1" applyFill="1" applyBorder="1" applyAlignment="1">
      <alignment horizontal="center" vertical="center" shrinkToFit="1"/>
    </xf>
    <xf numFmtId="179" fontId="14" fillId="5" borderId="0" xfId="0" applyNumberFormat="1" applyFont="1" applyFill="1" applyAlignment="1">
      <alignment vertical="center" shrinkToFit="1"/>
    </xf>
    <xf numFmtId="0" fontId="26" fillId="5" borderId="6" xfId="0" applyNumberFormat="1" applyFont="1" applyFill="1" applyBorder="1" applyAlignment="1">
      <alignment horizontal="right" vertical="center" shrinkToFit="1"/>
    </xf>
    <xf numFmtId="180" fontId="14" fillId="5" borderId="8" xfId="3" applyNumberFormat="1" applyFont="1" applyFill="1" applyBorder="1" applyAlignment="1">
      <alignment horizontal="center" vertical="center" shrinkToFit="1"/>
    </xf>
    <xf numFmtId="180" fontId="14" fillId="5" borderId="0" xfId="3" applyNumberFormat="1" applyFont="1" applyFill="1" applyAlignment="1">
      <alignment horizontal="center"/>
    </xf>
    <xf numFmtId="179" fontId="28" fillId="5" borderId="8" xfId="3" applyNumberFormat="1" applyFont="1" applyFill="1" applyBorder="1" applyAlignment="1">
      <alignment horizontal="center" vertical="center" shrinkToFit="1"/>
    </xf>
    <xf numFmtId="179" fontId="28" fillId="5" borderId="8" xfId="0" applyNumberFormat="1" applyFont="1" applyFill="1" applyBorder="1" applyAlignment="1">
      <alignment horizontal="center" vertical="center" shrinkToFit="1"/>
    </xf>
    <xf numFmtId="179" fontId="14" fillId="5" borderId="12" xfId="0" applyNumberFormat="1" applyFont="1" applyFill="1" applyBorder="1" applyAlignment="1">
      <alignment horizontal="center" vertical="center" shrinkToFit="1"/>
    </xf>
    <xf numFmtId="179" fontId="26" fillId="5" borderId="6" xfId="3" applyFont="1" applyFill="1" applyBorder="1" applyAlignment="1">
      <alignment horizontal="center" vertical="center" shrinkToFit="1"/>
    </xf>
    <xf numFmtId="179" fontId="29" fillId="5" borderId="6" xfId="0" applyNumberFormat="1" applyFont="1" applyFill="1" applyBorder="1" applyAlignment="1">
      <alignment horizontal="center" vertical="center"/>
    </xf>
    <xf numFmtId="15" fontId="26" fillId="5" borderId="6" xfId="3" applyNumberFormat="1" applyFont="1" applyFill="1" applyBorder="1" applyAlignment="1">
      <alignment horizontal="center" vertical="center" shrinkToFit="1"/>
    </xf>
    <xf numFmtId="14" fontId="31" fillId="8" borderId="6" xfId="5" applyNumberFormat="1" applyFont="1" applyFill="1" applyBorder="1" applyAlignment="1">
      <alignment horizontal="center" vertical="center" wrapText="1"/>
    </xf>
    <xf numFmtId="49" fontId="32" fillId="5" borderId="6" xfId="0" applyNumberFormat="1" applyFont="1" applyFill="1" applyBorder="1" applyAlignment="1">
      <alignment horizontal="center" vertical="center"/>
    </xf>
    <xf numFmtId="179" fontId="32" fillId="5" borderId="6" xfId="0" applyNumberFormat="1" applyFont="1" applyFill="1" applyBorder="1" applyAlignment="1">
      <alignment horizontal="center" vertical="center" wrapText="1"/>
    </xf>
    <xf numFmtId="0" fontId="26" fillId="5" borderId="6" xfId="3" applyNumberFormat="1" applyFont="1" applyFill="1" applyBorder="1" applyAlignment="1">
      <alignment horizontal="center" vertical="center" shrinkToFit="1"/>
    </xf>
    <xf numFmtId="179" fontId="33" fillId="8" borderId="6" xfId="5" applyFont="1" applyFill="1" applyBorder="1" applyAlignment="1">
      <alignment horizontal="center" vertical="center" wrapText="1"/>
    </xf>
    <xf numFmtId="179" fontId="26" fillId="5" borderId="6" xfId="3" applyFont="1" applyFill="1" applyBorder="1" applyAlignment="1">
      <alignment horizontal="center" vertical="center" wrapText="1"/>
    </xf>
    <xf numFmtId="170" fontId="26" fillId="5" borderId="6" xfId="3" applyNumberFormat="1" applyFont="1" applyFill="1" applyBorder="1" applyAlignment="1">
      <alignment horizontal="center" vertical="center" shrinkToFit="1"/>
    </xf>
    <xf numFmtId="171" fontId="26" fillId="5" borderId="6" xfId="0" applyNumberFormat="1" applyFont="1" applyFill="1" applyBorder="1" applyAlignment="1">
      <alignment horizontal="center" vertical="center" shrinkToFit="1"/>
    </xf>
    <xf numFmtId="172" fontId="26" fillId="5" borderId="6" xfId="1" applyNumberFormat="1" applyFont="1" applyFill="1" applyBorder="1" applyAlignment="1">
      <alignment horizontal="center" vertical="center" shrinkToFit="1"/>
    </xf>
    <xf numFmtId="165" fontId="26" fillId="5" borderId="6" xfId="1" applyNumberFormat="1" applyFont="1" applyFill="1" applyBorder="1" applyAlignment="1">
      <alignment horizontal="center" vertical="center" shrinkToFit="1"/>
    </xf>
    <xf numFmtId="4" fontId="26" fillId="5" borderId="6" xfId="0" applyNumberFormat="1" applyFont="1" applyFill="1" applyBorder="1" applyAlignment="1">
      <alignment horizontal="center" vertical="center" shrinkToFit="1"/>
    </xf>
    <xf numFmtId="165" fontId="26" fillId="5" borderId="6" xfId="1" applyNumberFormat="1" applyFont="1" applyFill="1" applyBorder="1" applyAlignment="1">
      <alignment horizontal="right" vertical="center" shrinkToFit="1"/>
    </xf>
    <xf numFmtId="179" fontId="26" fillId="5" borderId="6" xfId="0" applyNumberFormat="1" applyFont="1" applyFill="1" applyBorder="1" applyAlignment="1">
      <alignment horizontal="right" vertical="center" shrinkToFit="1"/>
    </xf>
    <xf numFmtId="39" fontId="26" fillId="5" borderId="6" xfId="0" applyNumberFormat="1" applyFont="1" applyFill="1" applyBorder="1" applyAlignment="1">
      <alignment horizontal="right" vertical="center" shrinkToFit="1"/>
    </xf>
    <xf numFmtId="4" fontId="26" fillId="5" borderId="6" xfId="0" applyNumberFormat="1" applyFont="1" applyFill="1" applyBorder="1" applyAlignment="1">
      <alignment horizontal="right" vertical="center" shrinkToFit="1"/>
    </xf>
    <xf numFmtId="170" fontId="26" fillId="5" borderId="6" xfId="1" applyNumberFormat="1" applyFont="1" applyFill="1" applyBorder="1" applyAlignment="1">
      <alignment horizontal="center" vertical="center" shrinkToFit="1"/>
    </xf>
    <xf numFmtId="179" fontId="26" fillId="5" borderId="6" xfId="2" applyNumberFormat="1" applyFont="1" applyFill="1" applyBorder="1" applyAlignment="1">
      <alignment horizontal="right" vertical="center" shrinkToFit="1"/>
    </xf>
    <xf numFmtId="2" fontId="26" fillId="5" borderId="6" xfId="2" applyNumberFormat="1" applyFont="1" applyFill="1" applyBorder="1" applyAlignment="1">
      <alignment horizontal="right" vertical="center" shrinkToFit="1"/>
    </xf>
    <xf numFmtId="170" fontId="26" fillId="5" borderId="6" xfId="0" applyNumberFormat="1" applyFont="1" applyFill="1" applyBorder="1" applyAlignment="1">
      <alignment horizontal="right" vertical="center" shrinkToFit="1"/>
    </xf>
    <xf numFmtId="4" fontId="26" fillId="5" borderId="6" xfId="2" applyNumberFormat="1" applyFont="1" applyFill="1" applyBorder="1" applyAlignment="1">
      <alignment horizontal="right" vertical="center" shrinkToFit="1"/>
    </xf>
    <xf numFmtId="180" fontId="26" fillId="5" borderId="6" xfId="0" applyNumberFormat="1" applyFont="1" applyFill="1" applyBorder="1" applyAlignment="1">
      <alignment horizontal="right" vertical="center" shrinkToFit="1"/>
    </xf>
    <xf numFmtId="39" fontId="26" fillId="5" borderId="6" xfId="0" applyNumberFormat="1" applyFont="1" applyFill="1" applyBorder="1" applyAlignment="1">
      <alignment vertical="center" shrinkToFit="1"/>
    </xf>
    <xf numFmtId="37" fontId="26" fillId="5" borderId="6" xfId="0" applyNumberFormat="1" applyFont="1" applyFill="1" applyBorder="1" applyAlignment="1">
      <alignment horizontal="right" vertical="center" shrinkToFit="1"/>
    </xf>
    <xf numFmtId="173" fontId="26" fillId="5" borderId="6" xfId="1" applyNumberFormat="1" applyFont="1" applyFill="1" applyBorder="1" applyAlignment="1">
      <alignment horizontal="center" vertical="center" shrinkToFit="1"/>
    </xf>
    <xf numFmtId="15" fontId="26" fillId="5" borderId="6" xfId="0" applyNumberFormat="1" applyFont="1" applyFill="1" applyBorder="1" applyAlignment="1">
      <alignment horizontal="center" vertical="center" shrinkToFit="1"/>
    </xf>
    <xf numFmtId="14" fontId="31" fillId="5" borderId="6" xfId="5" applyNumberFormat="1" applyFont="1" applyFill="1" applyBorder="1" applyAlignment="1">
      <alignment horizontal="center" vertical="center" wrapText="1"/>
    </xf>
    <xf numFmtId="179" fontId="33" fillId="5" borderId="6" xfId="5" applyFont="1" applyFill="1" applyBorder="1" applyAlignment="1">
      <alignment horizontal="center" vertical="center" wrapText="1"/>
    </xf>
    <xf numFmtId="179" fontId="33" fillId="8" borderId="6" xfId="5" applyNumberFormat="1" applyFont="1" applyFill="1" applyBorder="1" applyAlignment="1">
      <alignment horizontal="center" vertical="center" wrapText="1"/>
    </xf>
    <xf numFmtId="175" fontId="26" fillId="5" borderId="6" xfId="1" applyNumberFormat="1" applyFont="1" applyFill="1" applyBorder="1" applyAlignment="1">
      <alignment vertical="center" shrinkToFit="1"/>
    </xf>
    <xf numFmtId="0" fontId="26" fillId="5" borderId="6" xfId="0" applyNumberFormat="1" applyFont="1" applyFill="1" applyBorder="1" applyAlignment="1">
      <alignment horizontal="center" vertical="center" shrinkToFit="1"/>
    </xf>
    <xf numFmtId="179" fontId="29" fillId="5" borderId="6" xfId="3" applyFont="1" applyFill="1" applyBorder="1" applyAlignment="1">
      <alignment horizontal="center" vertical="center" shrinkToFit="1"/>
    </xf>
    <xf numFmtId="179" fontId="26" fillId="5" borderId="6" xfId="0" applyNumberFormat="1" applyFont="1" applyFill="1" applyBorder="1" applyAlignment="1">
      <alignment horizontal="center" vertical="center" shrinkToFit="1"/>
    </xf>
    <xf numFmtId="179" fontId="33" fillId="5" borderId="6" xfId="5" applyNumberFormat="1" applyFont="1" applyFill="1" applyBorder="1" applyAlignment="1">
      <alignment horizontal="center" vertical="center" wrapText="1"/>
    </xf>
    <xf numFmtId="3" fontId="26" fillId="5" borderId="6" xfId="0" applyNumberFormat="1" applyFont="1" applyFill="1" applyBorder="1" applyAlignment="1">
      <alignment horizontal="center" vertical="center" shrinkToFit="1"/>
    </xf>
    <xf numFmtId="1" fontId="32" fillId="5" borderId="6" xfId="0" applyNumberFormat="1" applyFont="1" applyFill="1" applyBorder="1" applyAlignment="1">
      <alignment horizontal="center" vertical="center"/>
    </xf>
    <xf numFmtId="179" fontId="26" fillId="5" borderId="6" xfId="0" applyNumberFormat="1" applyFont="1" applyFill="1" applyBorder="1" applyAlignment="1">
      <alignment horizontal="center" vertical="center"/>
    </xf>
    <xf numFmtId="179" fontId="32" fillId="5" borderId="6" xfId="0" applyNumberFormat="1" applyFont="1" applyFill="1" applyBorder="1" applyAlignment="1">
      <alignment horizontal="center" vertical="center"/>
    </xf>
    <xf numFmtId="170" fontId="29" fillId="5" borderId="6" xfId="3" applyNumberFormat="1" applyFont="1" applyFill="1" applyBorder="1" applyAlignment="1">
      <alignment horizontal="center" vertical="center" shrinkToFit="1"/>
    </xf>
    <xf numFmtId="170" fontId="26" fillId="5" borderId="6" xfId="3" applyNumberFormat="1" applyFont="1" applyFill="1" applyBorder="1" applyAlignment="1">
      <alignment horizontal="center" vertical="center"/>
    </xf>
    <xf numFmtId="39" fontId="29" fillId="5" borderId="6" xfId="0" applyNumberFormat="1" applyFont="1" applyFill="1" applyBorder="1" applyAlignment="1">
      <alignment horizontal="right" vertical="center" shrinkToFit="1"/>
    </xf>
    <xf numFmtId="175" fontId="26" fillId="5" borderId="6" xfId="0" applyNumberFormat="1" applyFont="1" applyFill="1" applyBorder="1" applyAlignment="1">
      <alignment horizontal="center" vertical="center" shrinkToFit="1"/>
    </xf>
    <xf numFmtId="179" fontId="26" fillId="5" borderId="6" xfId="3" applyFont="1" applyFill="1" applyBorder="1" applyAlignment="1">
      <alignment horizontal="center" vertical="center"/>
    </xf>
    <xf numFmtId="179" fontId="33" fillId="5" borderId="6" xfId="5" applyNumberFormat="1" applyFont="1" applyFill="1" applyBorder="1" applyAlignment="1">
      <alignment horizontal="center" vertical="center"/>
    </xf>
    <xf numFmtId="179" fontId="35" fillId="8" borderId="6" xfId="5" applyNumberFormat="1" applyFont="1" applyFill="1" applyBorder="1" applyAlignment="1">
      <alignment horizontal="center" vertical="center" wrapText="1"/>
    </xf>
    <xf numFmtId="49" fontId="35" fillId="8" borderId="6" xfId="5" applyNumberFormat="1" applyFont="1" applyFill="1" applyBorder="1" applyAlignment="1">
      <alignment horizontal="center" vertical="center"/>
    </xf>
    <xf numFmtId="1" fontId="35" fillId="8" borderId="6" xfId="5" applyNumberFormat="1" applyFont="1" applyFill="1" applyBorder="1" applyAlignment="1">
      <alignment horizontal="center" vertical="center" wrapText="1"/>
    </xf>
    <xf numFmtId="0" fontId="26" fillId="5" borderId="6" xfId="3" applyNumberFormat="1" applyFont="1" applyFill="1" applyBorder="1"/>
    <xf numFmtId="179" fontId="26" fillId="5" borderId="6" xfId="3" applyNumberFormat="1" applyFont="1" applyFill="1" applyBorder="1"/>
    <xf numFmtId="179" fontId="26" fillId="5" borderId="6" xfId="3" applyFont="1" applyFill="1" applyBorder="1"/>
    <xf numFmtId="4" fontId="26" fillId="5" borderId="6" xfId="3" applyNumberFormat="1" applyFont="1" applyFill="1" applyBorder="1" applyAlignment="1">
      <alignment horizontal="right"/>
    </xf>
    <xf numFmtId="179" fontId="26" fillId="5" borderId="6" xfId="2" applyNumberFormat="1" applyFont="1" applyFill="1" applyBorder="1" applyAlignment="1">
      <alignment horizontal="right"/>
    </xf>
    <xf numFmtId="179" fontId="26" fillId="5" borderId="6" xfId="0" applyNumberFormat="1" applyFont="1" applyFill="1" applyBorder="1" applyAlignment="1">
      <alignment horizontal="center" vertical="center" wrapText="1" shrinkToFit="1"/>
    </xf>
    <xf numFmtId="179" fontId="26" fillId="5" borderId="6" xfId="3" applyNumberFormat="1" applyFont="1" applyFill="1" applyBorder="1" applyAlignment="1">
      <alignment horizontal="center" vertical="center"/>
    </xf>
    <xf numFmtId="1" fontId="31" fillId="8" borderId="6" xfId="5" applyNumberFormat="1" applyFont="1" applyFill="1" applyBorder="1" applyAlignment="1">
      <alignment horizontal="center" vertical="center" wrapText="1"/>
    </xf>
    <xf numFmtId="179" fontId="33" fillId="5" borderId="15" xfId="5" applyNumberFormat="1" applyFont="1" applyFill="1" applyBorder="1" applyAlignment="1">
      <alignment horizontal="center" vertical="center" wrapText="1"/>
    </xf>
    <xf numFmtId="179" fontId="26" fillId="5" borderId="6" xfId="3" applyNumberFormat="1" applyFont="1" applyFill="1" applyBorder="1" applyAlignment="1"/>
    <xf numFmtId="170" fontId="33" fillId="5" borderId="6" xfId="5" applyNumberFormat="1" applyFont="1" applyFill="1" applyBorder="1" applyAlignment="1">
      <alignment horizontal="center" vertical="center" wrapText="1"/>
    </xf>
    <xf numFmtId="4" fontId="26" fillId="5" borderId="6" xfId="3" applyNumberFormat="1" applyFont="1" applyFill="1" applyBorder="1"/>
    <xf numFmtId="179" fontId="26" fillId="5" borderId="6" xfId="5" applyNumberFormat="1" applyFont="1" applyFill="1" applyBorder="1" applyAlignment="1">
      <alignment horizontal="center" vertical="center" wrapText="1"/>
    </xf>
    <xf numFmtId="175" fontId="26" fillId="5" borderId="6" xfId="0" applyNumberFormat="1" applyFont="1" applyFill="1" applyBorder="1" applyAlignment="1">
      <alignment horizontal="right" vertical="center" shrinkToFit="1"/>
    </xf>
    <xf numFmtId="179" fontId="26" fillId="8" borderId="6" xfId="5" applyNumberFormat="1" applyFont="1" applyFill="1" applyBorder="1" applyAlignment="1">
      <alignment horizontal="center" vertical="center" wrapText="1"/>
    </xf>
    <xf numFmtId="0" fontId="26" fillId="5" borderId="6" xfId="3" applyNumberFormat="1" applyFont="1" applyFill="1" applyBorder="1" applyAlignment="1">
      <alignment vertical="center"/>
    </xf>
    <xf numFmtId="179" fontId="26" fillId="5" borderId="6" xfId="2" applyNumberFormat="1" applyFont="1" applyFill="1" applyBorder="1" applyAlignment="1">
      <alignment horizontal="right" vertical="center"/>
    </xf>
    <xf numFmtId="4" fontId="26" fillId="5" borderId="6" xfId="3" applyNumberFormat="1" applyFont="1" applyFill="1" applyBorder="1" applyAlignment="1">
      <alignment horizontal="right" vertical="center"/>
    </xf>
    <xf numFmtId="39" fontId="26" fillId="5" borderId="6" xfId="0" applyNumberFormat="1" applyFont="1" applyFill="1" applyBorder="1" applyAlignment="1">
      <alignment horizontal="center" vertical="center" shrinkToFit="1"/>
    </xf>
    <xf numFmtId="179" fontId="29" fillId="5" borderId="6" xfId="5" applyNumberFormat="1" applyFont="1" applyFill="1" applyBorder="1" applyAlignment="1">
      <alignment horizontal="center" vertical="center" wrapText="1"/>
    </xf>
    <xf numFmtId="180" fontId="26" fillId="5" borderId="6" xfId="3" applyNumberFormat="1" applyFont="1" applyFill="1" applyBorder="1" applyAlignment="1">
      <alignment horizontal="center" vertical="center" shrinkToFit="1"/>
    </xf>
    <xf numFmtId="180" fontId="29" fillId="5" borderId="6" xfId="0" applyNumberFormat="1" applyFont="1" applyFill="1" applyBorder="1" applyAlignment="1">
      <alignment horizontal="center" vertical="center"/>
    </xf>
    <xf numFmtId="180" fontId="32" fillId="5" borderId="6" xfId="0" applyNumberFormat="1" applyFont="1" applyFill="1" applyBorder="1" applyAlignment="1">
      <alignment horizontal="center" vertical="center" wrapText="1"/>
    </xf>
    <xf numFmtId="180" fontId="33" fillId="8" borderId="6" xfId="5" applyNumberFormat="1" applyFont="1" applyFill="1" applyBorder="1" applyAlignment="1">
      <alignment horizontal="center" vertical="center" wrapText="1"/>
    </xf>
    <xf numFmtId="180" fontId="26" fillId="5" borderId="6" xfId="3" applyNumberFormat="1" applyFont="1" applyFill="1" applyBorder="1" applyAlignment="1">
      <alignment horizontal="center" vertical="center"/>
    </xf>
    <xf numFmtId="180" fontId="26" fillId="5" borderId="6" xfId="2" applyNumberFormat="1" applyFont="1" applyFill="1" applyBorder="1" applyAlignment="1">
      <alignment horizontal="right" vertical="center" shrinkToFit="1"/>
    </xf>
    <xf numFmtId="174" fontId="37" fillId="5" borderId="16" xfId="0" applyNumberFormat="1" applyFont="1" applyFill="1" applyBorder="1" applyAlignment="1">
      <alignment horizontal="left" vertical="center" shrinkToFit="1"/>
    </xf>
    <xf numFmtId="179" fontId="26" fillId="5" borderId="6" xfId="5" applyFont="1" applyFill="1" applyBorder="1" applyAlignment="1">
      <alignment horizontal="left" vertical="center" wrapText="1"/>
    </xf>
    <xf numFmtId="15" fontId="33" fillId="5" borderId="6" xfId="5" applyNumberFormat="1" applyFont="1" applyFill="1" applyBorder="1" applyAlignment="1">
      <alignment horizontal="center" vertical="center" shrinkToFit="1"/>
    </xf>
    <xf numFmtId="179" fontId="33" fillId="5" borderId="6" xfId="5" applyFont="1" applyFill="1" applyBorder="1" applyAlignment="1">
      <alignment horizontal="left" vertical="center" wrapText="1"/>
    </xf>
    <xf numFmtId="4" fontId="26" fillId="5" borderId="6" xfId="3" applyNumberFormat="1" applyFont="1" applyFill="1" applyBorder="1" applyAlignment="1">
      <alignment horizontal="center" vertical="center"/>
    </xf>
    <xf numFmtId="179" fontId="26" fillId="5" borderId="6" xfId="5" applyFont="1" applyFill="1" applyBorder="1" applyAlignment="1">
      <alignment horizontal="center" vertical="center" wrapText="1"/>
    </xf>
    <xf numFmtId="14" fontId="37" fillId="8" borderId="6" xfId="5" applyNumberFormat="1" applyFont="1" applyFill="1" applyBorder="1" applyAlignment="1">
      <alignment horizontal="center" vertical="center" wrapText="1"/>
    </xf>
    <xf numFmtId="49" fontId="37" fillId="5" borderId="6" xfId="0" applyNumberFormat="1" applyFont="1" applyFill="1" applyBorder="1" applyAlignment="1">
      <alignment horizontal="center" vertical="center"/>
    </xf>
    <xf numFmtId="179" fontId="37" fillId="5" borderId="6" xfId="0" applyNumberFormat="1" applyFont="1" applyFill="1" applyBorder="1" applyAlignment="1">
      <alignment horizontal="center" vertical="center"/>
    </xf>
    <xf numFmtId="170" fontId="26" fillId="5" borderId="6" xfId="5" applyNumberFormat="1" applyFont="1" applyFill="1" applyBorder="1" applyAlignment="1">
      <alignment horizontal="center" vertical="center" wrapText="1"/>
    </xf>
    <xf numFmtId="15" fontId="33" fillId="8" borderId="6" xfId="5" applyNumberFormat="1" applyFont="1" applyFill="1" applyBorder="1" applyAlignment="1">
      <alignment horizontal="center" vertical="center" shrinkToFit="1"/>
    </xf>
    <xf numFmtId="179" fontId="26" fillId="8" borderId="6" xfId="5" applyFont="1" applyFill="1" applyBorder="1" applyAlignment="1">
      <alignment horizontal="center" vertical="center" wrapText="1"/>
    </xf>
    <xf numFmtId="1" fontId="31" fillId="5" borderId="6" xfId="5" applyNumberFormat="1" applyFont="1" applyFill="1" applyBorder="1" applyAlignment="1">
      <alignment horizontal="center" wrapText="1"/>
    </xf>
    <xf numFmtId="49" fontId="31" fillId="5" borderId="6" xfId="5" applyNumberFormat="1" applyFont="1" applyFill="1" applyBorder="1" applyAlignment="1">
      <alignment horizontal="center" vertical="center"/>
    </xf>
    <xf numFmtId="1" fontId="31" fillId="5" borderId="6" xfId="5" applyNumberFormat="1" applyFont="1" applyFill="1" applyBorder="1" applyAlignment="1">
      <alignment horizontal="center" vertical="center" wrapText="1"/>
    </xf>
    <xf numFmtId="179" fontId="29" fillId="8" borderId="6" xfId="5" applyFont="1" applyFill="1" applyBorder="1" applyAlignment="1">
      <alignment horizontal="center" vertical="center" wrapText="1"/>
    </xf>
    <xf numFmtId="179" fontId="33" fillId="5" borderId="14" xfId="5" applyNumberFormat="1" applyFont="1" applyFill="1" applyBorder="1" applyAlignment="1">
      <alignment horizontal="center" vertical="center" wrapText="1"/>
    </xf>
    <xf numFmtId="179" fontId="33" fillId="5" borderId="14" xfId="5" applyFont="1" applyFill="1" applyBorder="1" applyAlignment="1">
      <alignment horizontal="center" vertical="center" wrapText="1"/>
    </xf>
    <xf numFmtId="14" fontId="31" fillId="5" borderId="15" xfId="5" applyNumberFormat="1" applyFont="1" applyFill="1" applyBorder="1" applyAlignment="1">
      <alignment horizontal="center" vertical="center" wrapText="1"/>
    </xf>
    <xf numFmtId="49" fontId="31" fillId="5" borderId="15" xfId="5" applyNumberFormat="1" applyFont="1" applyFill="1" applyBorder="1" applyAlignment="1">
      <alignment horizontal="center" vertical="center"/>
    </xf>
    <xf numFmtId="1" fontId="31" fillId="8" borderId="15" xfId="5" applyNumberFormat="1" applyFont="1" applyFill="1" applyBorder="1" applyAlignment="1">
      <alignment horizontal="center" vertical="center" wrapText="1"/>
    </xf>
    <xf numFmtId="179" fontId="29" fillId="5" borderId="6" xfId="5" applyFont="1" applyFill="1" applyBorder="1" applyAlignment="1">
      <alignment horizontal="center" vertical="center" wrapText="1"/>
    </xf>
    <xf numFmtId="14" fontId="35" fillId="5" borderId="6" xfId="5" applyNumberFormat="1" applyFont="1" applyFill="1" applyBorder="1" applyAlignment="1">
      <alignment horizontal="center" vertical="center" wrapText="1"/>
    </xf>
    <xf numFmtId="49" fontId="35" fillId="5" borderId="6" xfId="5" applyNumberFormat="1" applyFont="1" applyFill="1" applyBorder="1" applyAlignment="1">
      <alignment horizontal="center" vertical="center"/>
    </xf>
    <xf numFmtId="4" fontId="29" fillId="5" borderId="6" xfId="0" applyNumberFormat="1" applyFont="1" applyFill="1" applyBorder="1" applyAlignment="1">
      <alignment horizontal="right" vertical="center" shrinkToFit="1"/>
    </xf>
    <xf numFmtId="1" fontId="35" fillId="5" borderId="6" xfId="5" applyNumberFormat="1" applyFont="1" applyFill="1" applyBorder="1" applyAlignment="1">
      <alignment horizontal="center" vertical="center" wrapText="1"/>
    </xf>
    <xf numFmtId="180" fontId="26" fillId="5" borderId="6" xfId="3" applyNumberFormat="1" applyFont="1" applyFill="1" applyBorder="1"/>
    <xf numFmtId="0" fontId="26" fillId="5" borderId="6" xfId="3" applyNumberFormat="1" applyFont="1" applyFill="1" applyBorder="1" applyAlignment="1"/>
    <xf numFmtId="15" fontId="26" fillId="5" borderId="6" xfId="5" applyNumberFormat="1" applyFont="1" applyFill="1" applyBorder="1" applyAlignment="1">
      <alignment horizontal="center" vertical="center" shrinkToFit="1"/>
    </xf>
    <xf numFmtId="14" fontId="38" fillId="5" borderId="6" xfId="5" applyNumberFormat="1" applyFont="1" applyFill="1" applyBorder="1" applyAlignment="1">
      <alignment horizontal="center" vertical="center" wrapText="1"/>
    </xf>
    <xf numFmtId="49" fontId="38" fillId="5" borderId="6" xfId="5" applyNumberFormat="1" applyFont="1" applyFill="1" applyBorder="1" applyAlignment="1">
      <alignment horizontal="center" vertical="center"/>
    </xf>
    <xf numFmtId="1" fontId="38" fillId="8" borderId="6" xfId="5" applyNumberFormat="1" applyFont="1" applyFill="1" applyBorder="1" applyAlignment="1">
      <alignment horizontal="center" vertical="center" wrapText="1"/>
    </xf>
    <xf numFmtId="179" fontId="30" fillId="5" borderId="6" xfId="3" applyNumberFormat="1" applyFont="1" applyFill="1" applyBorder="1"/>
    <xf numFmtId="39" fontId="30" fillId="5" borderId="6" xfId="0" applyNumberFormat="1" applyFont="1" applyFill="1" applyBorder="1" applyAlignment="1">
      <alignment horizontal="right" vertical="center" shrinkToFit="1"/>
    </xf>
    <xf numFmtId="179" fontId="30" fillId="5" borderId="6" xfId="2" applyNumberFormat="1" applyFont="1" applyFill="1" applyBorder="1" applyAlignment="1">
      <alignment horizontal="right" vertical="center"/>
    </xf>
    <xf numFmtId="179" fontId="33" fillId="8" borderId="15" xfId="5" applyNumberFormat="1" applyFont="1" applyFill="1" applyBorder="1" applyAlignment="1">
      <alignment horizontal="center" vertical="center" wrapText="1"/>
    </xf>
    <xf numFmtId="0" fontId="26" fillId="5" borderId="6" xfId="3" applyNumberFormat="1" applyFont="1" applyFill="1" applyBorder="1" applyAlignment="1">
      <alignment horizontal="center" vertical="center"/>
    </xf>
    <xf numFmtId="15" fontId="29" fillId="5" borderId="6" xfId="0" applyNumberFormat="1" applyFont="1" applyFill="1" applyBorder="1" applyAlignment="1">
      <alignment horizontal="center" vertical="center" shrinkToFit="1"/>
    </xf>
    <xf numFmtId="14" fontId="35" fillId="5" borderId="14" xfId="5" applyNumberFormat="1" applyFont="1" applyFill="1" applyBorder="1" applyAlignment="1">
      <alignment horizontal="center" vertical="center" wrapText="1"/>
    </xf>
    <xf numFmtId="14" fontId="35" fillId="5" borderId="15" xfId="5" applyNumberFormat="1" applyFont="1" applyFill="1" applyBorder="1" applyAlignment="1">
      <alignment horizontal="center" vertical="center" wrapText="1"/>
    </xf>
    <xf numFmtId="179" fontId="35" fillId="5" borderId="14" xfId="5" applyNumberFormat="1" applyFont="1" applyFill="1" applyBorder="1" applyAlignment="1">
      <alignment horizontal="center" vertical="center" wrapText="1"/>
    </xf>
    <xf numFmtId="170" fontId="29" fillId="5" borderId="6" xfId="5" applyNumberFormat="1" applyFont="1" applyFill="1" applyBorder="1" applyAlignment="1">
      <alignment horizontal="center" vertical="center" wrapText="1"/>
    </xf>
    <xf numFmtId="179" fontId="38" fillId="5" borderId="14" xfId="5" applyNumberFormat="1" applyFont="1" applyFill="1" applyBorder="1" applyAlignment="1">
      <alignment horizontal="center" vertical="center" wrapText="1"/>
    </xf>
    <xf numFmtId="179" fontId="39" fillId="5" borderId="14" xfId="5" applyNumberFormat="1" applyFont="1" applyFill="1" applyBorder="1" applyAlignment="1">
      <alignment horizontal="center" vertical="center" wrapText="1"/>
    </xf>
    <xf numFmtId="49" fontId="39" fillId="5" borderId="6" xfId="5" applyNumberFormat="1" applyFont="1" applyFill="1" applyBorder="1" applyAlignment="1">
      <alignment horizontal="center" vertical="center"/>
    </xf>
    <xf numFmtId="1" fontId="39" fillId="5" borderId="6" xfId="5" applyNumberFormat="1" applyFont="1" applyFill="1" applyBorder="1" applyAlignment="1">
      <alignment horizontal="center" vertical="center" wrapText="1"/>
    </xf>
    <xf numFmtId="179" fontId="40" fillId="5" borderId="6" xfId="5" applyNumberFormat="1" applyFont="1" applyFill="1" applyBorder="1" applyAlignment="1">
      <alignment horizontal="center" vertical="center" wrapText="1"/>
    </xf>
    <xf numFmtId="179" fontId="35" fillId="5" borderId="6" xfId="5" applyNumberFormat="1" applyFont="1" applyFill="1" applyBorder="1" applyAlignment="1">
      <alignment horizontal="center" vertical="center" wrapText="1"/>
    </xf>
    <xf numFmtId="15" fontId="35" fillId="5" borderId="6" xfId="5" applyNumberFormat="1" applyFont="1" applyFill="1" applyBorder="1" applyAlignment="1">
      <alignment horizontal="center" vertical="center"/>
    </xf>
    <xf numFmtId="0" fontId="39" fillId="5" borderId="6" xfId="0" applyNumberFormat="1" applyFont="1" applyFill="1" applyBorder="1" applyAlignment="1">
      <alignment horizontal="center" vertical="center"/>
    </xf>
    <xf numFmtId="179" fontId="35" fillId="8" borderId="6" xfId="5" applyFont="1" applyFill="1" applyBorder="1" applyAlignment="1">
      <alignment horizontal="center" vertical="center" wrapText="1"/>
    </xf>
    <xf numFmtId="179" fontId="35" fillId="5" borderId="6" xfId="5" applyFont="1" applyFill="1" applyBorder="1" applyAlignment="1">
      <alignment horizontal="center" vertical="center" wrapText="1"/>
    </xf>
    <xf numFmtId="179" fontId="35" fillId="5" borderId="14" xfId="5" applyFont="1" applyFill="1" applyBorder="1" applyAlignment="1">
      <alignment horizontal="center" vertical="center" wrapText="1"/>
    </xf>
    <xf numFmtId="49" fontId="39" fillId="5" borderId="14" xfId="5" applyNumberFormat="1" applyFont="1" applyFill="1" applyBorder="1" applyAlignment="1">
      <alignment horizontal="center" vertical="center"/>
    </xf>
    <xf numFmtId="1" fontId="39" fillId="5" borderId="14" xfId="5" applyNumberFormat="1" applyFont="1" applyFill="1" applyBorder="1" applyAlignment="1">
      <alignment horizontal="center" vertical="center" wrapText="1"/>
    </xf>
    <xf numFmtId="179" fontId="40" fillId="5" borderId="6" xfId="5" applyFont="1" applyFill="1" applyBorder="1" applyAlignment="1">
      <alignment horizontal="center" vertical="center" wrapText="1"/>
    </xf>
    <xf numFmtId="179" fontId="39" fillId="5" borderId="6" xfId="5" applyNumberFormat="1" applyFont="1" applyFill="1" applyBorder="1" applyAlignment="1">
      <alignment horizontal="center" vertical="center" wrapText="1"/>
    </xf>
    <xf numFmtId="179" fontId="39" fillId="8" borderId="6" xfId="5" applyFont="1" applyFill="1" applyBorder="1" applyAlignment="1">
      <alignment horizontal="center" vertical="center" wrapText="1"/>
    </xf>
    <xf numFmtId="15" fontId="39" fillId="5" borderId="6" xfId="5" applyNumberFormat="1" applyFont="1" applyFill="1" applyBorder="1" applyAlignment="1">
      <alignment horizontal="center" vertical="center"/>
    </xf>
    <xf numFmtId="179" fontId="30" fillId="5" borderId="6" xfId="2" applyNumberFormat="1" applyFont="1" applyFill="1" applyBorder="1" applyAlignment="1">
      <alignment horizontal="right"/>
    </xf>
    <xf numFmtId="179" fontId="40" fillId="5" borderId="10" xfId="5" applyNumberFormat="1" applyFont="1" applyFill="1" applyBorder="1" applyAlignment="1">
      <alignment horizontal="center" vertical="center" wrapText="1"/>
    </xf>
    <xf numFmtId="179" fontId="40" fillId="5" borderId="6" xfId="6" applyNumberFormat="1" applyFont="1" applyFill="1" applyBorder="1" applyAlignment="1">
      <alignment horizontal="center" vertical="center" wrapText="1"/>
    </xf>
    <xf numFmtId="15" fontId="40" fillId="5" borderId="6" xfId="6" applyNumberFormat="1" applyFont="1" applyFill="1" applyBorder="1" applyAlignment="1">
      <alignment horizontal="center" vertical="center" wrapText="1"/>
    </xf>
    <xf numFmtId="0" fontId="41" fillId="5" borderId="6" xfId="3" applyNumberFormat="1" applyFont="1" applyFill="1" applyBorder="1" applyAlignment="1">
      <alignment vertical="center"/>
    </xf>
    <xf numFmtId="179" fontId="39" fillId="5" borderId="6" xfId="5" applyFont="1" applyFill="1" applyBorder="1" applyAlignment="1">
      <alignment horizontal="center" vertical="center" wrapText="1"/>
    </xf>
    <xf numFmtId="179" fontId="35" fillId="5" borderId="14" xfId="5" quotePrefix="1" applyNumberFormat="1" applyFont="1" applyFill="1" applyBorder="1" applyAlignment="1">
      <alignment horizontal="center" vertical="center" wrapText="1"/>
    </xf>
    <xf numFmtId="179" fontId="40" fillId="5" borderId="6" xfId="0" applyNumberFormat="1" applyFont="1" applyFill="1" applyBorder="1" applyAlignment="1">
      <alignment horizontal="center" vertical="center"/>
    </xf>
    <xf numFmtId="179" fontId="39" fillId="5" borderId="6" xfId="0" applyNumberFormat="1" applyFont="1" applyFill="1" applyBorder="1" applyAlignment="1">
      <alignment horizontal="center" vertical="center"/>
    </xf>
    <xf numFmtId="179" fontId="40" fillId="5" borderId="6" xfId="5" applyNumberFormat="1" applyFont="1" applyFill="1" applyBorder="1" applyAlignment="1">
      <alignment horizontal="center" vertical="center"/>
    </xf>
    <xf numFmtId="179" fontId="35" fillId="8" borderId="14" xfId="5" applyNumberFormat="1" applyFont="1" applyFill="1" applyBorder="1" applyAlignment="1">
      <alignment horizontal="center" vertical="center" wrapText="1"/>
    </xf>
    <xf numFmtId="179" fontId="40" fillId="5" borderId="14" xfId="5" applyNumberFormat="1" applyFont="1" applyFill="1" applyBorder="1" applyAlignment="1">
      <alignment horizontal="center" vertical="center"/>
    </xf>
    <xf numFmtId="49" fontId="35" fillId="5" borderId="14" xfId="5" applyNumberFormat="1" applyFont="1" applyFill="1" applyBorder="1" applyAlignment="1">
      <alignment horizontal="center" vertical="center"/>
    </xf>
    <xf numFmtId="1" fontId="35" fillId="8" borderId="14" xfId="5" applyNumberFormat="1" applyFont="1" applyFill="1" applyBorder="1" applyAlignment="1">
      <alignment horizontal="center" vertical="center" wrapText="1"/>
    </xf>
    <xf numFmtId="37" fontId="40" fillId="5" borderId="6" xfId="0" applyNumberFormat="1" applyFont="1" applyFill="1" applyBorder="1" applyAlignment="1">
      <alignment horizontal="center" vertical="center"/>
    </xf>
    <xf numFmtId="15" fontId="40" fillId="5" borderId="6" xfId="5" applyNumberFormat="1" applyFont="1" applyFill="1" applyBorder="1" applyAlignment="1">
      <alignment horizontal="center" vertical="center"/>
    </xf>
    <xf numFmtId="179" fontId="39" fillId="8" borderId="6" xfId="5" applyNumberFormat="1" applyFont="1" applyFill="1" applyBorder="1" applyAlignment="1">
      <alignment horizontal="center" vertical="center" wrapText="1"/>
    </xf>
    <xf numFmtId="49" fontId="40" fillId="5" borderId="6" xfId="5" applyNumberFormat="1" applyFont="1" applyFill="1" applyBorder="1" applyAlignment="1">
      <alignment horizontal="center" vertical="center"/>
    </xf>
    <xf numFmtId="179" fontId="40" fillId="5" borderId="10" xfId="5" applyNumberFormat="1" applyFont="1" applyFill="1" applyBorder="1" applyAlignment="1">
      <alignment horizontal="center" vertical="center"/>
    </xf>
    <xf numFmtId="177" fontId="35" fillId="8" borderId="6" xfId="5" applyNumberFormat="1" applyFont="1" applyFill="1" applyBorder="1" applyAlignment="1">
      <alignment horizontal="center" vertical="center" wrapText="1"/>
    </xf>
    <xf numFmtId="49" fontId="35" fillId="5" borderId="6" xfId="5" applyNumberFormat="1" applyFont="1" applyFill="1" applyBorder="1" applyAlignment="1">
      <alignment horizontal="center" vertical="center" wrapText="1"/>
    </xf>
    <xf numFmtId="1" fontId="40" fillId="5" borderId="6" xfId="5" applyNumberFormat="1" applyFont="1" applyFill="1" applyBorder="1" applyAlignment="1">
      <alignment horizontal="center" vertical="center" wrapText="1"/>
    </xf>
    <xf numFmtId="179" fontId="35" fillId="5" borderId="6" xfId="5" applyNumberFormat="1" applyFont="1" applyFill="1" applyBorder="1" applyAlignment="1">
      <alignment horizontal="center" vertical="center"/>
    </xf>
    <xf numFmtId="177" fontId="35" fillId="5" borderId="6" xfId="5" applyNumberFormat="1" applyFont="1" applyFill="1" applyBorder="1" applyAlignment="1">
      <alignment horizontal="center" vertical="center" wrapText="1"/>
    </xf>
    <xf numFmtId="14" fontId="39" fillId="5" borderId="6" xfId="5" applyNumberFormat="1" applyFont="1" applyFill="1" applyBorder="1" applyAlignment="1">
      <alignment horizontal="center" vertical="center" wrapText="1"/>
    </xf>
    <xf numFmtId="1" fontId="39" fillId="8" borderId="6" xfId="5" applyNumberFormat="1" applyFont="1" applyFill="1" applyBorder="1" applyAlignment="1">
      <alignment horizontal="center" vertical="center" wrapText="1"/>
    </xf>
    <xf numFmtId="14" fontId="40" fillId="5" borderId="6" xfId="5" applyNumberFormat="1" applyFont="1" applyFill="1" applyBorder="1" applyAlignment="1">
      <alignment horizontal="center" vertical="center" wrapText="1"/>
    </xf>
    <xf numFmtId="1" fontId="40" fillId="8" borderId="6" xfId="5" applyNumberFormat="1" applyFont="1" applyFill="1" applyBorder="1" applyAlignment="1">
      <alignment horizontal="center" vertical="center" wrapText="1"/>
    </xf>
    <xf numFmtId="14" fontId="33" fillId="8" borderId="6" xfId="5" applyNumberFormat="1" applyFont="1" applyFill="1" applyBorder="1" applyAlignment="1">
      <alignment horizontal="center" vertical="center" shrinkToFit="1"/>
    </xf>
    <xf numFmtId="178" fontId="35" fillId="5" borderId="6" xfId="5" applyNumberFormat="1" applyFont="1" applyFill="1" applyBorder="1" applyAlignment="1">
      <alignment horizontal="center" vertical="center" wrapText="1"/>
    </xf>
    <xf numFmtId="0" fontId="40" fillId="5" borderId="6" xfId="0" applyNumberFormat="1" applyFont="1" applyFill="1" applyBorder="1" applyAlignment="1">
      <alignment horizontal="center" vertical="center"/>
    </xf>
    <xf numFmtId="3" fontId="26" fillId="5" borderId="6" xfId="3" applyNumberFormat="1" applyFont="1" applyFill="1" applyBorder="1"/>
    <xf numFmtId="175" fontId="26" fillId="5" borderId="6" xfId="3" applyNumberFormat="1" applyFont="1" applyFill="1" applyBorder="1"/>
    <xf numFmtId="37" fontId="26" fillId="0" borderId="6" xfId="0" applyNumberFormat="1" applyFont="1" applyFill="1" applyBorder="1" applyAlignment="1">
      <alignment horizontal="right" vertical="center" shrinkToFit="1"/>
    </xf>
    <xf numFmtId="173" fontId="26" fillId="0" borderId="6" xfId="1" applyNumberFormat="1" applyFont="1" applyFill="1" applyBorder="1" applyAlignment="1">
      <alignment horizontal="center" vertical="center" shrinkToFit="1"/>
    </xf>
    <xf numFmtId="1" fontId="33" fillId="8" borderId="6" xfId="5" applyNumberFormat="1" applyFont="1" applyFill="1" applyBorder="1" applyAlignment="1">
      <alignment horizontal="center" vertical="center"/>
    </xf>
    <xf numFmtId="39" fontId="26" fillId="0" borderId="6" xfId="3" applyNumberFormat="1" applyFont="1" applyFill="1" applyBorder="1" applyAlignment="1">
      <alignment vertical="center"/>
    </xf>
    <xf numFmtId="176" fontId="26" fillId="5" borderId="6" xfId="3" applyNumberFormat="1" applyFont="1" applyFill="1" applyBorder="1" applyAlignment="1">
      <alignment vertical="center"/>
    </xf>
    <xf numFmtId="0" fontId="26" fillId="5" borderId="12" xfId="3" applyNumberFormat="1" applyFont="1" applyFill="1" applyBorder="1" applyAlignment="1">
      <alignment horizontal="center" vertical="center" shrinkToFit="1"/>
    </xf>
    <xf numFmtId="179" fontId="26" fillId="5" borderId="6" xfId="3" applyFont="1" applyFill="1" applyBorder="1" applyAlignment="1">
      <alignment vertical="center"/>
    </xf>
    <xf numFmtId="179" fontId="26" fillId="5" borderId="10" xfId="3" applyFont="1" applyFill="1" applyBorder="1" applyAlignment="1">
      <alignment vertical="center"/>
    </xf>
    <xf numFmtId="179" fontId="42" fillId="5" borderId="6" xfId="3" applyFont="1" applyFill="1" applyBorder="1" applyAlignment="1">
      <alignment vertical="center"/>
    </xf>
    <xf numFmtId="179" fontId="26" fillId="5" borderId="6" xfId="3" applyNumberFormat="1" applyFont="1" applyFill="1" applyBorder="1" applyAlignment="1">
      <alignment vertical="center"/>
    </xf>
    <xf numFmtId="170" fontId="26" fillId="5" borderId="6" xfId="3" applyNumberFormat="1" applyFont="1" applyFill="1" applyBorder="1" applyAlignment="1">
      <alignment vertical="center"/>
    </xf>
    <xf numFmtId="39" fontId="26" fillId="5" borderId="6" xfId="3" applyNumberFormat="1" applyFont="1" applyFill="1" applyBorder="1" applyAlignment="1">
      <alignment vertical="center"/>
    </xf>
    <xf numFmtId="168" fontId="26" fillId="5" borderId="6" xfId="2" applyNumberFormat="1" applyFont="1" applyFill="1" applyBorder="1" applyAlignment="1">
      <alignment vertical="center"/>
    </xf>
    <xf numFmtId="179" fontId="29" fillId="5" borderId="6" xfId="0" applyNumberFormat="1" applyFont="1" applyFill="1" applyBorder="1" applyAlignment="1">
      <alignment horizontal="center" vertical="center" shrinkToFit="1"/>
    </xf>
    <xf numFmtId="180" fontId="29" fillId="5" borderId="6" xfId="3" applyNumberFormat="1" applyFont="1" applyFill="1" applyBorder="1" applyAlignment="1">
      <alignment horizontal="center" vertical="center" shrinkToFit="1"/>
    </xf>
    <xf numFmtId="179" fontId="29" fillId="5" borderId="14" xfId="5" applyFont="1" applyFill="1" applyBorder="1" applyAlignment="1">
      <alignment horizontal="center" vertical="center" wrapText="1"/>
    </xf>
    <xf numFmtId="179" fontId="29" fillId="8" borderId="6" xfId="5" applyNumberFormat="1" applyFont="1" applyFill="1" applyBorder="1" applyAlignment="1">
      <alignment horizontal="center" vertical="center" wrapText="1"/>
    </xf>
    <xf numFmtId="179" fontId="29" fillId="5" borderId="14" xfId="5" applyNumberFormat="1" applyFont="1" applyFill="1" applyBorder="1" applyAlignment="1">
      <alignment horizontal="center" vertical="center" wrapText="1"/>
    </xf>
    <xf numFmtId="179" fontId="40" fillId="8" borderId="6" xfId="5" applyNumberFormat="1" applyFont="1" applyFill="1" applyBorder="1" applyAlignment="1">
      <alignment horizontal="center" vertical="center" wrapText="1"/>
    </xf>
    <xf numFmtId="179" fontId="40" fillId="8" borderId="6" xfId="5" applyFont="1" applyFill="1" applyBorder="1" applyAlignment="1">
      <alignment horizontal="center" vertical="center" wrapText="1"/>
    </xf>
    <xf numFmtId="179" fontId="40" fillId="5" borderId="14" xfId="5" applyFont="1" applyFill="1" applyBorder="1" applyAlignment="1">
      <alignment horizontal="center" vertical="center" wrapText="1"/>
    </xf>
    <xf numFmtId="0" fontId="43" fillId="5" borderId="12" xfId="3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179" fontId="11" fillId="0" borderId="14" xfId="3" applyFont="1" applyFill="1" applyBorder="1" applyAlignment="1">
      <alignment horizontal="center" vertical="center" wrapText="1" shrinkToFit="1"/>
    </xf>
    <xf numFmtId="179" fontId="11" fillId="0" borderId="10" xfId="3" applyFont="1" applyFill="1" applyBorder="1" applyAlignment="1">
      <alignment horizontal="center" vertical="center" wrapText="1" shrinkToFit="1"/>
    </xf>
    <xf numFmtId="179" fontId="14" fillId="0" borderId="6" xfId="0" applyNumberFormat="1" applyFont="1" applyFill="1" applyBorder="1" applyAlignment="1">
      <alignment horizontal="center" vertical="center" wrapText="1" shrinkToFit="1"/>
    </xf>
    <xf numFmtId="179" fontId="11" fillId="0" borderId="5" xfId="3" applyNumberFormat="1" applyFont="1" applyFill="1" applyBorder="1" applyAlignment="1">
      <alignment shrinkToFit="1"/>
    </xf>
    <xf numFmtId="169" fontId="29" fillId="5" borderId="6" xfId="1" applyNumberFormat="1" applyFont="1" applyFill="1" applyBorder="1" applyAlignment="1">
      <alignment horizontal="right" vertical="center" shrinkToFit="1"/>
    </xf>
    <xf numFmtId="2" fontId="29" fillId="5" borderId="6" xfId="2" applyNumberFormat="1" applyFont="1" applyFill="1" applyBorder="1" applyAlignment="1">
      <alignment horizontal="right" vertical="center" shrinkToFit="1"/>
    </xf>
  </cellXfs>
  <cellStyles count="8">
    <cellStyle name="Comma" xfId="1" builtinId="3"/>
    <cellStyle name="Currency" xfId="2" builtinId="4"/>
    <cellStyle name="Currency 2" xfId="7"/>
    <cellStyle name="Normal" xfId="0" builtinId="0"/>
    <cellStyle name="Normal_Sheet1" xfId="5"/>
    <cellStyle name="Normal_Sheet1 2" xfId="6"/>
    <cellStyle name="常规 2" xfId="4"/>
    <cellStyle name="常规_复件 A栋柬表-Original" xfId="3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45"/>
        </patternFill>
      </fill>
    </dxf>
    <dxf>
      <font>
        <b/>
        <i val="0"/>
        <condense val="0"/>
        <extend val="0"/>
      </font>
      <fill>
        <patternFill patternType="solid">
          <fgColor indexed="64"/>
          <bgColor indexed="35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00"/>
  <sheetViews>
    <sheetView tabSelected="1" topLeftCell="B1" zoomScale="80" zoomScaleNormal="80" zoomScaleSheetLayoutView="55" workbookViewId="0">
      <pane ySplit="7" topLeftCell="A8" activePane="bottomLeft" state="frozen"/>
      <selection activeCell="B1" sqref="B1"/>
      <selection pane="bottomLeft" activeCell="AQ11" sqref="AQ11"/>
    </sheetView>
  </sheetViews>
  <sheetFormatPr defaultColWidth="9.140625" defaultRowHeight="15.75"/>
  <cols>
    <col min="1" max="1" width="7" style="46" hidden="1" customWidth="1"/>
    <col min="2" max="2" width="6.140625" style="87" customWidth="1"/>
    <col min="3" max="3" width="13.7109375" style="61" customWidth="1"/>
    <col min="4" max="4" width="23.85546875" style="62" customWidth="1"/>
    <col min="5" max="5" width="27.42578125" style="63" customWidth="1"/>
    <col min="6" max="6" width="6.140625" style="63" customWidth="1"/>
    <col min="7" max="7" width="19.7109375" style="63" customWidth="1"/>
    <col min="8" max="8" width="17.42578125" style="38" hidden="1" customWidth="1"/>
    <col min="9" max="9" width="15.85546875" style="38" hidden="1" customWidth="1"/>
    <col min="10" max="10" width="14.85546875" style="49" hidden="1" customWidth="1"/>
    <col min="11" max="11" width="8.85546875" style="70" customWidth="1"/>
    <col min="12" max="12" width="5.7109375" style="70" customWidth="1"/>
    <col min="13" max="13" width="29.140625" style="63" customWidth="1"/>
    <col min="14" max="14" width="7.85546875" style="63" customWidth="1"/>
    <col min="15" max="15" width="15.140625" style="63" customWidth="1"/>
    <col min="16" max="16" width="12.7109375" style="47" customWidth="1"/>
    <col min="17" max="17" width="13.7109375" style="38" customWidth="1"/>
    <col min="18" max="18" width="15.42578125" style="38" customWidth="1"/>
    <col min="19" max="19" width="13.85546875" style="50" customWidth="1"/>
    <col min="20" max="20" width="15.5703125" style="38" customWidth="1"/>
    <col min="21" max="21" width="14.7109375" style="38" customWidth="1"/>
    <col min="22" max="22" width="12.140625" style="38" customWidth="1"/>
    <col min="23" max="23" width="12.42578125" style="38" customWidth="1"/>
    <col min="24" max="24" width="5.28515625" style="38" customWidth="1"/>
    <col min="25" max="25" width="3.85546875" style="38" customWidth="1"/>
    <col min="26" max="26" width="3.85546875" style="70" customWidth="1"/>
    <col min="27" max="27" width="10.85546875" style="38" customWidth="1"/>
    <col min="28" max="28" width="10.28515625" style="51" customWidth="1"/>
    <col min="29" max="29" width="16.42578125" style="38" customWidth="1"/>
    <col min="30" max="30" width="14.28515625" style="38" customWidth="1"/>
    <col min="31" max="31" width="9.5703125" style="38" customWidth="1"/>
    <col min="32" max="32" width="13.28515625" style="63" customWidth="1"/>
    <col min="33" max="33" width="5" style="63" customWidth="1"/>
    <col min="34" max="34" width="13.140625" style="63" customWidth="1"/>
    <col min="35" max="35" width="10" style="63" customWidth="1"/>
    <col min="36" max="36" width="14.85546875" style="75" customWidth="1"/>
    <col min="37" max="37" width="8.42578125" style="75" customWidth="1"/>
    <col min="38" max="38" width="9.7109375" style="63" customWidth="1"/>
    <col min="39" max="39" width="10.140625" style="63" customWidth="1"/>
    <col min="40" max="40" width="7.7109375" style="38" customWidth="1"/>
    <col min="41" max="41" width="9.5703125" style="65" customWidth="1"/>
    <col min="42" max="42" width="17.5703125" style="52" customWidth="1"/>
    <col min="43" max="43" width="24.7109375" style="53" customWidth="1"/>
    <col min="44" max="44" width="15.140625" style="38" customWidth="1"/>
    <col min="45" max="45" width="9.28515625" style="38" customWidth="1"/>
    <col min="46" max="46" width="18.5703125" style="54" customWidth="1"/>
    <col min="47" max="47" width="9.42578125" style="38" customWidth="1"/>
    <col min="48" max="48" width="11.42578125" style="70" customWidth="1"/>
    <col min="49" max="50" width="15" style="63" customWidth="1"/>
    <col min="51" max="51" width="16.85546875" style="63" customWidth="1"/>
    <col min="52" max="52" width="10.7109375" style="63" customWidth="1"/>
    <col min="53" max="16384" width="9.140625" style="63"/>
  </cols>
  <sheetData>
    <row r="1" spans="1:52" s="55" customFormat="1" ht="34.5" customHeight="1">
      <c r="A1" s="128" t="s">
        <v>1</v>
      </c>
      <c r="B1" s="129"/>
      <c r="C1" s="130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9"/>
      <c r="AK1" s="129"/>
      <c r="AL1" s="128"/>
      <c r="AM1" s="128"/>
      <c r="AN1" s="128"/>
      <c r="AO1" s="131"/>
      <c r="AP1" s="128"/>
      <c r="AQ1" s="128"/>
      <c r="AR1" s="128"/>
      <c r="AS1" s="128"/>
      <c r="AT1" s="129"/>
      <c r="AU1" s="128"/>
      <c r="AV1" s="129"/>
      <c r="AW1" s="128"/>
      <c r="AX1" s="128"/>
      <c r="AY1" s="128"/>
      <c r="AZ1" s="128"/>
    </row>
    <row r="2" spans="1:52" s="55" customFormat="1" ht="28.5" customHeight="1">
      <c r="A2" s="132" t="s">
        <v>2</v>
      </c>
      <c r="B2" s="133"/>
      <c r="C2" s="134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3"/>
      <c r="AK2" s="133"/>
      <c r="AL2" s="132"/>
      <c r="AM2" s="132"/>
      <c r="AN2" s="132"/>
      <c r="AO2" s="135"/>
      <c r="AP2" s="132"/>
      <c r="AQ2" s="132"/>
      <c r="AR2" s="132"/>
      <c r="AS2" s="132"/>
      <c r="AT2" s="133"/>
      <c r="AU2" s="132"/>
      <c r="AV2" s="133"/>
      <c r="AW2" s="132"/>
      <c r="AX2" s="132"/>
      <c r="AY2" s="132"/>
      <c r="AZ2" s="132"/>
    </row>
    <row r="3" spans="1:52" s="55" customFormat="1" ht="30" customHeight="1">
      <c r="A3" s="132" t="s">
        <v>1095</v>
      </c>
      <c r="B3" s="133"/>
      <c r="C3" s="134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3"/>
      <c r="AK3" s="133"/>
      <c r="AL3" s="132"/>
      <c r="AM3" s="132"/>
      <c r="AN3" s="132"/>
      <c r="AO3" s="135"/>
      <c r="AP3" s="132"/>
      <c r="AQ3" s="132"/>
      <c r="AR3" s="132"/>
      <c r="AS3" s="132"/>
      <c r="AT3" s="133"/>
      <c r="AU3" s="132"/>
      <c r="AV3" s="133"/>
      <c r="AW3" s="132"/>
      <c r="AX3" s="132"/>
      <c r="AY3" s="132"/>
      <c r="AZ3" s="132"/>
    </row>
    <row r="4" spans="1:52" s="55" customFormat="1" ht="27" customHeight="1">
      <c r="A4" s="136" t="s">
        <v>1325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7"/>
      <c r="AK4" s="137"/>
      <c r="AL4" s="138"/>
      <c r="AM4" s="138"/>
      <c r="AN4" s="138"/>
      <c r="AO4" s="139"/>
      <c r="AP4" s="138"/>
      <c r="AQ4" s="138"/>
      <c r="AR4" s="138"/>
      <c r="AS4" s="138"/>
      <c r="AT4" s="137"/>
      <c r="AU4" s="138"/>
      <c r="AV4" s="137"/>
      <c r="AW4" s="138"/>
      <c r="AX4" s="138"/>
      <c r="AY4" s="138"/>
      <c r="AZ4" s="138"/>
    </row>
    <row r="5" spans="1:52" s="56" customFormat="1" ht="24" customHeight="1" thickBot="1">
      <c r="A5" s="1"/>
      <c r="B5" s="83"/>
      <c r="C5" s="2"/>
      <c r="D5" s="3"/>
      <c r="E5" s="4"/>
      <c r="F5" s="4"/>
      <c r="G5" s="5"/>
      <c r="H5" s="1"/>
      <c r="I5" s="1"/>
      <c r="J5" s="6"/>
      <c r="K5" s="69"/>
      <c r="L5" s="69"/>
      <c r="M5" s="1"/>
      <c r="N5" s="1"/>
      <c r="O5" s="1"/>
      <c r="P5" s="6"/>
      <c r="Q5" s="7" t="s">
        <v>4</v>
      </c>
      <c r="R5" s="89">
        <v>26</v>
      </c>
      <c r="S5" s="8"/>
      <c r="T5" s="1"/>
      <c r="U5" s="1"/>
      <c r="V5" s="1"/>
      <c r="W5" s="1"/>
      <c r="X5" s="1"/>
      <c r="Y5" s="77"/>
      <c r="Z5" s="14"/>
      <c r="AA5" s="76"/>
      <c r="AB5" s="9"/>
      <c r="AC5" s="10"/>
      <c r="AD5" s="10"/>
      <c r="AE5" s="1"/>
      <c r="AF5" s="4"/>
      <c r="AG5" s="4"/>
      <c r="AH5" s="1"/>
      <c r="AI5" s="4"/>
      <c r="AJ5" s="69"/>
      <c r="AK5" s="69"/>
      <c r="AL5" s="1"/>
      <c r="AM5" s="1"/>
      <c r="AN5" s="1"/>
      <c r="AO5" s="66"/>
      <c r="AP5" s="11"/>
      <c r="AQ5" s="12"/>
      <c r="AR5" s="1"/>
      <c r="AS5" s="1"/>
      <c r="AT5" s="13"/>
      <c r="AU5" s="1"/>
      <c r="AV5" s="69"/>
      <c r="AW5" s="1"/>
      <c r="AX5" s="1"/>
      <c r="AY5" s="1" t="s">
        <v>5</v>
      </c>
      <c r="AZ5" s="88">
        <v>4075</v>
      </c>
    </row>
    <row r="6" spans="1:52" s="57" customFormat="1" ht="40.5" customHeight="1" thickTop="1">
      <c r="A6" s="140" t="s">
        <v>6</v>
      </c>
      <c r="B6" s="142" t="s">
        <v>6</v>
      </c>
      <c r="C6" s="144" t="s">
        <v>7</v>
      </c>
      <c r="D6" s="95"/>
      <c r="E6" s="95" t="s">
        <v>8</v>
      </c>
      <c r="F6" s="95" t="s">
        <v>9</v>
      </c>
      <c r="G6" s="93" t="s">
        <v>10</v>
      </c>
      <c r="H6" s="93" t="s">
        <v>10</v>
      </c>
      <c r="I6" s="109" t="s">
        <v>11</v>
      </c>
      <c r="J6" s="122" t="s">
        <v>12</v>
      </c>
      <c r="K6" s="146" t="s">
        <v>13</v>
      </c>
      <c r="L6" s="146"/>
      <c r="M6" s="347" t="s">
        <v>14</v>
      </c>
      <c r="N6" s="347" t="s">
        <v>14</v>
      </c>
      <c r="O6" s="124" t="s">
        <v>15</v>
      </c>
      <c r="P6" s="122" t="s">
        <v>16</v>
      </c>
      <c r="Q6" s="124" t="s">
        <v>17</v>
      </c>
      <c r="R6" s="109" t="s">
        <v>18</v>
      </c>
      <c r="S6" s="126" t="s">
        <v>19</v>
      </c>
      <c r="T6" s="109" t="s">
        <v>20</v>
      </c>
      <c r="U6" s="109" t="s">
        <v>1327</v>
      </c>
      <c r="V6" s="109" t="s">
        <v>21</v>
      </c>
      <c r="W6" s="109" t="s">
        <v>22</v>
      </c>
      <c r="X6" s="109" t="s">
        <v>23</v>
      </c>
      <c r="Y6" s="348" t="s">
        <v>1096</v>
      </c>
      <c r="Z6" s="96"/>
      <c r="AA6" s="96" t="s">
        <v>24</v>
      </c>
      <c r="AB6" s="119" t="s">
        <v>25</v>
      </c>
      <c r="AC6" s="107" t="s">
        <v>26</v>
      </c>
      <c r="AD6" s="109" t="s">
        <v>27</v>
      </c>
      <c r="AE6" s="107" t="s">
        <v>28</v>
      </c>
      <c r="AF6" s="109" t="s">
        <v>29</v>
      </c>
      <c r="AG6" s="107" t="s">
        <v>30</v>
      </c>
      <c r="AH6" s="107" t="s">
        <v>31</v>
      </c>
      <c r="AI6" s="105" t="s">
        <v>32</v>
      </c>
      <c r="AJ6" s="107" t="s">
        <v>33</v>
      </c>
      <c r="AK6" s="109" t="s">
        <v>1219</v>
      </c>
      <c r="AL6" s="107" t="s">
        <v>34</v>
      </c>
      <c r="AM6" s="107" t="s">
        <v>35</v>
      </c>
      <c r="AN6" s="111" t="s">
        <v>26</v>
      </c>
      <c r="AO6" s="113" t="s">
        <v>36</v>
      </c>
      <c r="AP6" s="115" t="s">
        <v>37</v>
      </c>
      <c r="AQ6" s="117" t="s">
        <v>38</v>
      </c>
      <c r="AR6" s="95" t="s">
        <v>1299</v>
      </c>
      <c r="AS6" s="95" t="s">
        <v>39</v>
      </c>
      <c r="AT6" s="103" t="s">
        <v>40</v>
      </c>
      <c r="AU6" s="95" t="s">
        <v>41</v>
      </c>
      <c r="AV6" s="97" t="s">
        <v>1290</v>
      </c>
      <c r="AW6" s="99" t="s">
        <v>37</v>
      </c>
      <c r="AX6" s="95" t="s">
        <v>42</v>
      </c>
      <c r="AY6" s="95" t="s">
        <v>43</v>
      </c>
      <c r="AZ6" s="101" t="s">
        <v>44</v>
      </c>
    </row>
    <row r="7" spans="1:52" s="57" customFormat="1" ht="59.25" customHeight="1" thickBot="1">
      <c r="A7" s="141"/>
      <c r="B7" s="143"/>
      <c r="C7" s="145"/>
      <c r="D7" s="96"/>
      <c r="E7" s="96"/>
      <c r="F7" s="96"/>
      <c r="G7" s="94" t="s">
        <v>45</v>
      </c>
      <c r="H7" s="92" t="s">
        <v>46</v>
      </c>
      <c r="I7" s="110"/>
      <c r="J7" s="123"/>
      <c r="K7" s="71" t="s">
        <v>47</v>
      </c>
      <c r="L7" s="71" t="s">
        <v>48</v>
      </c>
      <c r="M7" s="347"/>
      <c r="N7" s="347"/>
      <c r="O7" s="125"/>
      <c r="P7" s="123"/>
      <c r="Q7" s="125"/>
      <c r="R7" s="110"/>
      <c r="S7" s="127"/>
      <c r="T7" s="110"/>
      <c r="U7" s="110"/>
      <c r="V7" s="110"/>
      <c r="W7" s="110"/>
      <c r="X7" s="110"/>
      <c r="Y7" s="349"/>
      <c r="Z7" s="96"/>
      <c r="AA7" s="96"/>
      <c r="AB7" s="120"/>
      <c r="AC7" s="108"/>
      <c r="AD7" s="121"/>
      <c r="AE7" s="108"/>
      <c r="AF7" s="110"/>
      <c r="AG7" s="108"/>
      <c r="AH7" s="108"/>
      <c r="AI7" s="106"/>
      <c r="AJ7" s="108"/>
      <c r="AK7" s="110"/>
      <c r="AL7" s="108"/>
      <c r="AM7" s="108"/>
      <c r="AN7" s="112"/>
      <c r="AO7" s="114"/>
      <c r="AP7" s="116"/>
      <c r="AQ7" s="118"/>
      <c r="AR7" s="96"/>
      <c r="AS7" s="96"/>
      <c r="AT7" s="104"/>
      <c r="AU7" s="96"/>
      <c r="AV7" s="98"/>
      <c r="AW7" s="100"/>
      <c r="AX7" s="96"/>
      <c r="AY7" s="96"/>
      <c r="AZ7" s="102"/>
    </row>
    <row r="8" spans="1:52" s="58" customFormat="1" ht="30" customHeight="1" thickTop="1">
      <c r="A8" s="15" t="s">
        <v>49</v>
      </c>
      <c r="B8" s="84" t="s">
        <v>49</v>
      </c>
      <c r="C8" s="16" t="s">
        <v>50</v>
      </c>
      <c r="D8" s="17" t="s">
        <v>51</v>
      </c>
      <c r="E8" s="18"/>
      <c r="F8" s="18" t="s">
        <v>52</v>
      </c>
      <c r="G8" s="73" t="s">
        <v>53</v>
      </c>
      <c r="H8" s="73"/>
      <c r="I8" s="73"/>
      <c r="J8" s="19"/>
      <c r="K8" s="74" t="s">
        <v>54</v>
      </c>
      <c r="L8" s="74" t="s">
        <v>55</v>
      </c>
      <c r="M8" s="18" t="s">
        <v>56</v>
      </c>
      <c r="N8" s="18" t="s">
        <v>56</v>
      </c>
      <c r="O8" s="20" t="s">
        <v>57</v>
      </c>
      <c r="P8" s="19" t="s">
        <v>58</v>
      </c>
      <c r="Q8" s="21" t="s">
        <v>59</v>
      </c>
      <c r="R8" s="73" t="s">
        <v>60</v>
      </c>
      <c r="S8" s="22" t="s">
        <v>61</v>
      </c>
      <c r="T8" s="73" t="s">
        <v>60</v>
      </c>
      <c r="U8" s="350" t="s">
        <v>1326</v>
      </c>
      <c r="V8" s="73" t="s">
        <v>62</v>
      </c>
      <c r="W8" s="73" t="s">
        <v>63</v>
      </c>
      <c r="X8" s="73" t="s">
        <v>1194</v>
      </c>
      <c r="Y8" s="18" t="s">
        <v>65</v>
      </c>
      <c r="Z8" s="74" t="s">
        <v>64</v>
      </c>
      <c r="AA8" s="18" t="s">
        <v>66</v>
      </c>
      <c r="AB8" s="23" t="s">
        <v>67</v>
      </c>
      <c r="AC8" s="73" t="s">
        <v>68</v>
      </c>
      <c r="AD8" s="73" t="s">
        <v>69</v>
      </c>
      <c r="AE8" s="73" t="s">
        <v>70</v>
      </c>
      <c r="AF8" s="73" t="s">
        <v>71</v>
      </c>
      <c r="AG8" s="73" t="s">
        <v>72</v>
      </c>
      <c r="AH8" s="73" t="s">
        <v>73</v>
      </c>
      <c r="AI8" s="73" t="s">
        <v>74</v>
      </c>
      <c r="AJ8" s="73" t="s">
        <v>75</v>
      </c>
      <c r="AK8" s="73" t="s">
        <v>1220</v>
      </c>
      <c r="AL8" s="25" t="s">
        <v>76</v>
      </c>
      <c r="AM8" s="24" t="s">
        <v>77</v>
      </c>
      <c r="AN8" s="26" t="s">
        <v>1427</v>
      </c>
      <c r="AO8" s="67" t="s">
        <v>78</v>
      </c>
      <c r="AP8" s="27" t="s">
        <v>79</v>
      </c>
      <c r="AQ8" s="28" t="s">
        <v>80</v>
      </c>
      <c r="AR8" s="18" t="s">
        <v>81</v>
      </c>
      <c r="AS8" s="18" t="s">
        <v>82</v>
      </c>
      <c r="AT8" s="29" t="s">
        <v>83</v>
      </c>
      <c r="AU8" s="18" t="s">
        <v>84</v>
      </c>
      <c r="AV8" s="351" t="s">
        <v>1291</v>
      </c>
      <c r="AW8" s="18" t="s">
        <v>0</v>
      </c>
      <c r="AX8" s="18" t="s">
        <v>85</v>
      </c>
      <c r="AY8" s="18" t="s">
        <v>86</v>
      </c>
      <c r="AZ8" s="30" t="s">
        <v>87</v>
      </c>
    </row>
    <row r="9" spans="1:52" s="82" customFormat="1" ht="18.75">
      <c r="A9" s="90">
        <v>1</v>
      </c>
      <c r="B9" s="78"/>
      <c r="C9" s="79">
        <v>2</v>
      </c>
      <c r="D9" s="80">
        <v>3</v>
      </c>
      <c r="E9" s="81">
        <v>4</v>
      </c>
      <c r="F9" s="81">
        <v>5</v>
      </c>
      <c r="G9" s="81">
        <v>6</v>
      </c>
      <c r="H9" s="81"/>
      <c r="I9" s="81"/>
      <c r="J9" s="79"/>
      <c r="K9" s="81">
        <v>7</v>
      </c>
      <c r="L9" s="81">
        <v>8</v>
      </c>
      <c r="M9" s="81">
        <v>7</v>
      </c>
      <c r="N9" s="81"/>
      <c r="O9" s="81">
        <v>10</v>
      </c>
      <c r="P9" s="79">
        <v>11</v>
      </c>
      <c r="Q9" s="81">
        <v>12</v>
      </c>
      <c r="R9" s="81">
        <v>13</v>
      </c>
      <c r="S9" s="81">
        <v>14</v>
      </c>
      <c r="T9" s="81">
        <v>15</v>
      </c>
      <c r="U9" s="81"/>
      <c r="V9" s="81">
        <v>16</v>
      </c>
      <c r="W9" s="81">
        <v>17</v>
      </c>
      <c r="X9" s="81">
        <v>18</v>
      </c>
      <c r="Y9" s="81">
        <v>19</v>
      </c>
      <c r="Z9" s="81">
        <v>20</v>
      </c>
      <c r="AA9" s="81">
        <v>21</v>
      </c>
      <c r="AB9" s="81">
        <v>22</v>
      </c>
      <c r="AC9" s="81">
        <v>23</v>
      </c>
      <c r="AD9" s="81">
        <v>24</v>
      </c>
      <c r="AE9" s="81">
        <v>25</v>
      </c>
      <c r="AF9" s="81">
        <v>26</v>
      </c>
      <c r="AG9" s="81">
        <v>27</v>
      </c>
      <c r="AH9" s="81">
        <v>28</v>
      </c>
      <c r="AI9" s="81">
        <v>29</v>
      </c>
      <c r="AJ9" s="81">
        <v>30</v>
      </c>
      <c r="AK9" s="81"/>
      <c r="AL9" s="81">
        <v>31</v>
      </c>
      <c r="AM9" s="81">
        <v>32</v>
      </c>
      <c r="AN9" s="81">
        <v>33</v>
      </c>
      <c r="AO9" s="79">
        <v>34</v>
      </c>
      <c r="AP9" s="81">
        <v>35</v>
      </c>
      <c r="AQ9" s="81">
        <v>36</v>
      </c>
      <c r="AR9" s="81">
        <v>37</v>
      </c>
      <c r="AS9" s="81">
        <v>38</v>
      </c>
      <c r="AT9" s="79">
        <v>39</v>
      </c>
      <c r="AU9" s="81">
        <v>40</v>
      </c>
      <c r="AV9" s="81"/>
      <c r="AW9" s="81">
        <v>41</v>
      </c>
      <c r="AX9" s="81">
        <v>42</v>
      </c>
      <c r="AY9" s="81">
        <v>43</v>
      </c>
      <c r="AZ9" s="81">
        <v>44</v>
      </c>
    </row>
    <row r="10" spans="1:52" s="149" customFormat="1" ht="57" customHeight="1">
      <c r="A10" s="147">
        <v>1</v>
      </c>
      <c r="B10" s="346">
        <v>1</v>
      </c>
      <c r="C10" s="158" t="s">
        <v>88</v>
      </c>
      <c r="D10" s="159" t="s">
        <v>89</v>
      </c>
      <c r="E10" s="159" t="s">
        <v>90</v>
      </c>
      <c r="F10" s="191" t="s">
        <v>91</v>
      </c>
      <c r="G10" s="160">
        <v>43475</v>
      </c>
      <c r="H10" s="161">
        <v>34449</v>
      </c>
      <c r="I10" s="162">
        <v>61396981</v>
      </c>
      <c r="J10" s="163" t="s">
        <v>92</v>
      </c>
      <c r="K10" s="164"/>
      <c r="L10" s="164"/>
      <c r="M10" s="165" t="s">
        <v>1364</v>
      </c>
      <c r="N10" s="166" t="s">
        <v>93</v>
      </c>
      <c r="O10" s="167">
        <v>370</v>
      </c>
      <c r="P10" s="167"/>
      <c r="Q10" s="167">
        <v>498</v>
      </c>
      <c r="R10" s="168">
        <v>204</v>
      </c>
      <c r="S10" s="169">
        <v>25.9375</v>
      </c>
      <c r="T10" s="170">
        <f t="shared" ref="T10:T70" si="0">(R10+O10+P10+Q10)/$R$5*S10</f>
        <v>1069.4230769230769</v>
      </c>
      <c r="U10" s="170"/>
      <c r="V10" s="171"/>
      <c r="W10" s="172">
        <f>(204/$R$5/8)*1.5*V10</f>
        <v>0</v>
      </c>
      <c r="X10" s="173"/>
      <c r="Y10" s="173"/>
      <c r="Z10" s="173"/>
      <c r="AA10" s="174">
        <f>SUM(204/$R$5/8*2*X10)+SUM(204/$R$5/8*2*Y10)</f>
        <v>0</v>
      </c>
      <c r="AB10" s="175">
        <f>V10/2*0.625</f>
        <v>0</v>
      </c>
      <c r="AC10" s="174">
        <v>12</v>
      </c>
      <c r="AD10" s="174">
        <f>8/$R$5*S10</f>
        <v>7.9807692307692308</v>
      </c>
      <c r="AE10" s="174"/>
      <c r="AF10" s="176">
        <f>7/$R$5*S10</f>
        <v>6.9831730769230766</v>
      </c>
      <c r="AG10" s="174"/>
      <c r="AH10" s="174"/>
      <c r="AI10" s="175"/>
      <c r="AJ10" s="173"/>
      <c r="AK10" s="173"/>
      <c r="AL10" s="174">
        <v>0</v>
      </c>
      <c r="AM10" s="174">
        <v>1</v>
      </c>
      <c r="AN10" s="174">
        <v>0</v>
      </c>
      <c r="AO10" s="177"/>
      <c r="AP10" s="178">
        <f t="shared" ref="AP10:AP70" si="1">T10+W10+AA10+AB10+AC10+AD10+AE10+AF10+AG10+AH10+AI10+AJ10+AL10+AM10+AN10+AO10+U10+AK10</f>
        <v>1097.3870192307693</v>
      </c>
      <c r="AQ10" s="352">
        <f t="shared" ref="AQ10:AQ70" si="2">(AP10-AF10-AJ10-AK10-AB10-AD10)*$AZ$5-(K10+L10)*150000</f>
        <v>4410874.038461538</v>
      </c>
      <c r="AR10" s="179">
        <f>(IF(AQ10&lt;1500001,AQ10*0%,IF(AQ10&lt;2000001,AQ10*5%-75000,IF(AQ10&lt;8500001,AQ10*10%-175000,IF(AQ10&lt;=12500001,AQ10*15%-600000,IF(AQ10&gt;12500001,AQ10*20%-1225000))))))/$AZ$5</f>
        <v>65.29752241623406</v>
      </c>
      <c r="AS10" s="174"/>
      <c r="AT10" s="180">
        <v>108.97</v>
      </c>
      <c r="AU10" s="174"/>
      <c r="AV10" s="181"/>
      <c r="AW10" s="182">
        <f>ROUND(AP10-AR10-AS10-AT10-AU10-AV10,2)</f>
        <v>923.12</v>
      </c>
      <c r="AX10" s="183">
        <f t="shared" ref="AX10:AX64" si="3">INT(AW10)</f>
        <v>923</v>
      </c>
      <c r="AY10" s="184">
        <f>ROUND((AW10-AX10)*4000,-2)</f>
        <v>500</v>
      </c>
      <c r="AZ10" s="148"/>
    </row>
    <row r="11" spans="1:52" s="151" customFormat="1" ht="57" customHeight="1">
      <c r="A11" s="150">
        <v>2</v>
      </c>
      <c r="B11" s="346">
        <v>2</v>
      </c>
      <c r="C11" s="158" t="s">
        <v>94</v>
      </c>
      <c r="D11" s="159" t="s">
        <v>95</v>
      </c>
      <c r="E11" s="159" t="s">
        <v>96</v>
      </c>
      <c r="F11" s="191" t="s">
        <v>91</v>
      </c>
      <c r="G11" s="185">
        <v>43510</v>
      </c>
      <c r="H11" s="186">
        <v>36445</v>
      </c>
      <c r="I11" s="162">
        <v>80098130</v>
      </c>
      <c r="J11" s="163" t="s">
        <v>97</v>
      </c>
      <c r="K11" s="164"/>
      <c r="L11" s="164"/>
      <c r="M11" s="187" t="s">
        <v>1295</v>
      </c>
      <c r="N11" s="158" t="s">
        <v>98</v>
      </c>
      <c r="O11" s="167">
        <v>100</v>
      </c>
      <c r="P11" s="167">
        <v>50</v>
      </c>
      <c r="Q11" s="167"/>
      <c r="R11" s="168">
        <v>204</v>
      </c>
      <c r="S11" s="169">
        <v>25.9375</v>
      </c>
      <c r="T11" s="170">
        <f t="shared" si="0"/>
        <v>353.14903846153845</v>
      </c>
      <c r="U11" s="170"/>
      <c r="V11" s="171"/>
      <c r="W11" s="172">
        <f t="shared" ref="W11:W70" si="4">(204/$R$5/8)*1.5*V11</f>
        <v>0</v>
      </c>
      <c r="X11" s="173"/>
      <c r="Y11" s="173"/>
      <c r="Z11" s="173"/>
      <c r="AA11" s="174">
        <f t="shared" ref="AA11:AA70" si="5">SUM(204/$R$5/8*2*X11)+SUM(204/$R$5/8*2*Y11)</f>
        <v>0</v>
      </c>
      <c r="AB11" s="175">
        <f>V11/2*0.625</f>
        <v>0</v>
      </c>
      <c r="AC11" s="174">
        <v>12</v>
      </c>
      <c r="AD11" s="174">
        <f t="shared" ref="AD11:AD18" si="6">8/$R$5*S11</f>
        <v>7.9807692307692308</v>
      </c>
      <c r="AE11" s="174"/>
      <c r="AF11" s="176">
        <f t="shared" ref="AF11:AF18" si="7">7/$R$5*S11</f>
        <v>6.9831730769230766</v>
      </c>
      <c r="AG11" s="174"/>
      <c r="AH11" s="174"/>
      <c r="AI11" s="175"/>
      <c r="AJ11" s="173"/>
      <c r="AK11" s="173"/>
      <c r="AL11" s="174">
        <v>0</v>
      </c>
      <c r="AM11" s="174">
        <v>1</v>
      </c>
      <c r="AN11" s="174">
        <v>0</v>
      </c>
      <c r="AO11" s="177"/>
      <c r="AP11" s="178">
        <f t="shared" si="1"/>
        <v>381.11298076923077</v>
      </c>
      <c r="AQ11" s="352">
        <f t="shared" si="2"/>
        <v>1492057.3317307692</v>
      </c>
      <c r="AR11" s="179">
        <f t="shared" ref="AR11:AR65" si="8">(IF(AQ11&lt;1500001,AQ11*0%,IF(AQ11&lt;2000001,AQ11*5%-75000,IF(AQ11&lt;8500001,AQ11*10%-175000,IF(AQ11&lt;=12500001,AQ11*15%-600000,IF(AQ11&gt;12500001,AQ11*20%-1225000))))))/$AZ$5</f>
        <v>0</v>
      </c>
      <c r="AS11" s="174"/>
      <c r="AT11" s="180">
        <v>108.97</v>
      </c>
      <c r="AU11" s="174"/>
      <c r="AV11" s="181"/>
      <c r="AW11" s="182">
        <f t="shared" ref="AW11:AW65" si="9">ROUND(AP11-AR11-AS11-AT11-AU11-AV11,2)</f>
        <v>272.14</v>
      </c>
      <c r="AX11" s="183">
        <f t="shared" si="3"/>
        <v>272</v>
      </c>
      <c r="AY11" s="184">
        <f t="shared" ref="AY11:AY65" si="10">ROUND((AW11-AX11)*4000,-2)</f>
        <v>600</v>
      </c>
      <c r="AZ11" s="148"/>
    </row>
    <row r="12" spans="1:52" s="151" customFormat="1" ht="57" customHeight="1">
      <c r="A12" s="147">
        <v>3</v>
      </c>
      <c r="B12" s="346">
        <v>3</v>
      </c>
      <c r="C12" s="158" t="s">
        <v>99</v>
      </c>
      <c r="D12" s="159" t="s">
        <v>100</v>
      </c>
      <c r="E12" s="159" t="s">
        <v>101</v>
      </c>
      <c r="F12" s="338" t="s">
        <v>102</v>
      </c>
      <c r="G12" s="185">
        <v>43514</v>
      </c>
      <c r="H12" s="161">
        <v>32875</v>
      </c>
      <c r="I12" s="162">
        <v>20768742</v>
      </c>
      <c r="J12" s="163" t="s">
        <v>103</v>
      </c>
      <c r="K12" s="164">
        <v>1</v>
      </c>
      <c r="L12" s="164">
        <v>1</v>
      </c>
      <c r="M12" s="165" t="s">
        <v>1365</v>
      </c>
      <c r="N12" s="188" t="s">
        <v>104</v>
      </c>
      <c r="O12" s="167">
        <v>148</v>
      </c>
      <c r="P12" s="167"/>
      <c r="Q12" s="167"/>
      <c r="R12" s="168">
        <v>204</v>
      </c>
      <c r="S12" s="189">
        <v>25</v>
      </c>
      <c r="T12" s="170">
        <f t="shared" si="0"/>
        <v>338.46153846153845</v>
      </c>
      <c r="U12" s="170"/>
      <c r="V12" s="190">
        <v>48</v>
      </c>
      <c r="W12" s="172">
        <f t="shared" si="4"/>
        <v>70.615384615384613</v>
      </c>
      <c r="X12" s="152">
        <v>0.5</v>
      </c>
      <c r="Y12" s="152">
        <v>4</v>
      </c>
      <c r="Z12" s="173"/>
      <c r="AA12" s="174">
        <f t="shared" si="5"/>
        <v>8.8269230769230766</v>
      </c>
      <c r="AB12" s="175">
        <v>15</v>
      </c>
      <c r="AC12" s="174">
        <v>9</v>
      </c>
      <c r="AD12" s="174">
        <f t="shared" si="6"/>
        <v>7.6923076923076925</v>
      </c>
      <c r="AE12" s="174"/>
      <c r="AF12" s="176">
        <f t="shared" si="7"/>
        <v>6.7307692307692308</v>
      </c>
      <c r="AG12" s="174"/>
      <c r="AH12" s="174"/>
      <c r="AI12" s="175"/>
      <c r="AJ12" s="173"/>
      <c r="AK12" s="173"/>
      <c r="AL12" s="174">
        <v>0</v>
      </c>
      <c r="AM12" s="174">
        <v>1</v>
      </c>
      <c r="AN12" s="174">
        <v>0</v>
      </c>
      <c r="AO12" s="177"/>
      <c r="AP12" s="178">
        <f t="shared" si="1"/>
        <v>457.32692307692309</v>
      </c>
      <c r="AQ12" s="352">
        <f t="shared" si="2"/>
        <v>1443708.1730769232</v>
      </c>
      <c r="AR12" s="179">
        <f t="shared" si="8"/>
        <v>0</v>
      </c>
      <c r="AS12" s="174"/>
      <c r="AT12" s="180">
        <v>160.13</v>
      </c>
      <c r="AU12" s="174"/>
      <c r="AV12" s="181"/>
      <c r="AW12" s="182">
        <f t="shared" si="9"/>
        <v>297.2</v>
      </c>
      <c r="AX12" s="183">
        <f t="shared" si="3"/>
        <v>297</v>
      </c>
      <c r="AY12" s="184">
        <f t="shared" si="10"/>
        <v>800</v>
      </c>
      <c r="AZ12" s="148"/>
    </row>
    <row r="13" spans="1:52" s="151" customFormat="1" ht="57" customHeight="1">
      <c r="A13" s="150">
        <v>4</v>
      </c>
      <c r="B13" s="346">
        <v>4</v>
      </c>
      <c r="C13" s="191" t="s">
        <v>105</v>
      </c>
      <c r="D13" s="159" t="s">
        <v>106</v>
      </c>
      <c r="E13" s="159" t="s">
        <v>107</v>
      </c>
      <c r="F13" s="338" t="s">
        <v>102</v>
      </c>
      <c r="G13" s="185">
        <v>43514</v>
      </c>
      <c r="H13" s="186">
        <v>32147</v>
      </c>
      <c r="I13" s="162">
        <v>30844988</v>
      </c>
      <c r="J13" s="163" t="s">
        <v>108</v>
      </c>
      <c r="K13" s="164">
        <v>1</v>
      </c>
      <c r="L13" s="164">
        <v>1</v>
      </c>
      <c r="M13" s="165" t="s">
        <v>1366</v>
      </c>
      <c r="N13" s="193" t="s">
        <v>109</v>
      </c>
      <c r="O13" s="167"/>
      <c r="P13" s="167">
        <v>30</v>
      </c>
      <c r="Q13" s="167"/>
      <c r="R13" s="168">
        <v>204</v>
      </c>
      <c r="S13" s="169">
        <v>26</v>
      </c>
      <c r="T13" s="170">
        <f t="shared" si="0"/>
        <v>234</v>
      </c>
      <c r="U13" s="170"/>
      <c r="V13" s="194"/>
      <c r="W13" s="172">
        <f t="shared" si="4"/>
        <v>0</v>
      </c>
      <c r="X13" s="173"/>
      <c r="Y13" s="173"/>
      <c r="Z13" s="173"/>
      <c r="AA13" s="174">
        <f t="shared" si="5"/>
        <v>0</v>
      </c>
      <c r="AB13" s="175">
        <f t="shared" ref="AB13:AB67" si="11">V13/2*0.625</f>
        <v>0</v>
      </c>
      <c r="AC13" s="174">
        <v>15</v>
      </c>
      <c r="AD13" s="174">
        <f t="shared" si="6"/>
        <v>8</v>
      </c>
      <c r="AE13" s="174"/>
      <c r="AF13" s="176">
        <f t="shared" si="7"/>
        <v>7</v>
      </c>
      <c r="AG13" s="174"/>
      <c r="AH13" s="174"/>
      <c r="AI13" s="175"/>
      <c r="AJ13" s="173"/>
      <c r="AK13" s="173"/>
      <c r="AL13" s="174">
        <v>0</v>
      </c>
      <c r="AM13" s="174">
        <v>1</v>
      </c>
      <c r="AN13" s="174">
        <v>0</v>
      </c>
      <c r="AO13" s="177"/>
      <c r="AP13" s="178">
        <f t="shared" si="1"/>
        <v>265</v>
      </c>
      <c r="AQ13" s="352">
        <f t="shared" si="2"/>
        <v>718750</v>
      </c>
      <c r="AR13" s="179">
        <f t="shared" si="8"/>
        <v>0</v>
      </c>
      <c r="AS13" s="174"/>
      <c r="AT13" s="180">
        <v>109.5</v>
      </c>
      <c r="AU13" s="174"/>
      <c r="AV13" s="181"/>
      <c r="AW13" s="182">
        <f t="shared" si="9"/>
        <v>155.5</v>
      </c>
      <c r="AX13" s="183">
        <f t="shared" si="3"/>
        <v>155</v>
      </c>
      <c r="AY13" s="184">
        <f t="shared" si="10"/>
        <v>2000</v>
      </c>
      <c r="AZ13" s="148"/>
    </row>
    <row r="14" spans="1:52" s="151" customFormat="1" ht="57" customHeight="1">
      <c r="A14" s="147">
        <v>5</v>
      </c>
      <c r="B14" s="346">
        <v>5</v>
      </c>
      <c r="C14" s="158" t="s">
        <v>110</v>
      </c>
      <c r="D14" s="159" t="s">
        <v>111</v>
      </c>
      <c r="E14" s="159" t="s">
        <v>112</v>
      </c>
      <c r="F14" s="338" t="s">
        <v>102</v>
      </c>
      <c r="G14" s="185">
        <v>43560</v>
      </c>
      <c r="H14" s="186">
        <v>34032</v>
      </c>
      <c r="I14" s="195">
        <v>100779797</v>
      </c>
      <c r="J14" s="163" t="s">
        <v>113</v>
      </c>
      <c r="K14" s="164"/>
      <c r="L14" s="164">
        <v>2</v>
      </c>
      <c r="M14" s="165" t="s">
        <v>1367</v>
      </c>
      <c r="N14" s="193" t="s">
        <v>109</v>
      </c>
      <c r="O14" s="167">
        <v>60</v>
      </c>
      <c r="P14" s="167"/>
      <c r="Q14" s="167"/>
      <c r="R14" s="168">
        <v>204</v>
      </c>
      <c r="S14" s="169">
        <v>24.5</v>
      </c>
      <c r="T14" s="170">
        <f t="shared" si="0"/>
        <v>248.76923076923075</v>
      </c>
      <c r="U14" s="170"/>
      <c r="V14" s="194"/>
      <c r="W14" s="172">
        <f t="shared" si="4"/>
        <v>0</v>
      </c>
      <c r="X14" s="173"/>
      <c r="Y14" s="173"/>
      <c r="Z14" s="173"/>
      <c r="AA14" s="174">
        <f t="shared" si="5"/>
        <v>0</v>
      </c>
      <c r="AB14" s="175">
        <f t="shared" si="11"/>
        <v>0</v>
      </c>
      <c r="AC14" s="174">
        <v>9</v>
      </c>
      <c r="AD14" s="174">
        <f t="shared" si="6"/>
        <v>7.5384615384615392</v>
      </c>
      <c r="AE14" s="174"/>
      <c r="AF14" s="176">
        <f t="shared" si="7"/>
        <v>6.5961538461538458</v>
      </c>
      <c r="AG14" s="174"/>
      <c r="AH14" s="174"/>
      <c r="AI14" s="175"/>
      <c r="AJ14" s="173"/>
      <c r="AK14" s="173"/>
      <c r="AL14" s="174">
        <v>0</v>
      </c>
      <c r="AM14" s="174">
        <v>1</v>
      </c>
      <c r="AN14" s="174">
        <v>0</v>
      </c>
      <c r="AO14" s="177"/>
      <c r="AP14" s="178">
        <f t="shared" si="1"/>
        <v>272.90384615384613</v>
      </c>
      <c r="AQ14" s="352">
        <f t="shared" si="2"/>
        <v>754484.61538461526</v>
      </c>
      <c r="AR14" s="179">
        <f t="shared" si="8"/>
        <v>0</v>
      </c>
      <c r="AS14" s="174"/>
      <c r="AT14" s="180">
        <v>96.87</v>
      </c>
      <c r="AU14" s="174"/>
      <c r="AV14" s="181"/>
      <c r="AW14" s="182">
        <f t="shared" si="9"/>
        <v>176.03</v>
      </c>
      <c r="AX14" s="183">
        <f t="shared" si="3"/>
        <v>176</v>
      </c>
      <c r="AY14" s="184">
        <f t="shared" si="10"/>
        <v>100</v>
      </c>
      <c r="AZ14" s="148"/>
    </row>
    <row r="15" spans="1:52" s="151" customFormat="1" ht="57" customHeight="1">
      <c r="A15" s="147">
        <v>7</v>
      </c>
      <c r="B15" s="346">
        <v>6</v>
      </c>
      <c r="C15" s="158" t="s">
        <v>115</v>
      </c>
      <c r="D15" s="196" t="s">
        <v>116</v>
      </c>
      <c r="E15" s="196" t="s">
        <v>117</v>
      </c>
      <c r="F15" s="338" t="s">
        <v>102</v>
      </c>
      <c r="G15" s="185">
        <v>43514</v>
      </c>
      <c r="H15" s="186">
        <v>34037</v>
      </c>
      <c r="I15" s="162">
        <v>21132703</v>
      </c>
      <c r="J15" s="163" t="s">
        <v>118</v>
      </c>
      <c r="K15" s="164">
        <v>1</v>
      </c>
      <c r="L15" s="164">
        <v>1</v>
      </c>
      <c r="M15" s="187" t="s">
        <v>1368</v>
      </c>
      <c r="N15" s="193" t="s">
        <v>119</v>
      </c>
      <c r="O15" s="167">
        <v>205</v>
      </c>
      <c r="P15" s="167">
        <v>130</v>
      </c>
      <c r="Q15" s="167"/>
      <c r="R15" s="168">
        <v>204</v>
      </c>
      <c r="S15" s="169">
        <v>26</v>
      </c>
      <c r="T15" s="170">
        <f t="shared" si="0"/>
        <v>539</v>
      </c>
      <c r="U15" s="170"/>
      <c r="V15" s="192"/>
      <c r="W15" s="172">
        <f t="shared" si="4"/>
        <v>0</v>
      </c>
      <c r="X15" s="173"/>
      <c r="Y15" s="173"/>
      <c r="Z15" s="173"/>
      <c r="AA15" s="174">
        <f t="shared" si="5"/>
        <v>0</v>
      </c>
      <c r="AB15" s="175">
        <f t="shared" si="11"/>
        <v>0</v>
      </c>
      <c r="AC15" s="174">
        <v>9</v>
      </c>
      <c r="AD15" s="174">
        <f t="shared" si="6"/>
        <v>8</v>
      </c>
      <c r="AE15" s="174"/>
      <c r="AF15" s="176">
        <f t="shared" si="7"/>
        <v>7</v>
      </c>
      <c r="AG15" s="174"/>
      <c r="AH15" s="174"/>
      <c r="AI15" s="175"/>
      <c r="AJ15" s="173"/>
      <c r="AK15" s="173"/>
      <c r="AL15" s="174">
        <v>0</v>
      </c>
      <c r="AM15" s="174">
        <v>1</v>
      </c>
      <c r="AN15" s="174">
        <v>0</v>
      </c>
      <c r="AO15" s="177"/>
      <c r="AP15" s="178">
        <f t="shared" si="1"/>
        <v>564</v>
      </c>
      <c r="AQ15" s="352">
        <f t="shared" si="2"/>
        <v>1937175</v>
      </c>
      <c r="AR15" s="179">
        <f>(IF(AQ15&lt;1500001,AQ15*0%,IF(AQ15&lt;2000001,AQ15*5%-75000,IF(AQ15&lt;8500001,AQ15*10%-175000,IF(AQ15&lt;=12500001,AQ15*15%-600000,IF(AQ15&gt;12500001,AQ15*20%-1225000))))))/$AZ$5</f>
        <v>5.3641104294478525</v>
      </c>
      <c r="AS15" s="174"/>
      <c r="AT15" s="180">
        <v>109.5</v>
      </c>
      <c r="AU15" s="174"/>
      <c r="AV15" s="181"/>
      <c r="AW15" s="182">
        <f t="shared" si="9"/>
        <v>449.14</v>
      </c>
      <c r="AX15" s="183">
        <f t="shared" si="3"/>
        <v>449</v>
      </c>
      <c r="AY15" s="184">
        <f t="shared" si="10"/>
        <v>600</v>
      </c>
      <c r="AZ15" s="148"/>
    </row>
    <row r="16" spans="1:52" s="151" customFormat="1" ht="57" customHeight="1">
      <c r="A16" s="150">
        <v>8</v>
      </c>
      <c r="B16" s="346">
        <v>7</v>
      </c>
      <c r="C16" s="158" t="s">
        <v>120</v>
      </c>
      <c r="D16" s="159" t="s">
        <v>121</v>
      </c>
      <c r="E16" s="159" t="s">
        <v>122</v>
      </c>
      <c r="F16" s="191" t="s">
        <v>91</v>
      </c>
      <c r="G16" s="185">
        <v>43516</v>
      </c>
      <c r="H16" s="161">
        <v>36587</v>
      </c>
      <c r="I16" s="162">
        <v>31029447</v>
      </c>
      <c r="J16" s="163" t="s">
        <v>123</v>
      </c>
      <c r="K16" s="164"/>
      <c r="L16" s="164"/>
      <c r="M16" s="187" t="s">
        <v>1369</v>
      </c>
      <c r="N16" s="158" t="s">
        <v>124</v>
      </c>
      <c r="O16" s="167"/>
      <c r="P16" s="167">
        <v>30</v>
      </c>
      <c r="Q16" s="167"/>
      <c r="R16" s="168">
        <v>204</v>
      </c>
      <c r="S16" s="169">
        <v>26</v>
      </c>
      <c r="T16" s="170">
        <f t="shared" si="0"/>
        <v>234</v>
      </c>
      <c r="U16" s="170"/>
      <c r="V16" s="194"/>
      <c r="W16" s="172">
        <f t="shared" si="4"/>
        <v>0</v>
      </c>
      <c r="X16" s="173"/>
      <c r="Y16" s="173"/>
      <c r="Z16" s="173"/>
      <c r="AA16" s="174">
        <f t="shared" si="5"/>
        <v>0</v>
      </c>
      <c r="AB16" s="175">
        <f t="shared" si="11"/>
        <v>0</v>
      </c>
      <c r="AC16" s="174">
        <v>15</v>
      </c>
      <c r="AD16" s="174">
        <f t="shared" si="6"/>
        <v>8</v>
      </c>
      <c r="AE16" s="174"/>
      <c r="AF16" s="176">
        <f t="shared" si="7"/>
        <v>7</v>
      </c>
      <c r="AG16" s="174"/>
      <c r="AH16" s="174"/>
      <c r="AI16" s="175"/>
      <c r="AJ16" s="173"/>
      <c r="AK16" s="173"/>
      <c r="AL16" s="174">
        <v>0</v>
      </c>
      <c r="AM16" s="174">
        <v>1</v>
      </c>
      <c r="AN16" s="174">
        <v>0</v>
      </c>
      <c r="AO16" s="177"/>
      <c r="AP16" s="178">
        <f t="shared" si="1"/>
        <v>265</v>
      </c>
      <c r="AQ16" s="352">
        <f t="shared" si="2"/>
        <v>1018750</v>
      </c>
      <c r="AR16" s="179">
        <f t="shared" si="8"/>
        <v>0</v>
      </c>
      <c r="AS16" s="174"/>
      <c r="AT16" s="180">
        <v>109.5</v>
      </c>
      <c r="AU16" s="174"/>
      <c r="AV16" s="181"/>
      <c r="AW16" s="182">
        <f t="shared" si="9"/>
        <v>155.5</v>
      </c>
      <c r="AX16" s="183">
        <f t="shared" si="3"/>
        <v>155</v>
      </c>
      <c r="AY16" s="184">
        <f t="shared" si="10"/>
        <v>2000</v>
      </c>
      <c r="AZ16" s="148"/>
    </row>
    <row r="17" spans="1:52" s="151" customFormat="1" ht="57" customHeight="1">
      <c r="A17" s="147">
        <v>9</v>
      </c>
      <c r="B17" s="346">
        <v>8</v>
      </c>
      <c r="C17" s="158" t="s">
        <v>125</v>
      </c>
      <c r="D17" s="159" t="s">
        <v>126</v>
      </c>
      <c r="E17" s="159" t="s">
        <v>127</v>
      </c>
      <c r="F17" s="191" t="s">
        <v>91</v>
      </c>
      <c r="G17" s="185">
        <v>43510</v>
      </c>
      <c r="H17" s="186">
        <v>27976</v>
      </c>
      <c r="I17" s="162">
        <v>30847536</v>
      </c>
      <c r="J17" s="197" t="s">
        <v>128</v>
      </c>
      <c r="K17" s="164"/>
      <c r="L17" s="164"/>
      <c r="M17" s="165" t="s">
        <v>1370</v>
      </c>
      <c r="N17" s="188" t="s">
        <v>104</v>
      </c>
      <c r="O17" s="167"/>
      <c r="P17" s="167"/>
      <c r="Q17" s="167"/>
      <c r="R17" s="168">
        <v>204</v>
      </c>
      <c r="S17" s="169">
        <v>26</v>
      </c>
      <c r="T17" s="170">
        <f t="shared" si="0"/>
        <v>204</v>
      </c>
      <c r="U17" s="170"/>
      <c r="V17" s="194"/>
      <c r="W17" s="172">
        <f t="shared" si="4"/>
        <v>0</v>
      </c>
      <c r="X17" s="173"/>
      <c r="Y17" s="173"/>
      <c r="Z17" s="173"/>
      <c r="AA17" s="174">
        <f t="shared" si="5"/>
        <v>0</v>
      </c>
      <c r="AB17" s="175">
        <f t="shared" si="11"/>
        <v>0</v>
      </c>
      <c r="AC17" s="174">
        <v>15</v>
      </c>
      <c r="AD17" s="174">
        <f t="shared" si="6"/>
        <v>8</v>
      </c>
      <c r="AE17" s="174"/>
      <c r="AF17" s="176">
        <f t="shared" si="7"/>
        <v>7</v>
      </c>
      <c r="AG17" s="174"/>
      <c r="AH17" s="174"/>
      <c r="AI17" s="175"/>
      <c r="AJ17" s="173"/>
      <c r="AK17" s="173"/>
      <c r="AL17" s="174">
        <v>0</v>
      </c>
      <c r="AM17" s="174">
        <v>1</v>
      </c>
      <c r="AN17" s="174">
        <v>0</v>
      </c>
      <c r="AO17" s="177"/>
      <c r="AP17" s="178">
        <f t="shared" si="1"/>
        <v>235</v>
      </c>
      <c r="AQ17" s="352">
        <f t="shared" si="2"/>
        <v>896500</v>
      </c>
      <c r="AR17" s="179">
        <f t="shared" si="8"/>
        <v>0</v>
      </c>
      <c r="AS17" s="174"/>
      <c r="AT17" s="180">
        <v>109.5</v>
      </c>
      <c r="AU17" s="174">
        <v>1</v>
      </c>
      <c r="AV17" s="181"/>
      <c r="AW17" s="182">
        <f t="shared" si="9"/>
        <v>124.5</v>
      </c>
      <c r="AX17" s="183">
        <f t="shared" si="3"/>
        <v>124</v>
      </c>
      <c r="AY17" s="184">
        <f t="shared" si="10"/>
        <v>2000</v>
      </c>
      <c r="AZ17" s="148"/>
    </row>
    <row r="18" spans="1:52" s="151" customFormat="1" ht="57" customHeight="1">
      <c r="A18" s="150">
        <v>10</v>
      </c>
      <c r="B18" s="346">
        <v>9</v>
      </c>
      <c r="C18" s="191" t="s">
        <v>129</v>
      </c>
      <c r="D18" s="159" t="s">
        <v>130</v>
      </c>
      <c r="E18" s="159" t="s">
        <v>131</v>
      </c>
      <c r="F18" s="191" t="s">
        <v>91</v>
      </c>
      <c r="G18" s="185">
        <v>43587</v>
      </c>
      <c r="H18" s="161">
        <v>30743</v>
      </c>
      <c r="I18" s="162" t="s">
        <v>132</v>
      </c>
      <c r="J18" s="163" t="s">
        <v>133</v>
      </c>
      <c r="K18" s="164">
        <v>1</v>
      </c>
      <c r="L18" s="164">
        <v>2</v>
      </c>
      <c r="M18" s="188" t="s">
        <v>1371</v>
      </c>
      <c r="N18" s="193" t="s">
        <v>114</v>
      </c>
      <c r="O18" s="198">
        <v>205</v>
      </c>
      <c r="P18" s="199">
        <v>140</v>
      </c>
      <c r="Q18" s="167"/>
      <c r="R18" s="168">
        <v>204</v>
      </c>
      <c r="S18" s="169">
        <v>26</v>
      </c>
      <c r="T18" s="170">
        <f t="shared" si="0"/>
        <v>549</v>
      </c>
      <c r="U18" s="170"/>
      <c r="V18" s="192"/>
      <c r="W18" s="172">
        <f t="shared" si="4"/>
        <v>0</v>
      </c>
      <c r="X18" s="173"/>
      <c r="Y18" s="173"/>
      <c r="Z18" s="173"/>
      <c r="AA18" s="174">
        <f t="shared" si="5"/>
        <v>0</v>
      </c>
      <c r="AB18" s="175">
        <f t="shared" si="11"/>
        <v>0</v>
      </c>
      <c r="AC18" s="174">
        <v>15</v>
      </c>
      <c r="AD18" s="174">
        <f t="shared" si="6"/>
        <v>8</v>
      </c>
      <c r="AE18" s="174"/>
      <c r="AF18" s="176">
        <f t="shared" si="7"/>
        <v>7</v>
      </c>
      <c r="AG18" s="174"/>
      <c r="AH18" s="174"/>
      <c r="AI18" s="175"/>
      <c r="AJ18" s="173"/>
      <c r="AK18" s="173"/>
      <c r="AL18" s="174">
        <v>0</v>
      </c>
      <c r="AM18" s="174">
        <v>1</v>
      </c>
      <c r="AN18" s="174">
        <v>0</v>
      </c>
      <c r="AO18" s="177"/>
      <c r="AP18" s="178">
        <f t="shared" si="1"/>
        <v>580</v>
      </c>
      <c r="AQ18" s="352">
        <f t="shared" si="2"/>
        <v>1852375</v>
      </c>
      <c r="AR18" s="179">
        <f t="shared" si="8"/>
        <v>4.3236196319018401</v>
      </c>
      <c r="AS18" s="174"/>
      <c r="AT18" s="180">
        <v>109.5</v>
      </c>
      <c r="AU18" s="174"/>
      <c r="AV18" s="181"/>
      <c r="AW18" s="182">
        <f t="shared" si="9"/>
        <v>466.18</v>
      </c>
      <c r="AX18" s="183">
        <f t="shared" si="3"/>
        <v>466</v>
      </c>
      <c r="AY18" s="184">
        <f t="shared" si="10"/>
        <v>700</v>
      </c>
      <c r="AZ18" s="148"/>
    </row>
    <row r="19" spans="1:52" s="151" customFormat="1" ht="57" customHeight="1">
      <c r="A19" s="147">
        <v>11</v>
      </c>
      <c r="B19" s="346">
        <v>10</v>
      </c>
      <c r="C19" s="158" t="s">
        <v>134</v>
      </c>
      <c r="D19" s="159" t="s">
        <v>135</v>
      </c>
      <c r="E19" s="196" t="s">
        <v>136</v>
      </c>
      <c r="F19" s="191" t="s">
        <v>91</v>
      </c>
      <c r="G19" s="185">
        <v>43517</v>
      </c>
      <c r="H19" s="186">
        <v>23408</v>
      </c>
      <c r="I19" s="162">
        <v>30626462</v>
      </c>
      <c r="J19" s="163" t="s">
        <v>137</v>
      </c>
      <c r="K19" s="164">
        <v>1</v>
      </c>
      <c r="L19" s="164"/>
      <c r="M19" s="188" t="s">
        <v>1372</v>
      </c>
      <c r="N19" s="193" t="s">
        <v>114</v>
      </c>
      <c r="O19" s="167"/>
      <c r="P19" s="199"/>
      <c r="Q19" s="167"/>
      <c r="R19" s="168">
        <v>204</v>
      </c>
      <c r="S19" s="169"/>
      <c r="T19" s="170">
        <f t="shared" si="0"/>
        <v>0</v>
      </c>
      <c r="U19" s="170">
        <v>20</v>
      </c>
      <c r="V19" s="194"/>
      <c r="W19" s="172">
        <f t="shared" si="4"/>
        <v>0</v>
      </c>
      <c r="X19" s="173"/>
      <c r="Y19" s="173"/>
      <c r="Z19" s="173"/>
      <c r="AA19" s="174">
        <f t="shared" si="5"/>
        <v>0</v>
      </c>
      <c r="AB19" s="175">
        <f t="shared" si="11"/>
        <v>0</v>
      </c>
      <c r="AC19" s="174"/>
      <c r="AD19" s="174">
        <f t="shared" ref="AD19:AD74" si="12">8/$R$5*S19</f>
        <v>0</v>
      </c>
      <c r="AE19" s="174"/>
      <c r="AF19" s="176">
        <f t="shared" ref="AF19:AF74" si="13">7/$R$5*S19</f>
        <v>0</v>
      </c>
      <c r="AG19" s="174"/>
      <c r="AH19" s="174"/>
      <c r="AI19" s="175"/>
      <c r="AJ19" s="173"/>
      <c r="AK19" s="173"/>
      <c r="AL19" s="174">
        <v>0</v>
      </c>
      <c r="AM19" s="174"/>
      <c r="AN19" s="174">
        <v>0</v>
      </c>
      <c r="AO19" s="177"/>
      <c r="AP19" s="178">
        <f t="shared" si="1"/>
        <v>20</v>
      </c>
      <c r="AQ19" s="352">
        <f t="shared" si="2"/>
        <v>-68500</v>
      </c>
      <c r="AR19" s="179">
        <f t="shared" si="8"/>
        <v>0</v>
      </c>
      <c r="AS19" s="174"/>
      <c r="AT19" s="180"/>
      <c r="AU19" s="174"/>
      <c r="AV19" s="181"/>
      <c r="AW19" s="182">
        <f t="shared" si="9"/>
        <v>20</v>
      </c>
      <c r="AX19" s="183">
        <f t="shared" si="3"/>
        <v>20</v>
      </c>
      <c r="AY19" s="184">
        <f t="shared" si="10"/>
        <v>0</v>
      </c>
      <c r="AZ19" s="148"/>
    </row>
    <row r="20" spans="1:52" s="151" customFormat="1" ht="57" customHeight="1">
      <c r="A20" s="150">
        <v>12</v>
      </c>
      <c r="B20" s="346">
        <v>11</v>
      </c>
      <c r="C20" s="158" t="s">
        <v>138</v>
      </c>
      <c r="D20" s="196" t="s">
        <v>139</v>
      </c>
      <c r="E20" s="196" t="s">
        <v>140</v>
      </c>
      <c r="F20" s="191" t="s">
        <v>91</v>
      </c>
      <c r="G20" s="185">
        <v>43556</v>
      </c>
      <c r="H20" s="186">
        <v>31856</v>
      </c>
      <c r="I20" s="162">
        <v>61863750</v>
      </c>
      <c r="J20" s="163" t="s">
        <v>141</v>
      </c>
      <c r="K20" s="164">
        <v>1</v>
      </c>
      <c r="L20" s="164">
        <v>2</v>
      </c>
      <c r="M20" s="165" t="s">
        <v>1367</v>
      </c>
      <c r="N20" s="193" t="s">
        <v>109</v>
      </c>
      <c r="O20" s="167">
        <v>60</v>
      </c>
      <c r="P20" s="199"/>
      <c r="Q20" s="167"/>
      <c r="R20" s="168">
        <v>204</v>
      </c>
      <c r="S20" s="169">
        <v>26</v>
      </c>
      <c r="T20" s="170">
        <f t="shared" si="0"/>
        <v>264</v>
      </c>
      <c r="U20" s="170"/>
      <c r="V20" s="194"/>
      <c r="W20" s="172">
        <f t="shared" si="4"/>
        <v>0</v>
      </c>
      <c r="X20" s="173"/>
      <c r="Y20" s="173"/>
      <c r="Z20" s="173"/>
      <c r="AA20" s="174">
        <f t="shared" si="5"/>
        <v>0</v>
      </c>
      <c r="AB20" s="175">
        <f t="shared" si="11"/>
        <v>0</v>
      </c>
      <c r="AC20" s="174">
        <v>15</v>
      </c>
      <c r="AD20" s="174">
        <f t="shared" si="12"/>
        <v>8</v>
      </c>
      <c r="AE20" s="174"/>
      <c r="AF20" s="176">
        <f t="shared" si="13"/>
        <v>7</v>
      </c>
      <c r="AG20" s="174"/>
      <c r="AH20" s="174"/>
      <c r="AI20" s="175"/>
      <c r="AJ20" s="173"/>
      <c r="AK20" s="173"/>
      <c r="AL20" s="174">
        <v>0</v>
      </c>
      <c r="AM20" s="174">
        <v>1</v>
      </c>
      <c r="AN20" s="174"/>
      <c r="AO20" s="177"/>
      <c r="AP20" s="178">
        <f t="shared" si="1"/>
        <v>295</v>
      </c>
      <c r="AQ20" s="352">
        <f t="shared" si="2"/>
        <v>691000</v>
      </c>
      <c r="AR20" s="179">
        <f t="shared" si="8"/>
        <v>0</v>
      </c>
      <c r="AS20" s="174"/>
      <c r="AT20" s="180">
        <v>109.5</v>
      </c>
      <c r="AU20" s="174"/>
      <c r="AV20" s="181"/>
      <c r="AW20" s="182">
        <f t="shared" si="9"/>
        <v>185.5</v>
      </c>
      <c r="AX20" s="183">
        <f t="shared" si="3"/>
        <v>185</v>
      </c>
      <c r="AY20" s="184">
        <f t="shared" si="10"/>
        <v>2000</v>
      </c>
      <c r="AZ20" s="148"/>
    </row>
    <row r="21" spans="1:52" s="151" customFormat="1" ht="57" customHeight="1">
      <c r="A21" s="147">
        <v>13</v>
      </c>
      <c r="B21" s="346">
        <v>12</v>
      </c>
      <c r="C21" s="158" t="s">
        <v>142</v>
      </c>
      <c r="D21" s="196" t="s">
        <v>143</v>
      </c>
      <c r="E21" s="196" t="s">
        <v>144</v>
      </c>
      <c r="F21" s="191" t="s">
        <v>91</v>
      </c>
      <c r="G21" s="185">
        <v>43518</v>
      </c>
      <c r="H21" s="186">
        <v>35618</v>
      </c>
      <c r="I21" s="162">
        <v>20880043</v>
      </c>
      <c r="J21" s="163" t="s">
        <v>145</v>
      </c>
      <c r="K21" s="164"/>
      <c r="L21" s="164"/>
      <c r="M21" s="165" t="s">
        <v>1373</v>
      </c>
      <c r="N21" s="158" t="s">
        <v>124</v>
      </c>
      <c r="O21" s="167">
        <v>60</v>
      </c>
      <c r="P21" s="199"/>
      <c r="Q21" s="167"/>
      <c r="R21" s="168">
        <v>204</v>
      </c>
      <c r="S21" s="169">
        <v>26</v>
      </c>
      <c r="T21" s="170">
        <f t="shared" si="0"/>
        <v>264</v>
      </c>
      <c r="U21" s="170"/>
      <c r="V21" s="194"/>
      <c r="W21" s="172">
        <f t="shared" si="4"/>
        <v>0</v>
      </c>
      <c r="X21" s="173"/>
      <c r="Y21" s="173"/>
      <c r="Z21" s="173"/>
      <c r="AA21" s="174">
        <f t="shared" si="5"/>
        <v>0</v>
      </c>
      <c r="AB21" s="175">
        <f t="shared" si="11"/>
        <v>0</v>
      </c>
      <c r="AC21" s="174">
        <v>15</v>
      </c>
      <c r="AD21" s="174">
        <f t="shared" si="12"/>
        <v>8</v>
      </c>
      <c r="AE21" s="174"/>
      <c r="AF21" s="176">
        <f t="shared" si="13"/>
        <v>7</v>
      </c>
      <c r="AG21" s="174"/>
      <c r="AH21" s="200"/>
      <c r="AI21" s="175"/>
      <c r="AJ21" s="173"/>
      <c r="AK21" s="173"/>
      <c r="AL21" s="174">
        <v>0</v>
      </c>
      <c r="AM21" s="174">
        <v>1</v>
      </c>
      <c r="AN21" s="174">
        <v>0</v>
      </c>
      <c r="AO21" s="177"/>
      <c r="AP21" s="178">
        <f t="shared" si="1"/>
        <v>295</v>
      </c>
      <c r="AQ21" s="352">
        <f t="shared" si="2"/>
        <v>1141000</v>
      </c>
      <c r="AR21" s="179">
        <f t="shared" si="8"/>
        <v>0</v>
      </c>
      <c r="AS21" s="174"/>
      <c r="AT21" s="180">
        <v>109.5</v>
      </c>
      <c r="AU21" s="174"/>
      <c r="AV21" s="181"/>
      <c r="AW21" s="182">
        <f t="shared" si="9"/>
        <v>185.5</v>
      </c>
      <c r="AX21" s="183">
        <f t="shared" si="3"/>
        <v>185</v>
      </c>
      <c r="AY21" s="184">
        <f t="shared" si="10"/>
        <v>2000</v>
      </c>
      <c r="AZ21" s="148"/>
    </row>
    <row r="22" spans="1:52" s="151" customFormat="1" ht="57" customHeight="1">
      <c r="A22" s="150">
        <v>14</v>
      </c>
      <c r="B22" s="346">
        <v>13</v>
      </c>
      <c r="C22" s="158" t="s">
        <v>146</v>
      </c>
      <c r="D22" s="159" t="s">
        <v>147</v>
      </c>
      <c r="E22" s="196" t="s">
        <v>148</v>
      </c>
      <c r="F22" s="191" t="s">
        <v>91</v>
      </c>
      <c r="G22" s="185">
        <v>43516</v>
      </c>
      <c r="H22" s="161">
        <v>36782</v>
      </c>
      <c r="I22" s="162">
        <v>220182065</v>
      </c>
      <c r="J22" s="163" t="s">
        <v>149</v>
      </c>
      <c r="K22" s="164"/>
      <c r="L22" s="164"/>
      <c r="M22" s="187" t="s">
        <v>1373</v>
      </c>
      <c r="N22" s="158" t="s">
        <v>124</v>
      </c>
      <c r="O22" s="167">
        <v>60</v>
      </c>
      <c r="P22" s="199"/>
      <c r="Q22" s="167"/>
      <c r="R22" s="168">
        <v>204</v>
      </c>
      <c r="S22" s="169">
        <v>26</v>
      </c>
      <c r="T22" s="170">
        <f t="shared" si="0"/>
        <v>264</v>
      </c>
      <c r="U22" s="170"/>
      <c r="V22" s="194"/>
      <c r="W22" s="172">
        <f t="shared" si="4"/>
        <v>0</v>
      </c>
      <c r="X22" s="173"/>
      <c r="Y22" s="173"/>
      <c r="Z22" s="173"/>
      <c r="AA22" s="174">
        <f t="shared" si="5"/>
        <v>0</v>
      </c>
      <c r="AB22" s="175">
        <f t="shared" si="11"/>
        <v>0</v>
      </c>
      <c r="AC22" s="174">
        <v>15</v>
      </c>
      <c r="AD22" s="174">
        <f t="shared" si="12"/>
        <v>8</v>
      </c>
      <c r="AE22" s="174"/>
      <c r="AF22" s="176">
        <f t="shared" si="13"/>
        <v>7</v>
      </c>
      <c r="AG22" s="174"/>
      <c r="AH22" s="174"/>
      <c r="AI22" s="175"/>
      <c r="AJ22" s="173"/>
      <c r="AK22" s="173"/>
      <c r="AL22" s="174">
        <v>0</v>
      </c>
      <c r="AM22" s="174">
        <v>1</v>
      </c>
      <c r="AN22" s="174">
        <v>0</v>
      </c>
      <c r="AO22" s="177"/>
      <c r="AP22" s="178">
        <f t="shared" si="1"/>
        <v>295</v>
      </c>
      <c r="AQ22" s="352">
        <f t="shared" si="2"/>
        <v>1141000</v>
      </c>
      <c r="AR22" s="179">
        <f t="shared" si="8"/>
        <v>0</v>
      </c>
      <c r="AS22" s="174"/>
      <c r="AT22" s="180">
        <v>109.5</v>
      </c>
      <c r="AU22" s="174"/>
      <c r="AV22" s="181"/>
      <c r="AW22" s="182">
        <f t="shared" si="9"/>
        <v>185.5</v>
      </c>
      <c r="AX22" s="183">
        <f t="shared" si="3"/>
        <v>185</v>
      </c>
      <c r="AY22" s="184">
        <f t="shared" si="10"/>
        <v>2000</v>
      </c>
      <c r="AZ22" s="148"/>
    </row>
    <row r="23" spans="1:52" s="151" customFormat="1" ht="57" customHeight="1">
      <c r="A23" s="150">
        <v>16</v>
      </c>
      <c r="B23" s="346">
        <v>14</v>
      </c>
      <c r="C23" s="158" t="s">
        <v>150</v>
      </c>
      <c r="D23" s="196" t="s">
        <v>151</v>
      </c>
      <c r="E23" s="196" t="s">
        <v>152</v>
      </c>
      <c r="F23" s="338" t="s">
        <v>102</v>
      </c>
      <c r="G23" s="185">
        <v>43518</v>
      </c>
      <c r="H23" s="186">
        <v>36101</v>
      </c>
      <c r="I23" s="162">
        <v>30653437</v>
      </c>
      <c r="J23" s="163" t="s">
        <v>153</v>
      </c>
      <c r="K23" s="164"/>
      <c r="L23" s="164"/>
      <c r="M23" s="188" t="s">
        <v>1374</v>
      </c>
      <c r="N23" s="193" t="s">
        <v>114</v>
      </c>
      <c r="O23" s="167">
        <v>60</v>
      </c>
      <c r="P23" s="199"/>
      <c r="Q23" s="167"/>
      <c r="R23" s="168">
        <v>204</v>
      </c>
      <c r="S23" s="169">
        <v>23</v>
      </c>
      <c r="T23" s="170">
        <f t="shared" si="0"/>
        <v>233.53846153846152</v>
      </c>
      <c r="U23" s="170"/>
      <c r="V23" s="201"/>
      <c r="W23" s="172">
        <f t="shared" si="4"/>
        <v>0</v>
      </c>
      <c r="X23" s="173"/>
      <c r="Y23" s="173"/>
      <c r="Z23" s="173"/>
      <c r="AA23" s="174">
        <f t="shared" si="5"/>
        <v>0</v>
      </c>
      <c r="AB23" s="175">
        <f t="shared" si="11"/>
        <v>0</v>
      </c>
      <c r="AC23" s="174"/>
      <c r="AD23" s="174">
        <f t="shared" si="12"/>
        <v>7.0769230769230775</v>
      </c>
      <c r="AE23" s="174"/>
      <c r="AF23" s="176">
        <f t="shared" si="13"/>
        <v>6.1923076923076916</v>
      </c>
      <c r="AG23" s="174"/>
      <c r="AH23" s="174"/>
      <c r="AI23" s="175"/>
      <c r="AJ23" s="173"/>
      <c r="AK23" s="173"/>
      <c r="AL23" s="174">
        <v>0</v>
      </c>
      <c r="AM23" s="174">
        <v>1</v>
      </c>
      <c r="AN23" s="174"/>
      <c r="AO23" s="177"/>
      <c r="AP23" s="178">
        <f t="shared" si="1"/>
        <v>247.80769230769226</v>
      </c>
      <c r="AQ23" s="352">
        <f t="shared" si="2"/>
        <v>955744.23076923063</v>
      </c>
      <c r="AR23" s="179">
        <f t="shared" si="8"/>
        <v>0</v>
      </c>
      <c r="AS23" s="174"/>
      <c r="AT23" s="180">
        <v>92.65</v>
      </c>
      <c r="AU23" s="174"/>
      <c r="AV23" s="181"/>
      <c r="AW23" s="182">
        <f>ROUND(AP23-AR23-AS23-AT23-AU23-AV23,2)</f>
        <v>155.16</v>
      </c>
      <c r="AX23" s="183">
        <f t="shared" si="3"/>
        <v>155</v>
      </c>
      <c r="AY23" s="184">
        <f t="shared" si="10"/>
        <v>600</v>
      </c>
      <c r="AZ23" s="148"/>
    </row>
    <row r="24" spans="1:52" s="151" customFormat="1" ht="57" customHeight="1">
      <c r="A24" s="147">
        <v>17</v>
      </c>
      <c r="B24" s="346">
        <v>15</v>
      </c>
      <c r="C24" s="158" t="s">
        <v>154</v>
      </c>
      <c r="D24" s="196" t="s">
        <v>155</v>
      </c>
      <c r="E24" s="196" t="s">
        <v>156</v>
      </c>
      <c r="F24" s="191" t="s">
        <v>91</v>
      </c>
      <c r="G24" s="185" t="s">
        <v>157</v>
      </c>
      <c r="H24" s="186">
        <v>33421</v>
      </c>
      <c r="I24" s="162">
        <v>171020379</v>
      </c>
      <c r="J24" s="163" t="s">
        <v>158</v>
      </c>
      <c r="K24" s="164">
        <v>1</v>
      </c>
      <c r="L24" s="164">
        <v>3</v>
      </c>
      <c r="M24" s="187" t="s">
        <v>1366</v>
      </c>
      <c r="N24" s="202" t="s">
        <v>1375</v>
      </c>
      <c r="O24" s="167"/>
      <c r="P24" s="199"/>
      <c r="Q24" s="167"/>
      <c r="R24" s="168">
        <v>204</v>
      </c>
      <c r="S24" s="169"/>
      <c r="T24" s="170">
        <f t="shared" si="0"/>
        <v>0</v>
      </c>
      <c r="U24" s="170">
        <v>20</v>
      </c>
      <c r="V24" s="194"/>
      <c r="W24" s="172">
        <f t="shared" si="4"/>
        <v>0</v>
      </c>
      <c r="X24" s="173"/>
      <c r="Y24" s="173"/>
      <c r="Z24" s="173"/>
      <c r="AA24" s="174">
        <f t="shared" si="5"/>
        <v>0</v>
      </c>
      <c r="AB24" s="175">
        <f t="shared" si="11"/>
        <v>0</v>
      </c>
      <c r="AC24" s="174"/>
      <c r="AD24" s="174">
        <f t="shared" si="12"/>
        <v>0</v>
      </c>
      <c r="AE24" s="174"/>
      <c r="AF24" s="176">
        <f t="shared" si="13"/>
        <v>0</v>
      </c>
      <c r="AG24" s="174"/>
      <c r="AH24" s="174"/>
      <c r="AI24" s="175"/>
      <c r="AJ24" s="173"/>
      <c r="AK24" s="173"/>
      <c r="AL24" s="174">
        <v>0</v>
      </c>
      <c r="AM24" s="174"/>
      <c r="AN24" s="174"/>
      <c r="AO24" s="177"/>
      <c r="AP24" s="178">
        <f t="shared" si="1"/>
        <v>20</v>
      </c>
      <c r="AQ24" s="352">
        <f t="shared" si="2"/>
        <v>-518500</v>
      </c>
      <c r="AR24" s="179">
        <f t="shared" si="8"/>
        <v>0</v>
      </c>
      <c r="AS24" s="174"/>
      <c r="AT24" s="180"/>
      <c r="AU24" s="174"/>
      <c r="AV24" s="181"/>
      <c r="AW24" s="182">
        <f t="shared" si="9"/>
        <v>20</v>
      </c>
      <c r="AX24" s="183">
        <f t="shared" si="3"/>
        <v>20</v>
      </c>
      <c r="AY24" s="184">
        <f t="shared" si="10"/>
        <v>0</v>
      </c>
      <c r="AZ24" s="148"/>
    </row>
    <row r="25" spans="1:52" s="151" customFormat="1" ht="57" customHeight="1">
      <c r="A25" s="150">
        <v>18</v>
      </c>
      <c r="B25" s="346">
        <v>16</v>
      </c>
      <c r="C25" s="158" t="s">
        <v>159</v>
      </c>
      <c r="D25" s="196" t="s">
        <v>160</v>
      </c>
      <c r="E25" s="196" t="s">
        <v>161</v>
      </c>
      <c r="F25" s="191" t="s">
        <v>91</v>
      </c>
      <c r="G25" s="185">
        <v>43518</v>
      </c>
      <c r="H25" s="161">
        <v>27674</v>
      </c>
      <c r="I25" s="162">
        <v>170804285</v>
      </c>
      <c r="J25" s="163" t="s">
        <v>162</v>
      </c>
      <c r="K25" s="164">
        <v>1</v>
      </c>
      <c r="L25" s="164">
        <v>1</v>
      </c>
      <c r="M25" s="187" t="s">
        <v>1366</v>
      </c>
      <c r="N25" s="202" t="s">
        <v>1375</v>
      </c>
      <c r="O25" s="167"/>
      <c r="P25" s="199">
        <v>30</v>
      </c>
      <c r="Q25" s="167"/>
      <c r="R25" s="168">
        <v>204</v>
      </c>
      <c r="S25" s="169">
        <v>26</v>
      </c>
      <c r="T25" s="170">
        <f t="shared" si="0"/>
        <v>234</v>
      </c>
      <c r="U25" s="170"/>
      <c r="V25" s="194"/>
      <c r="W25" s="172">
        <f t="shared" si="4"/>
        <v>0</v>
      </c>
      <c r="X25" s="173"/>
      <c r="Y25" s="173"/>
      <c r="Z25" s="173"/>
      <c r="AA25" s="174">
        <f t="shared" si="5"/>
        <v>0</v>
      </c>
      <c r="AB25" s="175">
        <f t="shared" si="11"/>
        <v>0</v>
      </c>
      <c r="AC25" s="174">
        <v>15</v>
      </c>
      <c r="AD25" s="174">
        <f>8/$R$5*S25</f>
        <v>8</v>
      </c>
      <c r="AE25" s="174"/>
      <c r="AF25" s="176">
        <f>7/$R$5*S25</f>
        <v>7</v>
      </c>
      <c r="AG25" s="174"/>
      <c r="AH25" s="174"/>
      <c r="AI25" s="175"/>
      <c r="AJ25" s="173"/>
      <c r="AK25" s="173"/>
      <c r="AL25" s="174">
        <v>0</v>
      </c>
      <c r="AM25" s="174">
        <v>1</v>
      </c>
      <c r="AN25" s="174"/>
      <c r="AO25" s="177"/>
      <c r="AP25" s="178">
        <f t="shared" si="1"/>
        <v>265</v>
      </c>
      <c r="AQ25" s="352">
        <f t="shared" si="2"/>
        <v>718750</v>
      </c>
      <c r="AR25" s="179">
        <f t="shared" si="8"/>
        <v>0</v>
      </c>
      <c r="AS25" s="174"/>
      <c r="AT25" s="180">
        <v>109.5</v>
      </c>
      <c r="AU25" s="174"/>
      <c r="AV25" s="181"/>
      <c r="AW25" s="182">
        <f t="shared" si="9"/>
        <v>155.5</v>
      </c>
      <c r="AX25" s="183">
        <f t="shared" si="3"/>
        <v>155</v>
      </c>
      <c r="AY25" s="184">
        <f t="shared" si="10"/>
        <v>2000</v>
      </c>
      <c r="AZ25" s="148"/>
    </row>
    <row r="26" spans="1:52" s="151" customFormat="1" ht="57" customHeight="1">
      <c r="A26" s="147">
        <v>19</v>
      </c>
      <c r="B26" s="346">
        <v>17</v>
      </c>
      <c r="C26" s="158" t="s">
        <v>163</v>
      </c>
      <c r="D26" s="159" t="s">
        <v>164</v>
      </c>
      <c r="E26" s="196" t="s">
        <v>165</v>
      </c>
      <c r="F26" s="191" t="s">
        <v>91</v>
      </c>
      <c r="G26" s="185">
        <v>43529</v>
      </c>
      <c r="H26" s="161">
        <v>28476</v>
      </c>
      <c r="I26" s="162">
        <v>30663299</v>
      </c>
      <c r="J26" s="163" t="s">
        <v>166</v>
      </c>
      <c r="K26" s="164">
        <v>1</v>
      </c>
      <c r="L26" s="164">
        <v>1</v>
      </c>
      <c r="M26" s="165" t="s">
        <v>1376</v>
      </c>
      <c r="N26" s="202" t="s">
        <v>1377</v>
      </c>
      <c r="O26" s="167"/>
      <c r="P26" s="199"/>
      <c r="Q26" s="167"/>
      <c r="R26" s="168">
        <v>204</v>
      </c>
      <c r="S26" s="169"/>
      <c r="T26" s="170">
        <f t="shared" si="0"/>
        <v>0</v>
      </c>
      <c r="U26" s="170">
        <v>20</v>
      </c>
      <c r="V26" s="194"/>
      <c r="W26" s="172">
        <f t="shared" si="4"/>
        <v>0</v>
      </c>
      <c r="X26" s="173"/>
      <c r="Y26" s="173"/>
      <c r="Z26" s="173"/>
      <c r="AA26" s="174">
        <f t="shared" si="5"/>
        <v>0</v>
      </c>
      <c r="AB26" s="175">
        <f t="shared" si="11"/>
        <v>0</v>
      </c>
      <c r="AC26" s="174"/>
      <c r="AD26" s="174">
        <f t="shared" si="12"/>
        <v>0</v>
      </c>
      <c r="AE26" s="174"/>
      <c r="AF26" s="176">
        <f t="shared" si="13"/>
        <v>0</v>
      </c>
      <c r="AG26" s="174"/>
      <c r="AH26" s="174"/>
      <c r="AI26" s="175"/>
      <c r="AJ26" s="173"/>
      <c r="AK26" s="173"/>
      <c r="AL26" s="174">
        <v>0</v>
      </c>
      <c r="AM26" s="174"/>
      <c r="AN26" s="174">
        <v>0</v>
      </c>
      <c r="AO26" s="177"/>
      <c r="AP26" s="178">
        <f t="shared" si="1"/>
        <v>20</v>
      </c>
      <c r="AQ26" s="352">
        <f t="shared" si="2"/>
        <v>-218500</v>
      </c>
      <c r="AR26" s="179">
        <f t="shared" si="8"/>
        <v>0</v>
      </c>
      <c r="AS26" s="174"/>
      <c r="AT26" s="180"/>
      <c r="AU26" s="174"/>
      <c r="AV26" s="181"/>
      <c r="AW26" s="182">
        <f t="shared" si="9"/>
        <v>20</v>
      </c>
      <c r="AX26" s="183">
        <f t="shared" si="3"/>
        <v>20</v>
      </c>
      <c r="AY26" s="184">
        <f t="shared" si="10"/>
        <v>0</v>
      </c>
      <c r="AZ26" s="148"/>
    </row>
    <row r="27" spans="1:52" s="151" customFormat="1" ht="57" customHeight="1">
      <c r="A27" s="147">
        <v>21</v>
      </c>
      <c r="B27" s="346">
        <v>18</v>
      </c>
      <c r="C27" s="158" t="s">
        <v>167</v>
      </c>
      <c r="D27" s="159" t="s">
        <v>168</v>
      </c>
      <c r="E27" s="196" t="s">
        <v>169</v>
      </c>
      <c r="F27" s="338" t="s">
        <v>102</v>
      </c>
      <c r="G27" s="185">
        <v>43539</v>
      </c>
      <c r="H27" s="186">
        <v>34977</v>
      </c>
      <c r="I27" s="162">
        <v>40373609</v>
      </c>
      <c r="J27" s="163" t="s">
        <v>170</v>
      </c>
      <c r="K27" s="164">
        <v>1</v>
      </c>
      <c r="L27" s="164">
        <v>1</v>
      </c>
      <c r="M27" s="165" t="s">
        <v>1366</v>
      </c>
      <c r="N27" s="202" t="s">
        <v>109</v>
      </c>
      <c r="O27" s="167"/>
      <c r="P27" s="199">
        <v>30</v>
      </c>
      <c r="Q27" s="167"/>
      <c r="R27" s="168">
        <v>204</v>
      </c>
      <c r="S27" s="169">
        <v>26</v>
      </c>
      <c r="T27" s="170">
        <f t="shared" si="0"/>
        <v>234</v>
      </c>
      <c r="U27" s="170"/>
      <c r="V27" s="194"/>
      <c r="W27" s="172">
        <f t="shared" si="4"/>
        <v>0</v>
      </c>
      <c r="X27" s="173"/>
      <c r="Y27" s="173"/>
      <c r="Z27" s="173"/>
      <c r="AA27" s="174">
        <f t="shared" si="5"/>
        <v>0</v>
      </c>
      <c r="AB27" s="175">
        <f t="shared" si="11"/>
        <v>0</v>
      </c>
      <c r="AC27" s="174">
        <v>15</v>
      </c>
      <c r="AD27" s="174">
        <f>8/$R$5*S27</f>
        <v>8</v>
      </c>
      <c r="AE27" s="174"/>
      <c r="AF27" s="176">
        <f>7/$R$5*S27</f>
        <v>7</v>
      </c>
      <c r="AG27" s="174"/>
      <c r="AH27" s="174"/>
      <c r="AI27" s="175"/>
      <c r="AJ27" s="173"/>
      <c r="AK27" s="173"/>
      <c r="AL27" s="174">
        <v>0</v>
      </c>
      <c r="AM27" s="174">
        <v>1</v>
      </c>
      <c r="AN27" s="174"/>
      <c r="AO27" s="177"/>
      <c r="AP27" s="178">
        <f t="shared" si="1"/>
        <v>265</v>
      </c>
      <c r="AQ27" s="352">
        <f t="shared" si="2"/>
        <v>718750</v>
      </c>
      <c r="AR27" s="179">
        <f t="shared" si="8"/>
        <v>0</v>
      </c>
      <c r="AS27" s="174"/>
      <c r="AT27" s="180">
        <v>109.5</v>
      </c>
      <c r="AU27" s="174"/>
      <c r="AV27" s="181"/>
      <c r="AW27" s="182">
        <f t="shared" si="9"/>
        <v>155.5</v>
      </c>
      <c r="AX27" s="183">
        <f t="shared" si="3"/>
        <v>155</v>
      </c>
      <c r="AY27" s="184">
        <f t="shared" si="10"/>
        <v>2000</v>
      </c>
      <c r="AZ27" s="148"/>
    </row>
    <row r="28" spans="1:52" s="151" customFormat="1" ht="57" customHeight="1">
      <c r="A28" s="150">
        <v>22</v>
      </c>
      <c r="B28" s="346">
        <v>19</v>
      </c>
      <c r="C28" s="158" t="s">
        <v>171</v>
      </c>
      <c r="D28" s="159" t="s">
        <v>172</v>
      </c>
      <c r="E28" s="159" t="s">
        <v>173</v>
      </c>
      <c r="F28" s="191" t="s">
        <v>91</v>
      </c>
      <c r="G28" s="185">
        <v>43547</v>
      </c>
      <c r="H28" s="186">
        <v>27184</v>
      </c>
      <c r="I28" s="162">
        <v>30651870</v>
      </c>
      <c r="J28" s="163" t="s">
        <v>174</v>
      </c>
      <c r="K28" s="164">
        <v>1</v>
      </c>
      <c r="L28" s="164">
        <v>1</v>
      </c>
      <c r="M28" s="188" t="s">
        <v>1372</v>
      </c>
      <c r="N28" s="202" t="s">
        <v>114</v>
      </c>
      <c r="O28" s="167"/>
      <c r="P28" s="199"/>
      <c r="Q28" s="167"/>
      <c r="R28" s="168">
        <v>204</v>
      </c>
      <c r="S28" s="169"/>
      <c r="T28" s="170">
        <f t="shared" si="0"/>
        <v>0</v>
      </c>
      <c r="U28" s="170">
        <v>20</v>
      </c>
      <c r="V28" s="194"/>
      <c r="W28" s="172">
        <f t="shared" si="4"/>
        <v>0</v>
      </c>
      <c r="X28" s="173"/>
      <c r="Y28" s="173"/>
      <c r="Z28" s="173"/>
      <c r="AA28" s="174">
        <f t="shared" si="5"/>
        <v>0</v>
      </c>
      <c r="AB28" s="175">
        <f t="shared" si="11"/>
        <v>0</v>
      </c>
      <c r="AC28" s="174"/>
      <c r="AD28" s="174">
        <f t="shared" si="12"/>
        <v>0</v>
      </c>
      <c r="AE28" s="174"/>
      <c r="AF28" s="176">
        <f t="shared" si="13"/>
        <v>0</v>
      </c>
      <c r="AG28" s="174"/>
      <c r="AH28" s="174"/>
      <c r="AI28" s="175"/>
      <c r="AJ28" s="173"/>
      <c r="AK28" s="173"/>
      <c r="AL28" s="174">
        <v>0</v>
      </c>
      <c r="AM28" s="174"/>
      <c r="AN28" s="174">
        <v>0</v>
      </c>
      <c r="AO28" s="177"/>
      <c r="AP28" s="178">
        <f t="shared" si="1"/>
        <v>20</v>
      </c>
      <c r="AQ28" s="352">
        <f t="shared" si="2"/>
        <v>-218500</v>
      </c>
      <c r="AR28" s="179">
        <f t="shared" si="8"/>
        <v>0</v>
      </c>
      <c r="AS28" s="174"/>
      <c r="AT28" s="180"/>
      <c r="AU28" s="174"/>
      <c r="AV28" s="181"/>
      <c r="AW28" s="182">
        <f t="shared" si="9"/>
        <v>20</v>
      </c>
      <c r="AX28" s="183">
        <f t="shared" si="3"/>
        <v>20</v>
      </c>
      <c r="AY28" s="184">
        <f t="shared" si="10"/>
        <v>0</v>
      </c>
      <c r="AZ28" s="148"/>
    </row>
    <row r="29" spans="1:52" s="151" customFormat="1" ht="57" customHeight="1">
      <c r="A29" s="147">
        <v>23</v>
      </c>
      <c r="B29" s="346">
        <v>20</v>
      </c>
      <c r="C29" s="158" t="s">
        <v>175</v>
      </c>
      <c r="D29" s="159" t="s">
        <v>176</v>
      </c>
      <c r="E29" s="159" t="s">
        <v>177</v>
      </c>
      <c r="F29" s="338" t="s">
        <v>102</v>
      </c>
      <c r="G29" s="185">
        <v>43550</v>
      </c>
      <c r="H29" s="161">
        <v>31694</v>
      </c>
      <c r="I29" s="162">
        <v>101217972</v>
      </c>
      <c r="J29" s="163" t="s">
        <v>178</v>
      </c>
      <c r="K29" s="164">
        <v>1</v>
      </c>
      <c r="L29" s="164">
        <v>2</v>
      </c>
      <c r="M29" s="165" t="s">
        <v>1378</v>
      </c>
      <c r="N29" s="202" t="s">
        <v>114</v>
      </c>
      <c r="O29" s="167">
        <v>100</v>
      </c>
      <c r="P29" s="199">
        <v>180</v>
      </c>
      <c r="Q29" s="167">
        <v>210</v>
      </c>
      <c r="R29" s="168">
        <v>204</v>
      </c>
      <c r="S29" s="169">
        <v>26</v>
      </c>
      <c r="T29" s="170">
        <f t="shared" si="0"/>
        <v>694</v>
      </c>
      <c r="U29" s="170"/>
      <c r="V29" s="194"/>
      <c r="W29" s="172">
        <f t="shared" si="4"/>
        <v>0</v>
      </c>
      <c r="X29" s="173"/>
      <c r="Y29" s="173"/>
      <c r="Z29" s="173"/>
      <c r="AA29" s="174">
        <f t="shared" si="5"/>
        <v>0</v>
      </c>
      <c r="AB29" s="175">
        <f t="shared" si="11"/>
        <v>0</v>
      </c>
      <c r="AC29" s="174">
        <v>15</v>
      </c>
      <c r="AD29" s="174">
        <f>8/$R$5*S29</f>
        <v>8</v>
      </c>
      <c r="AE29" s="174"/>
      <c r="AF29" s="176">
        <f>7/$R$5*S29</f>
        <v>7</v>
      </c>
      <c r="AG29" s="174"/>
      <c r="AH29" s="174"/>
      <c r="AI29" s="175"/>
      <c r="AJ29" s="173"/>
      <c r="AK29" s="173"/>
      <c r="AL29" s="174">
        <v>0</v>
      </c>
      <c r="AM29" s="174">
        <v>1</v>
      </c>
      <c r="AN29" s="174">
        <v>0</v>
      </c>
      <c r="AO29" s="177"/>
      <c r="AP29" s="178">
        <f t="shared" si="1"/>
        <v>725</v>
      </c>
      <c r="AQ29" s="352">
        <f t="shared" si="2"/>
        <v>2443250</v>
      </c>
      <c r="AR29" s="179">
        <f t="shared" si="8"/>
        <v>17.012269938650306</v>
      </c>
      <c r="AS29" s="174"/>
      <c r="AT29" s="180">
        <v>109.5</v>
      </c>
      <c r="AU29" s="174"/>
      <c r="AV29" s="181"/>
      <c r="AW29" s="182">
        <f t="shared" si="9"/>
        <v>598.49</v>
      </c>
      <c r="AX29" s="183">
        <f t="shared" si="3"/>
        <v>598</v>
      </c>
      <c r="AY29" s="184">
        <f t="shared" si="10"/>
        <v>2000</v>
      </c>
      <c r="AZ29" s="148"/>
    </row>
    <row r="30" spans="1:52" s="151" customFormat="1" ht="57" customHeight="1">
      <c r="A30" s="150">
        <v>24</v>
      </c>
      <c r="B30" s="346">
        <v>21</v>
      </c>
      <c r="C30" s="158" t="s">
        <v>179</v>
      </c>
      <c r="D30" s="203" t="s">
        <v>180</v>
      </c>
      <c r="E30" s="202" t="s">
        <v>181</v>
      </c>
      <c r="F30" s="191" t="s">
        <v>91</v>
      </c>
      <c r="G30" s="185">
        <v>43573</v>
      </c>
      <c r="H30" s="204">
        <v>29333</v>
      </c>
      <c r="I30" s="205" t="s">
        <v>1379</v>
      </c>
      <c r="J30" s="206" t="s">
        <v>1380</v>
      </c>
      <c r="K30" s="164"/>
      <c r="L30" s="164"/>
      <c r="M30" s="187" t="s">
        <v>1366</v>
      </c>
      <c r="N30" s="202" t="s">
        <v>1375</v>
      </c>
      <c r="O30" s="167"/>
      <c r="P30" s="199"/>
      <c r="Q30" s="167"/>
      <c r="R30" s="168">
        <v>204</v>
      </c>
      <c r="S30" s="169"/>
      <c r="T30" s="170">
        <f t="shared" si="0"/>
        <v>0</v>
      </c>
      <c r="U30" s="170">
        <v>20</v>
      </c>
      <c r="V30" s="194"/>
      <c r="W30" s="172">
        <f t="shared" si="4"/>
        <v>0</v>
      </c>
      <c r="X30" s="173"/>
      <c r="Y30" s="173"/>
      <c r="Z30" s="173"/>
      <c r="AA30" s="174">
        <f t="shared" si="5"/>
        <v>0</v>
      </c>
      <c r="AB30" s="175">
        <f t="shared" si="11"/>
        <v>0</v>
      </c>
      <c r="AC30" s="174"/>
      <c r="AD30" s="174">
        <f t="shared" si="12"/>
        <v>0</v>
      </c>
      <c r="AE30" s="174"/>
      <c r="AF30" s="176">
        <f t="shared" si="13"/>
        <v>0</v>
      </c>
      <c r="AG30" s="174"/>
      <c r="AH30" s="174"/>
      <c r="AI30" s="175"/>
      <c r="AJ30" s="173"/>
      <c r="AK30" s="173"/>
      <c r="AL30" s="174">
        <v>0</v>
      </c>
      <c r="AM30" s="174"/>
      <c r="AN30" s="174">
        <v>0</v>
      </c>
      <c r="AO30" s="177"/>
      <c r="AP30" s="178">
        <f t="shared" si="1"/>
        <v>20</v>
      </c>
      <c r="AQ30" s="352">
        <f t="shared" si="2"/>
        <v>81500</v>
      </c>
      <c r="AR30" s="179">
        <f t="shared" si="8"/>
        <v>0</v>
      </c>
      <c r="AS30" s="174"/>
      <c r="AT30" s="180"/>
      <c r="AU30" s="174"/>
      <c r="AV30" s="181"/>
      <c r="AW30" s="182">
        <f t="shared" si="9"/>
        <v>20</v>
      </c>
      <c r="AX30" s="183">
        <f t="shared" si="3"/>
        <v>20</v>
      </c>
      <c r="AY30" s="184">
        <f t="shared" si="10"/>
        <v>0</v>
      </c>
      <c r="AZ30" s="148"/>
    </row>
    <row r="31" spans="1:52" s="32" customFormat="1" ht="57" customHeight="1">
      <c r="A31" s="147">
        <v>27</v>
      </c>
      <c r="B31" s="346">
        <v>22</v>
      </c>
      <c r="C31" s="158" t="s">
        <v>182</v>
      </c>
      <c r="D31" s="187" t="s">
        <v>183</v>
      </c>
      <c r="E31" s="202" t="s">
        <v>184</v>
      </c>
      <c r="F31" s="191" t="s">
        <v>102</v>
      </c>
      <c r="G31" s="185">
        <v>43614</v>
      </c>
      <c r="H31" s="186">
        <v>36193</v>
      </c>
      <c r="I31" s="162">
        <v>150777457</v>
      </c>
      <c r="J31" s="163" t="s">
        <v>185</v>
      </c>
      <c r="K31" s="207">
        <v>1</v>
      </c>
      <c r="L31" s="207">
        <v>1</v>
      </c>
      <c r="M31" s="165" t="s">
        <v>1366</v>
      </c>
      <c r="N31" s="202" t="s">
        <v>109</v>
      </c>
      <c r="O31" s="167"/>
      <c r="P31" s="199">
        <v>30</v>
      </c>
      <c r="Q31" s="167"/>
      <c r="R31" s="168">
        <v>204</v>
      </c>
      <c r="S31" s="169">
        <v>26</v>
      </c>
      <c r="T31" s="170">
        <f t="shared" si="0"/>
        <v>234</v>
      </c>
      <c r="U31" s="170"/>
      <c r="V31" s="194"/>
      <c r="W31" s="172">
        <f t="shared" si="4"/>
        <v>0</v>
      </c>
      <c r="X31" s="208"/>
      <c r="Y31" s="208"/>
      <c r="Z31" s="208"/>
      <c r="AA31" s="174">
        <f t="shared" si="5"/>
        <v>0</v>
      </c>
      <c r="AB31" s="175">
        <f t="shared" si="11"/>
        <v>0</v>
      </c>
      <c r="AC31" s="174">
        <v>15</v>
      </c>
      <c r="AD31" s="174">
        <f>8/$R$5*S31</f>
        <v>8</v>
      </c>
      <c r="AE31" s="174"/>
      <c r="AF31" s="176">
        <f>7/$R$5*S31</f>
        <v>7</v>
      </c>
      <c r="AG31" s="209"/>
      <c r="AH31" s="209"/>
      <c r="AI31" s="210"/>
      <c r="AJ31" s="208"/>
      <c r="AK31" s="208"/>
      <c r="AL31" s="174">
        <v>0</v>
      </c>
      <c r="AM31" s="174">
        <v>1</v>
      </c>
      <c r="AN31" s="174"/>
      <c r="AO31" s="211"/>
      <c r="AP31" s="178">
        <f t="shared" si="1"/>
        <v>265</v>
      </c>
      <c r="AQ31" s="352">
        <f t="shared" si="2"/>
        <v>718750</v>
      </c>
      <c r="AR31" s="179">
        <f t="shared" si="8"/>
        <v>0</v>
      </c>
      <c r="AS31" s="209"/>
      <c r="AT31" s="180">
        <v>109.5</v>
      </c>
      <c r="AU31" s="174"/>
      <c r="AV31" s="181"/>
      <c r="AW31" s="182">
        <f t="shared" si="9"/>
        <v>155.5</v>
      </c>
      <c r="AX31" s="183">
        <f t="shared" si="3"/>
        <v>155</v>
      </c>
      <c r="AY31" s="184">
        <f t="shared" si="10"/>
        <v>2000</v>
      </c>
      <c r="AZ31" s="148"/>
    </row>
    <row r="32" spans="1:52" s="32" customFormat="1" ht="57" customHeight="1">
      <c r="A32" s="150">
        <v>28</v>
      </c>
      <c r="B32" s="346">
        <v>23</v>
      </c>
      <c r="C32" s="158" t="s">
        <v>186</v>
      </c>
      <c r="D32" s="212" t="s">
        <v>187</v>
      </c>
      <c r="E32" s="202" t="s">
        <v>188</v>
      </c>
      <c r="F32" s="338" t="s">
        <v>102</v>
      </c>
      <c r="G32" s="185">
        <v>43620</v>
      </c>
      <c r="H32" s="161">
        <v>28919</v>
      </c>
      <c r="I32" s="162">
        <v>30764769</v>
      </c>
      <c r="J32" s="163" t="s">
        <v>189</v>
      </c>
      <c r="K32" s="207">
        <v>1</v>
      </c>
      <c r="L32" s="207">
        <v>1</v>
      </c>
      <c r="M32" s="165" t="s">
        <v>1366</v>
      </c>
      <c r="N32" s="202" t="s">
        <v>109</v>
      </c>
      <c r="O32" s="167"/>
      <c r="P32" s="199"/>
      <c r="Q32" s="167"/>
      <c r="R32" s="168">
        <v>204</v>
      </c>
      <c r="S32" s="169"/>
      <c r="T32" s="170">
        <f t="shared" si="0"/>
        <v>0</v>
      </c>
      <c r="U32" s="170">
        <v>20</v>
      </c>
      <c r="V32" s="194"/>
      <c r="W32" s="172">
        <f t="shared" si="4"/>
        <v>0</v>
      </c>
      <c r="X32" s="208"/>
      <c r="Y32" s="208"/>
      <c r="Z32" s="208"/>
      <c r="AA32" s="174">
        <f t="shared" si="5"/>
        <v>0</v>
      </c>
      <c r="AB32" s="175">
        <f t="shared" si="11"/>
        <v>0</v>
      </c>
      <c r="AC32" s="174"/>
      <c r="AD32" s="174">
        <f t="shared" si="12"/>
        <v>0</v>
      </c>
      <c r="AE32" s="174"/>
      <c r="AF32" s="176">
        <f t="shared" si="13"/>
        <v>0</v>
      </c>
      <c r="AG32" s="209"/>
      <c r="AH32" s="209"/>
      <c r="AI32" s="210"/>
      <c r="AJ32" s="208"/>
      <c r="AK32" s="208"/>
      <c r="AL32" s="174">
        <v>0</v>
      </c>
      <c r="AM32" s="174"/>
      <c r="AN32" s="174">
        <v>0</v>
      </c>
      <c r="AO32" s="211"/>
      <c r="AP32" s="178">
        <f t="shared" si="1"/>
        <v>20</v>
      </c>
      <c r="AQ32" s="352">
        <f t="shared" si="2"/>
        <v>-218500</v>
      </c>
      <c r="AR32" s="179">
        <f t="shared" si="8"/>
        <v>0</v>
      </c>
      <c r="AS32" s="209"/>
      <c r="AT32" s="180"/>
      <c r="AU32" s="174"/>
      <c r="AV32" s="181"/>
      <c r="AW32" s="182">
        <f t="shared" si="9"/>
        <v>20</v>
      </c>
      <c r="AX32" s="183">
        <f t="shared" si="3"/>
        <v>20</v>
      </c>
      <c r="AY32" s="184">
        <f t="shared" si="10"/>
        <v>0</v>
      </c>
      <c r="AZ32" s="31"/>
    </row>
    <row r="33" spans="1:52" s="32" customFormat="1" ht="57" customHeight="1">
      <c r="A33" s="147">
        <v>29</v>
      </c>
      <c r="B33" s="346">
        <v>24</v>
      </c>
      <c r="C33" s="158" t="s">
        <v>190</v>
      </c>
      <c r="D33" s="212" t="s">
        <v>191</v>
      </c>
      <c r="E33" s="202" t="s">
        <v>192</v>
      </c>
      <c r="F33" s="191" t="s">
        <v>91</v>
      </c>
      <c r="G33" s="185">
        <v>43626</v>
      </c>
      <c r="H33" s="186">
        <v>32602</v>
      </c>
      <c r="I33" s="162">
        <v>21024224</v>
      </c>
      <c r="J33" s="163" t="s">
        <v>193</v>
      </c>
      <c r="K33" s="207">
        <v>1</v>
      </c>
      <c r="L33" s="207"/>
      <c r="M33" s="165" t="s">
        <v>1381</v>
      </c>
      <c r="N33" s="202" t="s">
        <v>1382</v>
      </c>
      <c r="O33" s="167">
        <v>80</v>
      </c>
      <c r="P33" s="199">
        <v>50</v>
      </c>
      <c r="Q33" s="167">
        <v>208</v>
      </c>
      <c r="R33" s="168">
        <v>204</v>
      </c>
      <c r="S33" s="169">
        <v>26</v>
      </c>
      <c r="T33" s="170">
        <f t="shared" si="0"/>
        <v>542</v>
      </c>
      <c r="U33" s="170"/>
      <c r="V33" s="201"/>
      <c r="W33" s="172">
        <f t="shared" si="4"/>
        <v>0</v>
      </c>
      <c r="X33" s="208"/>
      <c r="Y33" s="208"/>
      <c r="Z33" s="213"/>
      <c r="AA33" s="174">
        <f t="shared" si="5"/>
        <v>0</v>
      </c>
      <c r="AB33" s="175">
        <f t="shared" si="11"/>
        <v>0</v>
      </c>
      <c r="AC33" s="174">
        <v>15</v>
      </c>
      <c r="AD33" s="174">
        <f t="shared" si="12"/>
        <v>8</v>
      </c>
      <c r="AE33" s="174"/>
      <c r="AF33" s="176">
        <f t="shared" si="13"/>
        <v>7</v>
      </c>
      <c r="AG33" s="209"/>
      <c r="AH33" s="209"/>
      <c r="AI33" s="210"/>
      <c r="AJ33" s="208"/>
      <c r="AK33" s="208"/>
      <c r="AL33" s="174">
        <v>0</v>
      </c>
      <c r="AM33" s="174">
        <v>1</v>
      </c>
      <c r="AN33" s="174">
        <v>0</v>
      </c>
      <c r="AO33" s="211"/>
      <c r="AP33" s="178">
        <f t="shared" si="1"/>
        <v>573</v>
      </c>
      <c r="AQ33" s="352">
        <f t="shared" si="2"/>
        <v>2123850</v>
      </c>
      <c r="AR33" s="179">
        <f t="shared" si="8"/>
        <v>9.1742331288343557</v>
      </c>
      <c r="AS33" s="209"/>
      <c r="AT33" s="180">
        <v>109.5</v>
      </c>
      <c r="AU33" s="174"/>
      <c r="AV33" s="181"/>
      <c r="AW33" s="182">
        <f t="shared" si="9"/>
        <v>454.33</v>
      </c>
      <c r="AX33" s="183">
        <f t="shared" si="3"/>
        <v>454</v>
      </c>
      <c r="AY33" s="184">
        <f t="shared" si="10"/>
        <v>1300</v>
      </c>
      <c r="AZ33" s="31"/>
    </row>
    <row r="34" spans="1:52" s="32" customFormat="1" ht="57" customHeight="1">
      <c r="A34" s="150">
        <v>30</v>
      </c>
      <c r="B34" s="346">
        <v>25</v>
      </c>
      <c r="C34" s="158" t="s">
        <v>1383</v>
      </c>
      <c r="D34" s="187" t="s">
        <v>194</v>
      </c>
      <c r="E34" s="202" t="s">
        <v>195</v>
      </c>
      <c r="F34" s="191" t="s">
        <v>91</v>
      </c>
      <c r="G34" s="185">
        <v>43633</v>
      </c>
      <c r="H34" s="161">
        <v>34385</v>
      </c>
      <c r="I34" s="162">
        <v>11151070</v>
      </c>
      <c r="J34" s="163" t="s">
        <v>196</v>
      </c>
      <c r="K34" s="207"/>
      <c r="L34" s="207">
        <v>2</v>
      </c>
      <c r="M34" s="187" t="s">
        <v>1384</v>
      </c>
      <c r="N34" s="202" t="s">
        <v>1385</v>
      </c>
      <c r="O34" s="167">
        <v>160</v>
      </c>
      <c r="P34" s="199">
        <v>130</v>
      </c>
      <c r="Q34" s="167">
        <v>350</v>
      </c>
      <c r="R34" s="168">
        <v>204</v>
      </c>
      <c r="S34" s="169">
        <v>26</v>
      </c>
      <c r="T34" s="170">
        <f t="shared" si="0"/>
        <v>844</v>
      </c>
      <c r="U34" s="170"/>
      <c r="V34" s="194"/>
      <c r="W34" s="172">
        <f t="shared" si="4"/>
        <v>0</v>
      </c>
      <c r="X34" s="208"/>
      <c r="Y34" s="208"/>
      <c r="Z34" s="208"/>
      <c r="AA34" s="174">
        <f t="shared" si="5"/>
        <v>0</v>
      </c>
      <c r="AB34" s="175">
        <v>0</v>
      </c>
      <c r="AC34" s="174">
        <v>15</v>
      </c>
      <c r="AD34" s="174">
        <f t="shared" si="12"/>
        <v>8</v>
      </c>
      <c r="AE34" s="174"/>
      <c r="AF34" s="176">
        <f t="shared" si="13"/>
        <v>7</v>
      </c>
      <c r="AG34" s="209"/>
      <c r="AH34" s="208"/>
      <c r="AI34" s="210"/>
      <c r="AJ34" s="208"/>
      <c r="AK34" s="208"/>
      <c r="AL34" s="174">
        <v>0</v>
      </c>
      <c r="AM34" s="174">
        <v>1</v>
      </c>
      <c r="AN34" s="174">
        <v>0</v>
      </c>
      <c r="AO34" s="211"/>
      <c r="AP34" s="178">
        <f t="shared" si="1"/>
        <v>875</v>
      </c>
      <c r="AQ34" s="352">
        <f t="shared" si="2"/>
        <v>3204500</v>
      </c>
      <c r="AR34" s="179">
        <f t="shared" si="8"/>
        <v>35.693251533742334</v>
      </c>
      <c r="AS34" s="209"/>
      <c r="AT34" s="180">
        <v>109.5</v>
      </c>
      <c r="AU34" s="174"/>
      <c r="AV34" s="181"/>
      <c r="AW34" s="182">
        <f t="shared" si="9"/>
        <v>729.81</v>
      </c>
      <c r="AX34" s="183">
        <f>INT(AW34)</f>
        <v>729</v>
      </c>
      <c r="AY34" s="184">
        <f t="shared" si="10"/>
        <v>3200</v>
      </c>
      <c r="AZ34" s="31"/>
    </row>
    <row r="35" spans="1:52" s="32" customFormat="1" ht="57" customHeight="1">
      <c r="A35" s="147">
        <v>31</v>
      </c>
      <c r="B35" s="346">
        <v>26</v>
      </c>
      <c r="C35" s="158" t="s">
        <v>197</v>
      </c>
      <c r="D35" s="212" t="s">
        <v>198</v>
      </c>
      <c r="E35" s="202" t="s">
        <v>199</v>
      </c>
      <c r="F35" s="338" t="s">
        <v>102</v>
      </c>
      <c r="G35" s="185">
        <v>43648</v>
      </c>
      <c r="H35" s="186">
        <v>34584</v>
      </c>
      <c r="I35" s="162">
        <v>21067395</v>
      </c>
      <c r="J35" s="197" t="s">
        <v>200</v>
      </c>
      <c r="K35" s="207"/>
      <c r="L35" s="207"/>
      <c r="M35" s="187" t="s">
        <v>1370</v>
      </c>
      <c r="N35" s="202" t="s">
        <v>104</v>
      </c>
      <c r="O35" s="167">
        <v>120</v>
      </c>
      <c r="P35" s="199"/>
      <c r="Q35" s="167"/>
      <c r="R35" s="168">
        <v>204</v>
      </c>
      <c r="S35" s="169">
        <v>26</v>
      </c>
      <c r="T35" s="170">
        <f t="shared" si="0"/>
        <v>324</v>
      </c>
      <c r="U35" s="170"/>
      <c r="V35" s="201"/>
      <c r="W35" s="172">
        <f t="shared" si="4"/>
        <v>0</v>
      </c>
      <c r="X35" s="173"/>
      <c r="Y35" s="208"/>
      <c r="Z35" s="208"/>
      <c r="AA35" s="174">
        <f t="shared" si="5"/>
        <v>0</v>
      </c>
      <c r="AB35" s="175">
        <f t="shared" si="11"/>
        <v>0</v>
      </c>
      <c r="AC35" s="174">
        <v>15</v>
      </c>
      <c r="AD35" s="174">
        <f t="shared" si="12"/>
        <v>8</v>
      </c>
      <c r="AE35" s="174"/>
      <c r="AF35" s="176">
        <f t="shared" si="13"/>
        <v>7</v>
      </c>
      <c r="AG35" s="209"/>
      <c r="AH35" s="209"/>
      <c r="AI35" s="210"/>
      <c r="AJ35" s="208"/>
      <c r="AK35" s="208"/>
      <c r="AL35" s="174">
        <v>0</v>
      </c>
      <c r="AM35" s="174">
        <v>1</v>
      </c>
      <c r="AN35" s="174">
        <v>0</v>
      </c>
      <c r="AO35" s="211"/>
      <c r="AP35" s="178">
        <f t="shared" si="1"/>
        <v>355</v>
      </c>
      <c r="AQ35" s="352">
        <f t="shared" si="2"/>
        <v>1385500</v>
      </c>
      <c r="AR35" s="179">
        <f t="shared" si="8"/>
        <v>0</v>
      </c>
      <c r="AS35" s="209"/>
      <c r="AT35" s="180">
        <v>109.5</v>
      </c>
      <c r="AU35" s="174"/>
      <c r="AV35" s="181"/>
      <c r="AW35" s="182">
        <f t="shared" si="9"/>
        <v>245.5</v>
      </c>
      <c r="AX35" s="183">
        <f t="shared" si="3"/>
        <v>245</v>
      </c>
      <c r="AY35" s="184">
        <f t="shared" si="10"/>
        <v>2000</v>
      </c>
      <c r="AZ35" s="31"/>
    </row>
    <row r="36" spans="1:52" s="32" customFormat="1" ht="57" customHeight="1">
      <c r="A36" s="150">
        <v>32</v>
      </c>
      <c r="B36" s="346">
        <v>27</v>
      </c>
      <c r="C36" s="158" t="s">
        <v>201</v>
      </c>
      <c r="D36" s="212" t="s">
        <v>202</v>
      </c>
      <c r="E36" s="202" t="s">
        <v>203</v>
      </c>
      <c r="F36" s="338" t="s">
        <v>102</v>
      </c>
      <c r="G36" s="185">
        <v>43651</v>
      </c>
      <c r="H36" s="186">
        <v>35533</v>
      </c>
      <c r="I36" s="162">
        <v>20888737</v>
      </c>
      <c r="J36" s="214" t="s">
        <v>204</v>
      </c>
      <c r="K36" s="207"/>
      <c r="L36" s="207"/>
      <c r="M36" s="165" t="s">
        <v>1366</v>
      </c>
      <c r="N36" s="202" t="s">
        <v>109</v>
      </c>
      <c r="O36" s="167"/>
      <c r="P36" s="199"/>
      <c r="Q36" s="167"/>
      <c r="R36" s="168">
        <v>204</v>
      </c>
      <c r="S36" s="169"/>
      <c r="T36" s="170">
        <f t="shared" si="0"/>
        <v>0</v>
      </c>
      <c r="U36" s="170">
        <v>20</v>
      </c>
      <c r="V36" s="194"/>
      <c r="W36" s="172">
        <f t="shared" si="4"/>
        <v>0</v>
      </c>
      <c r="X36" s="208"/>
      <c r="Y36" s="208"/>
      <c r="Z36" s="208"/>
      <c r="AA36" s="174">
        <f t="shared" si="5"/>
        <v>0</v>
      </c>
      <c r="AB36" s="175">
        <f t="shared" si="11"/>
        <v>0</v>
      </c>
      <c r="AC36" s="174"/>
      <c r="AD36" s="174">
        <f t="shared" si="12"/>
        <v>0</v>
      </c>
      <c r="AE36" s="174"/>
      <c r="AF36" s="176">
        <f t="shared" si="13"/>
        <v>0</v>
      </c>
      <c r="AG36" s="209"/>
      <c r="AH36" s="209"/>
      <c r="AI36" s="210"/>
      <c r="AJ36" s="208"/>
      <c r="AK36" s="208"/>
      <c r="AL36" s="174">
        <v>0</v>
      </c>
      <c r="AM36" s="174"/>
      <c r="AN36" s="174"/>
      <c r="AO36" s="211"/>
      <c r="AP36" s="178">
        <f t="shared" si="1"/>
        <v>20</v>
      </c>
      <c r="AQ36" s="352">
        <f t="shared" si="2"/>
        <v>81500</v>
      </c>
      <c r="AR36" s="179">
        <f t="shared" si="8"/>
        <v>0</v>
      </c>
      <c r="AS36" s="209"/>
      <c r="AT36" s="180"/>
      <c r="AU36" s="174"/>
      <c r="AV36" s="181"/>
      <c r="AW36" s="182">
        <f t="shared" si="9"/>
        <v>20</v>
      </c>
      <c r="AX36" s="183">
        <f t="shared" si="3"/>
        <v>20</v>
      </c>
      <c r="AY36" s="184">
        <f t="shared" si="10"/>
        <v>0</v>
      </c>
      <c r="AZ36" s="31"/>
    </row>
    <row r="37" spans="1:52" s="32" customFormat="1" ht="57" customHeight="1">
      <c r="A37" s="147">
        <v>33</v>
      </c>
      <c r="B37" s="346">
        <v>28</v>
      </c>
      <c r="C37" s="158" t="s">
        <v>205</v>
      </c>
      <c r="D37" s="212" t="s">
        <v>206</v>
      </c>
      <c r="E37" s="202" t="s">
        <v>207</v>
      </c>
      <c r="F37" s="338" t="s">
        <v>102</v>
      </c>
      <c r="G37" s="185">
        <v>43652</v>
      </c>
      <c r="H37" s="161">
        <v>36016</v>
      </c>
      <c r="I37" s="162">
        <v>21031229</v>
      </c>
      <c r="J37" s="163" t="s">
        <v>208</v>
      </c>
      <c r="K37" s="207"/>
      <c r="L37" s="207"/>
      <c r="M37" s="187" t="s">
        <v>1367</v>
      </c>
      <c r="N37" s="202" t="s">
        <v>1375</v>
      </c>
      <c r="O37" s="167">
        <v>60</v>
      </c>
      <c r="P37" s="167"/>
      <c r="Q37" s="167"/>
      <c r="R37" s="168">
        <v>204</v>
      </c>
      <c r="S37" s="169">
        <v>26</v>
      </c>
      <c r="T37" s="170">
        <f t="shared" si="0"/>
        <v>264</v>
      </c>
      <c r="U37" s="170"/>
      <c r="V37" s="194"/>
      <c r="W37" s="172">
        <f t="shared" si="4"/>
        <v>0</v>
      </c>
      <c r="X37" s="208"/>
      <c r="Y37" s="208"/>
      <c r="Z37" s="208"/>
      <c r="AA37" s="174">
        <f t="shared" si="5"/>
        <v>0</v>
      </c>
      <c r="AB37" s="175">
        <f t="shared" si="11"/>
        <v>0</v>
      </c>
      <c r="AC37" s="174">
        <v>15</v>
      </c>
      <c r="AD37" s="174">
        <f t="shared" si="12"/>
        <v>8</v>
      </c>
      <c r="AE37" s="174"/>
      <c r="AF37" s="176">
        <f t="shared" si="13"/>
        <v>7</v>
      </c>
      <c r="AG37" s="209"/>
      <c r="AH37" s="209"/>
      <c r="AI37" s="210"/>
      <c r="AJ37" s="208"/>
      <c r="AK37" s="208"/>
      <c r="AL37" s="174">
        <v>0</v>
      </c>
      <c r="AM37" s="174">
        <v>1</v>
      </c>
      <c r="AN37" s="174">
        <v>0</v>
      </c>
      <c r="AO37" s="211"/>
      <c r="AP37" s="178">
        <f t="shared" si="1"/>
        <v>295</v>
      </c>
      <c r="AQ37" s="352">
        <f t="shared" si="2"/>
        <v>1141000</v>
      </c>
      <c r="AR37" s="179">
        <f t="shared" si="8"/>
        <v>0</v>
      </c>
      <c r="AS37" s="209"/>
      <c r="AT37" s="180">
        <v>109.5</v>
      </c>
      <c r="AU37" s="174"/>
      <c r="AV37" s="181"/>
      <c r="AW37" s="182">
        <f t="shared" si="9"/>
        <v>185.5</v>
      </c>
      <c r="AX37" s="183">
        <f t="shared" si="3"/>
        <v>185</v>
      </c>
      <c r="AY37" s="184">
        <f t="shared" si="10"/>
        <v>2000</v>
      </c>
      <c r="AZ37" s="31"/>
    </row>
    <row r="38" spans="1:52" s="32" customFormat="1" ht="57" customHeight="1">
      <c r="A38" s="147">
        <v>35</v>
      </c>
      <c r="B38" s="346">
        <v>29</v>
      </c>
      <c r="C38" s="158" t="s">
        <v>209</v>
      </c>
      <c r="D38" s="187" t="s">
        <v>210</v>
      </c>
      <c r="E38" s="202" t="s">
        <v>211</v>
      </c>
      <c r="F38" s="191" t="s">
        <v>91</v>
      </c>
      <c r="G38" s="185">
        <v>43671</v>
      </c>
      <c r="H38" s="161">
        <v>30073</v>
      </c>
      <c r="I38" s="162">
        <v>30265686</v>
      </c>
      <c r="J38" s="163" t="s">
        <v>212</v>
      </c>
      <c r="K38" s="207">
        <v>1</v>
      </c>
      <c r="L38" s="207">
        <v>1</v>
      </c>
      <c r="M38" s="215" t="s">
        <v>1386</v>
      </c>
      <c r="N38" s="202" t="s">
        <v>1387</v>
      </c>
      <c r="O38" s="167">
        <v>205</v>
      </c>
      <c r="P38" s="167">
        <v>140</v>
      </c>
      <c r="Q38" s="167">
        <v>293</v>
      </c>
      <c r="R38" s="168">
        <v>204</v>
      </c>
      <c r="S38" s="169">
        <v>25</v>
      </c>
      <c r="T38" s="170">
        <f t="shared" si="0"/>
        <v>809.61538461538464</v>
      </c>
      <c r="U38" s="170"/>
      <c r="V38" s="194"/>
      <c r="W38" s="172">
        <f t="shared" si="4"/>
        <v>0</v>
      </c>
      <c r="X38" s="208"/>
      <c r="Y38" s="208"/>
      <c r="Z38" s="213"/>
      <c r="AA38" s="174">
        <f t="shared" si="5"/>
        <v>0</v>
      </c>
      <c r="AB38" s="175">
        <f t="shared" si="11"/>
        <v>0</v>
      </c>
      <c r="AC38" s="174">
        <v>12</v>
      </c>
      <c r="AD38" s="174">
        <f t="shared" si="12"/>
        <v>7.6923076923076925</v>
      </c>
      <c r="AE38" s="174"/>
      <c r="AF38" s="176">
        <f t="shared" si="13"/>
        <v>6.7307692307692308</v>
      </c>
      <c r="AG38" s="209"/>
      <c r="AH38" s="209"/>
      <c r="AI38" s="210"/>
      <c r="AJ38" s="208"/>
      <c r="AK38" s="208"/>
      <c r="AL38" s="174">
        <v>0</v>
      </c>
      <c r="AM38" s="174">
        <v>1</v>
      </c>
      <c r="AN38" s="174">
        <v>0</v>
      </c>
      <c r="AO38" s="211"/>
      <c r="AP38" s="178">
        <f t="shared" si="1"/>
        <v>837.03846153846166</v>
      </c>
      <c r="AQ38" s="352">
        <f t="shared" si="2"/>
        <v>3052157.6923076925</v>
      </c>
      <c r="AR38" s="179">
        <f t="shared" si="8"/>
        <v>31.954789995280798</v>
      </c>
      <c r="AS38" s="209"/>
      <c r="AT38" s="180">
        <v>109.5</v>
      </c>
      <c r="AU38" s="174"/>
      <c r="AV38" s="181"/>
      <c r="AW38" s="182">
        <f t="shared" si="9"/>
        <v>695.58</v>
      </c>
      <c r="AX38" s="183">
        <f t="shared" si="3"/>
        <v>695</v>
      </c>
      <c r="AY38" s="184">
        <f t="shared" si="10"/>
        <v>2300</v>
      </c>
      <c r="AZ38" s="31"/>
    </row>
    <row r="39" spans="1:52" s="32" customFormat="1" ht="57" customHeight="1">
      <c r="A39" s="150">
        <v>36</v>
      </c>
      <c r="B39" s="346">
        <v>30</v>
      </c>
      <c r="C39" s="158" t="s">
        <v>213</v>
      </c>
      <c r="D39" s="187" t="s">
        <v>214</v>
      </c>
      <c r="E39" s="202" t="s">
        <v>215</v>
      </c>
      <c r="F39" s="191" t="s">
        <v>91</v>
      </c>
      <c r="G39" s="185">
        <v>43675</v>
      </c>
      <c r="H39" s="161">
        <v>33123</v>
      </c>
      <c r="I39" s="162">
        <v>20981065</v>
      </c>
      <c r="J39" s="163" t="s">
        <v>216</v>
      </c>
      <c r="K39" s="207">
        <v>1</v>
      </c>
      <c r="L39" s="207">
        <v>2</v>
      </c>
      <c r="M39" s="215" t="s">
        <v>1388</v>
      </c>
      <c r="N39" s="202" t="s">
        <v>1389</v>
      </c>
      <c r="O39" s="167"/>
      <c r="P39" s="167">
        <v>20</v>
      </c>
      <c r="Q39" s="167"/>
      <c r="R39" s="168">
        <v>204</v>
      </c>
      <c r="S39" s="169">
        <v>26</v>
      </c>
      <c r="T39" s="170">
        <f t="shared" si="0"/>
        <v>224</v>
      </c>
      <c r="U39" s="170"/>
      <c r="V39" s="194"/>
      <c r="W39" s="172">
        <f t="shared" si="4"/>
        <v>0</v>
      </c>
      <c r="X39" s="208"/>
      <c r="Y39" s="208"/>
      <c r="Z39" s="208"/>
      <c r="AA39" s="174">
        <f t="shared" si="5"/>
        <v>0</v>
      </c>
      <c r="AB39" s="175">
        <f t="shared" si="11"/>
        <v>0</v>
      </c>
      <c r="AC39" s="174">
        <v>15</v>
      </c>
      <c r="AD39" s="174">
        <f t="shared" si="12"/>
        <v>8</v>
      </c>
      <c r="AE39" s="174"/>
      <c r="AF39" s="176">
        <f t="shared" si="13"/>
        <v>7</v>
      </c>
      <c r="AG39" s="209"/>
      <c r="AH39" s="216"/>
      <c r="AI39" s="210"/>
      <c r="AJ39" s="208"/>
      <c r="AK39" s="208"/>
      <c r="AL39" s="174">
        <v>0</v>
      </c>
      <c r="AM39" s="174">
        <v>1</v>
      </c>
      <c r="AN39" s="174">
        <v>0</v>
      </c>
      <c r="AO39" s="211"/>
      <c r="AP39" s="178">
        <f t="shared" si="1"/>
        <v>255</v>
      </c>
      <c r="AQ39" s="352">
        <f t="shared" si="2"/>
        <v>528000</v>
      </c>
      <c r="AR39" s="179">
        <f t="shared" si="8"/>
        <v>0</v>
      </c>
      <c r="AS39" s="209"/>
      <c r="AT39" s="180">
        <v>109.5</v>
      </c>
      <c r="AU39" s="174"/>
      <c r="AV39" s="181"/>
      <c r="AW39" s="182">
        <f t="shared" si="9"/>
        <v>145.5</v>
      </c>
      <c r="AX39" s="183">
        <f t="shared" si="3"/>
        <v>145</v>
      </c>
      <c r="AY39" s="184">
        <f t="shared" si="10"/>
        <v>2000</v>
      </c>
      <c r="AZ39" s="31"/>
    </row>
    <row r="40" spans="1:52" s="32" customFormat="1" ht="57" customHeight="1">
      <c r="A40" s="147">
        <v>37</v>
      </c>
      <c r="B40" s="346">
        <v>31</v>
      </c>
      <c r="C40" s="193" t="s">
        <v>217</v>
      </c>
      <c r="D40" s="193" t="s">
        <v>218</v>
      </c>
      <c r="E40" s="193" t="s">
        <v>219</v>
      </c>
      <c r="F40" s="338" t="s">
        <v>102</v>
      </c>
      <c r="G40" s="185">
        <v>43680</v>
      </c>
      <c r="H40" s="161">
        <v>36894</v>
      </c>
      <c r="I40" s="162" t="s">
        <v>220</v>
      </c>
      <c r="J40" s="163" t="s">
        <v>221</v>
      </c>
      <c r="K40" s="207"/>
      <c r="L40" s="207"/>
      <c r="M40" s="215" t="s">
        <v>1388</v>
      </c>
      <c r="N40" s="202" t="s">
        <v>1389</v>
      </c>
      <c r="O40" s="217"/>
      <c r="P40" s="217">
        <v>30</v>
      </c>
      <c r="Q40" s="217"/>
      <c r="R40" s="168">
        <v>204</v>
      </c>
      <c r="S40" s="169">
        <v>26</v>
      </c>
      <c r="T40" s="170">
        <f t="shared" si="0"/>
        <v>234</v>
      </c>
      <c r="U40" s="170"/>
      <c r="V40" s="194"/>
      <c r="W40" s="172">
        <f t="shared" si="4"/>
        <v>0</v>
      </c>
      <c r="X40" s="208"/>
      <c r="Y40" s="208"/>
      <c r="Z40" s="208"/>
      <c r="AA40" s="174">
        <f t="shared" si="5"/>
        <v>0</v>
      </c>
      <c r="AB40" s="175">
        <f t="shared" si="11"/>
        <v>0</v>
      </c>
      <c r="AC40" s="174">
        <v>15</v>
      </c>
      <c r="AD40" s="174">
        <f t="shared" si="12"/>
        <v>8</v>
      </c>
      <c r="AE40" s="174"/>
      <c r="AF40" s="176">
        <f t="shared" si="13"/>
        <v>7</v>
      </c>
      <c r="AG40" s="209"/>
      <c r="AH40" s="209"/>
      <c r="AI40" s="210"/>
      <c r="AJ40" s="208"/>
      <c r="AK40" s="208"/>
      <c r="AL40" s="174">
        <v>0</v>
      </c>
      <c r="AM40" s="174">
        <v>1</v>
      </c>
      <c r="AN40" s="174">
        <v>0</v>
      </c>
      <c r="AO40" s="211"/>
      <c r="AP40" s="178">
        <f t="shared" si="1"/>
        <v>265</v>
      </c>
      <c r="AQ40" s="352">
        <f t="shared" si="2"/>
        <v>1018750</v>
      </c>
      <c r="AR40" s="179">
        <f t="shared" si="8"/>
        <v>0</v>
      </c>
      <c r="AS40" s="209"/>
      <c r="AT40" s="180">
        <v>109.5</v>
      </c>
      <c r="AU40" s="174"/>
      <c r="AV40" s="181"/>
      <c r="AW40" s="182">
        <f t="shared" si="9"/>
        <v>155.5</v>
      </c>
      <c r="AX40" s="183">
        <f t="shared" si="3"/>
        <v>155</v>
      </c>
      <c r="AY40" s="184">
        <f t="shared" si="10"/>
        <v>2000</v>
      </c>
      <c r="AZ40" s="31"/>
    </row>
    <row r="41" spans="1:52" s="32" customFormat="1" ht="57" customHeight="1">
      <c r="A41" s="150">
        <v>38</v>
      </c>
      <c r="B41" s="346">
        <v>32</v>
      </c>
      <c r="C41" s="193" t="s">
        <v>222</v>
      </c>
      <c r="D41" s="193" t="s">
        <v>223</v>
      </c>
      <c r="E41" s="193" t="s">
        <v>224</v>
      </c>
      <c r="F41" s="338" t="s">
        <v>102</v>
      </c>
      <c r="G41" s="185">
        <v>43682</v>
      </c>
      <c r="H41" s="186">
        <v>35895</v>
      </c>
      <c r="I41" s="162">
        <v>30661390</v>
      </c>
      <c r="J41" s="163" t="s">
        <v>225</v>
      </c>
      <c r="K41" s="207"/>
      <c r="L41" s="207"/>
      <c r="M41" s="187" t="s">
        <v>1390</v>
      </c>
      <c r="N41" s="202" t="s">
        <v>1377</v>
      </c>
      <c r="O41" s="217">
        <v>70</v>
      </c>
      <c r="P41" s="217"/>
      <c r="Q41" s="217"/>
      <c r="R41" s="168">
        <v>204</v>
      </c>
      <c r="S41" s="169">
        <v>22</v>
      </c>
      <c r="T41" s="170">
        <f t="shared" si="0"/>
        <v>231.84615384615384</v>
      </c>
      <c r="U41" s="170"/>
      <c r="V41" s="194"/>
      <c r="W41" s="172">
        <f t="shared" si="4"/>
        <v>0</v>
      </c>
      <c r="X41" s="208"/>
      <c r="Y41" s="208"/>
      <c r="Z41" s="208"/>
      <c r="AA41" s="174">
        <f t="shared" si="5"/>
        <v>0</v>
      </c>
      <c r="AB41" s="175">
        <f t="shared" si="11"/>
        <v>0</v>
      </c>
      <c r="AC41" s="174"/>
      <c r="AD41" s="174">
        <f t="shared" si="12"/>
        <v>6.7692307692307701</v>
      </c>
      <c r="AE41" s="174"/>
      <c r="AF41" s="176">
        <f t="shared" si="13"/>
        <v>5.9230769230769225</v>
      </c>
      <c r="AG41" s="209"/>
      <c r="AH41" s="209"/>
      <c r="AI41" s="210"/>
      <c r="AJ41" s="208"/>
      <c r="AK41" s="208"/>
      <c r="AL41" s="174">
        <v>0</v>
      </c>
      <c r="AM41" s="174">
        <v>1</v>
      </c>
      <c r="AN41" s="174">
        <v>0</v>
      </c>
      <c r="AO41" s="211"/>
      <c r="AP41" s="178">
        <f t="shared" si="1"/>
        <v>245.53846153846155</v>
      </c>
      <c r="AQ41" s="352">
        <f t="shared" si="2"/>
        <v>948848.07692307688</v>
      </c>
      <c r="AR41" s="179">
        <f t="shared" si="8"/>
        <v>0</v>
      </c>
      <c r="AS41" s="209"/>
      <c r="AT41" s="180">
        <v>109.5</v>
      </c>
      <c r="AU41" s="174"/>
      <c r="AV41" s="181"/>
      <c r="AW41" s="182">
        <f t="shared" si="9"/>
        <v>136.04</v>
      </c>
      <c r="AX41" s="183">
        <f t="shared" si="3"/>
        <v>136</v>
      </c>
      <c r="AY41" s="184">
        <f t="shared" si="10"/>
        <v>200</v>
      </c>
      <c r="AZ41" s="31"/>
    </row>
    <row r="42" spans="1:52" s="32" customFormat="1" ht="57" customHeight="1">
      <c r="A42" s="147">
        <v>39</v>
      </c>
      <c r="B42" s="346">
        <v>33</v>
      </c>
      <c r="C42" s="193" t="s">
        <v>226</v>
      </c>
      <c r="D42" s="193" t="s">
        <v>227</v>
      </c>
      <c r="E42" s="193" t="s">
        <v>228</v>
      </c>
      <c r="F42" s="338" t="s">
        <v>91</v>
      </c>
      <c r="G42" s="185">
        <v>43694</v>
      </c>
      <c r="H42" s="186">
        <v>29377</v>
      </c>
      <c r="I42" s="162">
        <v>30704037</v>
      </c>
      <c r="J42" s="197" t="s">
        <v>229</v>
      </c>
      <c r="K42" s="207"/>
      <c r="L42" s="207"/>
      <c r="M42" s="165" t="s">
        <v>1376</v>
      </c>
      <c r="N42" s="202" t="s">
        <v>1377</v>
      </c>
      <c r="O42" s="217"/>
      <c r="P42" s="217">
        <v>30</v>
      </c>
      <c r="Q42" s="217"/>
      <c r="R42" s="168">
        <v>204</v>
      </c>
      <c r="S42" s="169">
        <v>26</v>
      </c>
      <c r="T42" s="170">
        <f t="shared" si="0"/>
        <v>234</v>
      </c>
      <c r="U42" s="170"/>
      <c r="V42" s="194"/>
      <c r="W42" s="172">
        <f t="shared" si="4"/>
        <v>0</v>
      </c>
      <c r="X42" s="208"/>
      <c r="Y42" s="208"/>
      <c r="Z42" s="208"/>
      <c r="AA42" s="174">
        <f t="shared" si="5"/>
        <v>0</v>
      </c>
      <c r="AB42" s="175">
        <f t="shared" si="11"/>
        <v>0</v>
      </c>
      <c r="AC42" s="174">
        <v>15</v>
      </c>
      <c r="AD42" s="174">
        <f t="shared" si="12"/>
        <v>8</v>
      </c>
      <c r="AE42" s="174"/>
      <c r="AF42" s="176">
        <f t="shared" si="13"/>
        <v>7</v>
      </c>
      <c r="AG42" s="209"/>
      <c r="AH42" s="209"/>
      <c r="AI42" s="210"/>
      <c r="AJ42" s="218"/>
      <c r="AK42" s="218"/>
      <c r="AL42" s="174">
        <v>0</v>
      </c>
      <c r="AM42" s="174">
        <v>1</v>
      </c>
      <c r="AN42" s="174">
        <v>0</v>
      </c>
      <c r="AO42" s="211"/>
      <c r="AP42" s="178">
        <f t="shared" si="1"/>
        <v>265</v>
      </c>
      <c r="AQ42" s="352">
        <f t="shared" si="2"/>
        <v>1018750</v>
      </c>
      <c r="AR42" s="179">
        <f t="shared" si="8"/>
        <v>0</v>
      </c>
      <c r="AS42" s="209"/>
      <c r="AT42" s="180">
        <v>109.5</v>
      </c>
      <c r="AU42" s="174"/>
      <c r="AV42" s="181"/>
      <c r="AW42" s="182">
        <f t="shared" si="9"/>
        <v>155.5</v>
      </c>
      <c r="AX42" s="183">
        <f t="shared" si="3"/>
        <v>155</v>
      </c>
      <c r="AY42" s="184">
        <f t="shared" si="10"/>
        <v>2000</v>
      </c>
      <c r="AZ42" s="31"/>
    </row>
    <row r="43" spans="1:52" s="32" customFormat="1" ht="57" customHeight="1">
      <c r="A43" s="147">
        <v>41</v>
      </c>
      <c r="B43" s="346">
        <v>34</v>
      </c>
      <c r="C43" s="193" t="s">
        <v>230</v>
      </c>
      <c r="D43" s="193" t="s">
        <v>231</v>
      </c>
      <c r="E43" s="193" t="s">
        <v>232</v>
      </c>
      <c r="F43" s="338" t="s">
        <v>102</v>
      </c>
      <c r="G43" s="185">
        <v>43704</v>
      </c>
      <c r="H43" s="186">
        <v>36948</v>
      </c>
      <c r="I43" s="162">
        <v>101379599</v>
      </c>
      <c r="J43" s="197" t="s">
        <v>233</v>
      </c>
      <c r="K43" s="207"/>
      <c r="L43" s="207"/>
      <c r="M43" s="187" t="s">
        <v>1391</v>
      </c>
      <c r="N43" s="202" t="s">
        <v>1392</v>
      </c>
      <c r="O43" s="217">
        <v>60</v>
      </c>
      <c r="P43" s="217"/>
      <c r="Q43" s="217"/>
      <c r="R43" s="168">
        <v>204</v>
      </c>
      <c r="S43" s="169">
        <v>26</v>
      </c>
      <c r="T43" s="170">
        <f t="shared" si="0"/>
        <v>264</v>
      </c>
      <c r="U43" s="170"/>
      <c r="V43" s="194"/>
      <c r="W43" s="172">
        <f t="shared" si="4"/>
        <v>0</v>
      </c>
      <c r="X43" s="208"/>
      <c r="Y43" s="208"/>
      <c r="Z43" s="208"/>
      <c r="AA43" s="174">
        <f t="shared" si="5"/>
        <v>0</v>
      </c>
      <c r="AB43" s="175">
        <f t="shared" si="11"/>
        <v>0</v>
      </c>
      <c r="AC43" s="174">
        <v>12</v>
      </c>
      <c r="AD43" s="174">
        <f t="shared" si="12"/>
        <v>8</v>
      </c>
      <c r="AE43" s="174"/>
      <c r="AF43" s="176">
        <f t="shared" si="13"/>
        <v>7</v>
      </c>
      <c r="AG43" s="209"/>
      <c r="AH43" s="209"/>
      <c r="AI43" s="210"/>
      <c r="AJ43" s="218"/>
      <c r="AK43" s="218"/>
      <c r="AL43" s="174">
        <v>0</v>
      </c>
      <c r="AM43" s="174">
        <v>1</v>
      </c>
      <c r="AN43" s="174">
        <v>0</v>
      </c>
      <c r="AO43" s="211"/>
      <c r="AP43" s="178">
        <f t="shared" si="1"/>
        <v>292</v>
      </c>
      <c r="AQ43" s="352">
        <f t="shared" si="2"/>
        <v>1128775</v>
      </c>
      <c r="AR43" s="179">
        <f t="shared" si="8"/>
        <v>0</v>
      </c>
      <c r="AS43" s="209"/>
      <c r="AT43" s="180">
        <v>109.5</v>
      </c>
      <c r="AU43" s="174"/>
      <c r="AV43" s="181"/>
      <c r="AW43" s="182">
        <f t="shared" si="9"/>
        <v>182.5</v>
      </c>
      <c r="AX43" s="183">
        <f t="shared" si="3"/>
        <v>182</v>
      </c>
      <c r="AY43" s="184">
        <f t="shared" si="10"/>
        <v>2000</v>
      </c>
      <c r="AZ43" s="31"/>
    </row>
    <row r="44" spans="1:52" s="32" customFormat="1" ht="57" customHeight="1">
      <c r="A44" s="150">
        <v>42</v>
      </c>
      <c r="B44" s="346">
        <v>35</v>
      </c>
      <c r="C44" s="219" t="s">
        <v>234</v>
      </c>
      <c r="D44" s="193" t="s">
        <v>235</v>
      </c>
      <c r="E44" s="193" t="s">
        <v>236</v>
      </c>
      <c r="F44" s="226" t="s">
        <v>102</v>
      </c>
      <c r="G44" s="185">
        <v>43721</v>
      </c>
      <c r="H44" s="186">
        <v>33420</v>
      </c>
      <c r="I44" s="162">
        <v>170784258</v>
      </c>
      <c r="J44" s="197" t="s">
        <v>237</v>
      </c>
      <c r="K44" s="207"/>
      <c r="L44" s="207"/>
      <c r="M44" s="215" t="s">
        <v>1388</v>
      </c>
      <c r="N44" s="202" t="s">
        <v>1387</v>
      </c>
      <c r="O44" s="217"/>
      <c r="P44" s="217">
        <v>30</v>
      </c>
      <c r="Q44" s="217"/>
      <c r="R44" s="168">
        <v>204</v>
      </c>
      <c r="S44" s="169">
        <v>26</v>
      </c>
      <c r="T44" s="170">
        <f t="shared" si="0"/>
        <v>234</v>
      </c>
      <c r="U44" s="170"/>
      <c r="V44" s="194"/>
      <c r="W44" s="172">
        <f t="shared" si="4"/>
        <v>0</v>
      </c>
      <c r="X44" s="208"/>
      <c r="Y44" s="208"/>
      <c r="Z44" s="208"/>
      <c r="AA44" s="174">
        <f t="shared" si="5"/>
        <v>0</v>
      </c>
      <c r="AB44" s="175">
        <f t="shared" si="11"/>
        <v>0</v>
      </c>
      <c r="AC44" s="174">
        <v>15</v>
      </c>
      <c r="AD44" s="174">
        <f t="shared" si="12"/>
        <v>8</v>
      </c>
      <c r="AE44" s="174"/>
      <c r="AF44" s="176">
        <f t="shared" si="13"/>
        <v>7</v>
      </c>
      <c r="AG44" s="209"/>
      <c r="AH44" s="209"/>
      <c r="AI44" s="210"/>
      <c r="AJ44" s="218"/>
      <c r="AK44" s="218"/>
      <c r="AL44" s="174">
        <v>0</v>
      </c>
      <c r="AM44" s="174">
        <v>1</v>
      </c>
      <c r="AN44" s="174">
        <v>0</v>
      </c>
      <c r="AO44" s="211"/>
      <c r="AP44" s="178">
        <f t="shared" si="1"/>
        <v>265</v>
      </c>
      <c r="AQ44" s="352">
        <f t="shared" si="2"/>
        <v>1018750</v>
      </c>
      <c r="AR44" s="179">
        <f t="shared" si="8"/>
        <v>0</v>
      </c>
      <c r="AS44" s="209"/>
      <c r="AT44" s="180">
        <v>109.5</v>
      </c>
      <c r="AU44" s="174"/>
      <c r="AV44" s="181"/>
      <c r="AW44" s="182">
        <f t="shared" si="9"/>
        <v>155.5</v>
      </c>
      <c r="AX44" s="183">
        <f t="shared" si="3"/>
        <v>155</v>
      </c>
      <c r="AY44" s="184">
        <f t="shared" si="10"/>
        <v>2000</v>
      </c>
      <c r="AZ44" s="31"/>
    </row>
    <row r="45" spans="1:52" s="32" customFormat="1" ht="57" customHeight="1">
      <c r="A45" s="147">
        <v>43</v>
      </c>
      <c r="B45" s="346">
        <v>36</v>
      </c>
      <c r="C45" s="219" t="s">
        <v>238</v>
      </c>
      <c r="D45" s="193" t="s">
        <v>239</v>
      </c>
      <c r="E45" s="193" t="s">
        <v>240</v>
      </c>
      <c r="F45" s="226" t="s">
        <v>102</v>
      </c>
      <c r="G45" s="185">
        <v>43721</v>
      </c>
      <c r="H45" s="161">
        <v>35066</v>
      </c>
      <c r="I45" s="162">
        <v>30832560</v>
      </c>
      <c r="J45" s="197" t="s">
        <v>241</v>
      </c>
      <c r="K45" s="207"/>
      <c r="L45" s="207"/>
      <c r="M45" s="215" t="s">
        <v>1388</v>
      </c>
      <c r="N45" s="202" t="s">
        <v>1387</v>
      </c>
      <c r="O45" s="217"/>
      <c r="P45" s="217">
        <v>30</v>
      </c>
      <c r="Q45" s="217"/>
      <c r="R45" s="168">
        <v>204</v>
      </c>
      <c r="S45" s="220">
        <v>26</v>
      </c>
      <c r="T45" s="170">
        <f t="shared" si="0"/>
        <v>234</v>
      </c>
      <c r="U45" s="170"/>
      <c r="V45" s="201"/>
      <c r="W45" s="172">
        <f t="shared" si="4"/>
        <v>0</v>
      </c>
      <c r="X45" s="208"/>
      <c r="Y45" s="208"/>
      <c r="Z45" s="208"/>
      <c r="AA45" s="174">
        <f t="shared" si="5"/>
        <v>0</v>
      </c>
      <c r="AB45" s="175">
        <f t="shared" si="11"/>
        <v>0</v>
      </c>
      <c r="AC45" s="174">
        <v>15</v>
      </c>
      <c r="AD45" s="174">
        <f t="shared" si="12"/>
        <v>8</v>
      </c>
      <c r="AE45" s="174"/>
      <c r="AF45" s="176">
        <f t="shared" si="13"/>
        <v>7</v>
      </c>
      <c r="AG45" s="209"/>
      <c r="AH45" s="209"/>
      <c r="AI45" s="210"/>
      <c r="AJ45" s="218"/>
      <c r="AK45" s="218"/>
      <c r="AL45" s="174">
        <v>0</v>
      </c>
      <c r="AM45" s="174">
        <v>1</v>
      </c>
      <c r="AN45" s="174">
        <v>0</v>
      </c>
      <c r="AO45" s="211"/>
      <c r="AP45" s="178">
        <f t="shared" si="1"/>
        <v>265</v>
      </c>
      <c r="AQ45" s="352">
        <f t="shared" si="2"/>
        <v>1018750</v>
      </c>
      <c r="AR45" s="179">
        <f t="shared" si="8"/>
        <v>0</v>
      </c>
      <c r="AS45" s="209"/>
      <c r="AT45" s="180">
        <v>109.5</v>
      </c>
      <c r="AU45" s="174"/>
      <c r="AV45" s="181"/>
      <c r="AW45" s="182">
        <f t="shared" si="9"/>
        <v>155.5</v>
      </c>
      <c r="AX45" s="183">
        <f t="shared" si="3"/>
        <v>155</v>
      </c>
      <c r="AY45" s="184">
        <f t="shared" si="10"/>
        <v>2000</v>
      </c>
      <c r="AZ45" s="31"/>
    </row>
    <row r="46" spans="1:52" s="32" customFormat="1" ht="57" customHeight="1">
      <c r="A46" s="150">
        <v>44</v>
      </c>
      <c r="B46" s="346">
        <v>37</v>
      </c>
      <c r="C46" s="193" t="s">
        <v>242</v>
      </c>
      <c r="D46" s="221" t="s">
        <v>243</v>
      </c>
      <c r="E46" s="188" t="s">
        <v>244</v>
      </c>
      <c r="F46" s="226" t="s">
        <v>91</v>
      </c>
      <c r="G46" s="185">
        <v>43739</v>
      </c>
      <c r="H46" s="186">
        <v>26431</v>
      </c>
      <c r="I46" s="162">
        <v>30857936</v>
      </c>
      <c r="J46" s="163" t="s">
        <v>245</v>
      </c>
      <c r="K46" s="222"/>
      <c r="L46" s="222"/>
      <c r="M46" s="187" t="s">
        <v>1376</v>
      </c>
      <c r="N46" s="202" t="s">
        <v>1377</v>
      </c>
      <c r="O46" s="217"/>
      <c r="P46" s="217"/>
      <c r="Q46" s="217"/>
      <c r="R46" s="168">
        <v>204</v>
      </c>
      <c r="S46" s="169"/>
      <c r="T46" s="170">
        <f t="shared" si="0"/>
        <v>0</v>
      </c>
      <c r="U46" s="170">
        <v>20</v>
      </c>
      <c r="V46" s="194"/>
      <c r="W46" s="172">
        <f t="shared" si="4"/>
        <v>0</v>
      </c>
      <c r="X46" s="208"/>
      <c r="Y46" s="208"/>
      <c r="Z46" s="208"/>
      <c r="AA46" s="174">
        <f t="shared" si="5"/>
        <v>0</v>
      </c>
      <c r="AB46" s="175">
        <f t="shared" si="11"/>
        <v>0</v>
      </c>
      <c r="AC46" s="174"/>
      <c r="AD46" s="174">
        <f t="shared" si="12"/>
        <v>0</v>
      </c>
      <c r="AE46" s="174"/>
      <c r="AF46" s="176">
        <f t="shared" si="13"/>
        <v>0</v>
      </c>
      <c r="AG46" s="209"/>
      <c r="AH46" s="209"/>
      <c r="AI46" s="210"/>
      <c r="AJ46" s="218"/>
      <c r="AK46" s="218"/>
      <c r="AL46" s="174">
        <v>0</v>
      </c>
      <c r="AM46" s="174"/>
      <c r="AN46" s="174">
        <v>0</v>
      </c>
      <c r="AO46" s="211"/>
      <c r="AP46" s="178">
        <f t="shared" si="1"/>
        <v>20</v>
      </c>
      <c r="AQ46" s="352">
        <f t="shared" si="2"/>
        <v>81500</v>
      </c>
      <c r="AR46" s="179">
        <f t="shared" si="8"/>
        <v>0</v>
      </c>
      <c r="AS46" s="209"/>
      <c r="AT46" s="180"/>
      <c r="AU46" s="174"/>
      <c r="AV46" s="181"/>
      <c r="AW46" s="182">
        <f t="shared" si="9"/>
        <v>20</v>
      </c>
      <c r="AX46" s="183">
        <f t="shared" si="3"/>
        <v>20</v>
      </c>
      <c r="AY46" s="184">
        <f t="shared" si="10"/>
        <v>0</v>
      </c>
      <c r="AZ46" s="31"/>
    </row>
    <row r="47" spans="1:52" s="32" customFormat="1" ht="57" customHeight="1">
      <c r="A47" s="147">
        <v>45</v>
      </c>
      <c r="B47" s="346">
        <v>38</v>
      </c>
      <c r="C47" s="193" t="s">
        <v>246</v>
      </c>
      <c r="D47" s="193" t="s">
        <v>247</v>
      </c>
      <c r="E47" s="193" t="s">
        <v>248</v>
      </c>
      <c r="F47" s="226" t="s">
        <v>102</v>
      </c>
      <c r="G47" s="185">
        <v>43741</v>
      </c>
      <c r="H47" s="161">
        <v>33653</v>
      </c>
      <c r="I47" s="162">
        <v>30791567</v>
      </c>
      <c r="J47" s="163" t="s">
        <v>249</v>
      </c>
      <c r="K47" s="222"/>
      <c r="L47" s="222"/>
      <c r="M47" s="187" t="s">
        <v>1393</v>
      </c>
      <c r="N47" s="202" t="s">
        <v>119</v>
      </c>
      <c r="O47" s="217"/>
      <c r="P47" s="217">
        <v>30</v>
      </c>
      <c r="Q47" s="217"/>
      <c r="R47" s="168">
        <v>204</v>
      </c>
      <c r="S47" s="169">
        <v>26</v>
      </c>
      <c r="T47" s="170">
        <f t="shared" si="0"/>
        <v>234</v>
      </c>
      <c r="U47" s="170"/>
      <c r="V47" s="194"/>
      <c r="W47" s="172">
        <f t="shared" si="4"/>
        <v>0</v>
      </c>
      <c r="X47" s="208"/>
      <c r="Y47" s="208"/>
      <c r="Z47" s="208"/>
      <c r="AA47" s="174">
        <f t="shared" si="5"/>
        <v>0</v>
      </c>
      <c r="AB47" s="175">
        <f t="shared" si="11"/>
        <v>0</v>
      </c>
      <c r="AC47" s="174">
        <v>15</v>
      </c>
      <c r="AD47" s="174">
        <f t="shared" si="12"/>
        <v>8</v>
      </c>
      <c r="AE47" s="174"/>
      <c r="AF47" s="176">
        <f t="shared" si="13"/>
        <v>7</v>
      </c>
      <c r="AG47" s="209"/>
      <c r="AH47" s="209"/>
      <c r="AI47" s="210"/>
      <c r="AJ47" s="208"/>
      <c r="AK47" s="208"/>
      <c r="AL47" s="174">
        <v>0</v>
      </c>
      <c r="AM47" s="174">
        <v>1</v>
      </c>
      <c r="AN47" s="174">
        <v>0</v>
      </c>
      <c r="AO47" s="211"/>
      <c r="AP47" s="178">
        <f t="shared" si="1"/>
        <v>265</v>
      </c>
      <c r="AQ47" s="352">
        <f t="shared" si="2"/>
        <v>1018750</v>
      </c>
      <c r="AR47" s="179">
        <f t="shared" si="8"/>
        <v>0</v>
      </c>
      <c r="AS47" s="209"/>
      <c r="AT47" s="180">
        <v>109.5</v>
      </c>
      <c r="AU47" s="174"/>
      <c r="AV47" s="181"/>
      <c r="AW47" s="182">
        <f t="shared" si="9"/>
        <v>155.5</v>
      </c>
      <c r="AX47" s="183">
        <f t="shared" si="3"/>
        <v>155</v>
      </c>
      <c r="AY47" s="184">
        <f t="shared" si="10"/>
        <v>2000</v>
      </c>
      <c r="AZ47" s="31"/>
    </row>
    <row r="48" spans="1:52" s="32" customFormat="1" ht="57" customHeight="1">
      <c r="A48" s="150">
        <v>46</v>
      </c>
      <c r="B48" s="346">
        <v>39</v>
      </c>
      <c r="C48" s="193" t="s">
        <v>250</v>
      </c>
      <c r="D48" s="188" t="s">
        <v>251</v>
      </c>
      <c r="E48" s="188" t="s">
        <v>252</v>
      </c>
      <c r="F48" s="226" t="s">
        <v>102</v>
      </c>
      <c r="G48" s="185">
        <v>43742</v>
      </c>
      <c r="H48" s="161">
        <v>36274</v>
      </c>
      <c r="I48" s="162">
        <v>250206485</v>
      </c>
      <c r="J48" s="197" t="s">
        <v>253</v>
      </c>
      <c r="K48" s="222"/>
      <c r="L48" s="222"/>
      <c r="M48" s="188" t="s">
        <v>1372</v>
      </c>
      <c r="N48" s="202" t="s">
        <v>114</v>
      </c>
      <c r="O48" s="217"/>
      <c r="P48" s="217">
        <v>20</v>
      </c>
      <c r="Q48" s="217"/>
      <c r="R48" s="168">
        <v>204</v>
      </c>
      <c r="S48" s="169">
        <v>26</v>
      </c>
      <c r="T48" s="170">
        <f t="shared" si="0"/>
        <v>224</v>
      </c>
      <c r="U48" s="170"/>
      <c r="V48" s="194"/>
      <c r="W48" s="172">
        <f t="shared" si="4"/>
        <v>0</v>
      </c>
      <c r="X48" s="208"/>
      <c r="Y48" s="208"/>
      <c r="Z48" s="208"/>
      <c r="AA48" s="174">
        <f t="shared" si="5"/>
        <v>0</v>
      </c>
      <c r="AB48" s="175">
        <f t="shared" si="11"/>
        <v>0</v>
      </c>
      <c r="AC48" s="174">
        <v>15</v>
      </c>
      <c r="AD48" s="174">
        <f t="shared" si="12"/>
        <v>8</v>
      </c>
      <c r="AE48" s="174"/>
      <c r="AF48" s="176">
        <f t="shared" si="13"/>
        <v>7</v>
      </c>
      <c r="AG48" s="209"/>
      <c r="AH48" s="209"/>
      <c r="AI48" s="210"/>
      <c r="AJ48" s="208"/>
      <c r="AK48" s="208"/>
      <c r="AL48" s="174">
        <v>0</v>
      </c>
      <c r="AM48" s="174">
        <v>1</v>
      </c>
      <c r="AN48" s="174">
        <v>0</v>
      </c>
      <c r="AO48" s="223"/>
      <c r="AP48" s="178">
        <f t="shared" si="1"/>
        <v>255</v>
      </c>
      <c r="AQ48" s="352">
        <f t="shared" si="2"/>
        <v>978000</v>
      </c>
      <c r="AR48" s="179">
        <f t="shared" si="8"/>
        <v>0</v>
      </c>
      <c r="AS48" s="209"/>
      <c r="AT48" s="180">
        <v>109.5</v>
      </c>
      <c r="AU48" s="174"/>
      <c r="AV48" s="181"/>
      <c r="AW48" s="182">
        <f t="shared" si="9"/>
        <v>145.5</v>
      </c>
      <c r="AX48" s="183">
        <f t="shared" si="3"/>
        <v>145</v>
      </c>
      <c r="AY48" s="184">
        <f t="shared" si="10"/>
        <v>2000</v>
      </c>
      <c r="AZ48" s="31"/>
    </row>
    <row r="49" spans="1:52" s="32" customFormat="1" ht="57" customHeight="1">
      <c r="A49" s="150">
        <v>48</v>
      </c>
      <c r="B49" s="346">
        <v>40</v>
      </c>
      <c r="C49" s="193" t="s">
        <v>254</v>
      </c>
      <c r="D49" s="193" t="s">
        <v>255</v>
      </c>
      <c r="E49" s="193" t="s">
        <v>256</v>
      </c>
      <c r="F49" s="226" t="s">
        <v>102</v>
      </c>
      <c r="G49" s="185">
        <v>43743</v>
      </c>
      <c r="H49" s="161">
        <v>33523</v>
      </c>
      <c r="I49" s="162">
        <v>101304519</v>
      </c>
      <c r="J49" s="197" t="s">
        <v>257</v>
      </c>
      <c r="K49" s="222"/>
      <c r="L49" s="222"/>
      <c r="M49" s="215" t="s">
        <v>1388</v>
      </c>
      <c r="N49" s="202" t="s">
        <v>1389</v>
      </c>
      <c r="O49" s="217"/>
      <c r="P49" s="217">
        <v>30</v>
      </c>
      <c r="Q49" s="217"/>
      <c r="R49" s="168">
        <v>204</v>
      </c>
      <c r="S49" s="169">
        <v>26</v>
      </c>
      <c r="T49" s="170">
        <f t="shared" si="0"/>
        <v>234</v>
      </c>
      <c r="U49" s="170"/>
      <c r="V49" s="194"/>
      <c r="W49" s="172">
        <f t="shared" si="4"/>
        <v>0</v>
      </c>
      <c r="X49" s="208"/>
      <c r="Y49" s="208"/>
      <c r="Z49" s="208"/>
      <c r="AA49" s="174">
        <f t="shared" si="5"/>
        <v>0</v>
      </c>
      <c r="AB49" s="175">
        <f t="shared" si="11"/>
        <v>0</v>
      </c>
      <c r="AC49" s="174">
        <v>15</v>
      </c>
      <c r="AD49" s="174">
        <f t="shared" si="12"/>
        <v>8</v>
      </c>
      <c r="AE49" s="174"/>
      <c r="AF49" s="176">
        <f t="shared" si="13"/>
        <v>7</v>
      </c>
      <c r="AG49" s="209"/>
      <c r="AH49" s="209"/>
      <c r="AI49" s="210"/>
      <c r="AJ49" s="208"/>
      <c r="AK49" s="208"/>
      <c r="AL49" s="174">
        <v>0</v>
      </c>
      <c r="AM49" s="174">
        <v>1</v>
      </c>
      <c r="AN49" s="174">
        <v>0</v>
      </c>
      <c r="AO49" s="211"/>
      <c r="AP49" s="178">
        <f t="shared" si="1"/>
        <v>265</v>
      </c>
      <c r="AQ49" s="352">
        <f t="shared" si="2"/>
        <v>1018750</v>
      </c>
      <c r="AR49" s="179">
        <f t="shared" si="8"/>
        <v>0</v>
      </c>
      <c r="AS49" s="209"/>
      <c r="AT49" s="180">
        <v>109.5</v>
      </c>
      <c r="AU49" s="174"/>
      <c r="AV49" s="181"/>
      <c r="AW49" s="182">
        <f t="shared" si="9"/>
        <v>155.5</v>
      </c>
      <c r="AX49" s="183">
        <f t="shared" si="3"/>
        <v>155</v>
      </c>
      <c r="AY49" s="184">
        <f t="shared" si="10"/>
        <v>2000</v>
      </c>
      <c r="AZ49" s="31"/>
    </row>
    <row r="50" spans="1:52" s="32" customFormat="1" ht="57" customHeight="1">
      <c r="A50" s="147">
        <v>49</v>
      </c>
      <c r="B50" s="346">
        <v>41</v>
      </c>
      <c r="C50" s="193" t="s">
        <v>258</v>
      </c>
      <c r="D50" s="188" t="s">
        <v>259</v>
      </c>
      <c r="E50" s="188" t="s">
        <v>260</v>
      </c>
      <c r="F50" s="226" t="s">
        <v>91</v>
      </c>
      <c r="G50" s="185">
        <v>43745</v>
      </c>
      <c r="H50" s="186">
        <v>37145</v>
      </c>
      <c r="I50" s="162">
        <v>21244347</v>
      </c>
      <c r="J50" s="163" t="s">
        <v>261</v>
      </c>
      <c r="K50" s="222"/>
      <c r="L50" s="222"/>
      <c r="M50" s="165" t="s">
        <v>1376</v>
      </c>
      <c r="N50" s="202" t="s">
        <v>98</v>
      </c>
      <c r="O50" s="217">
        <v>60</v>
      </c>
      <c r="P50" s="217"/>
      <c r="Q50" s="217"/>
      <c r="R50" s="168">
        <v>204</v>
      </c>
      <c r="S50" s="169">
        <v>26</v>
      </c>
      <c r="T50" s="170">
        <f t="shared" si="0"/>
        <v>264</v>
      </c>
      <c r="U50" s="170"/>
      <c r="V50" s="194"/>
      <c r="W50" s="172">
        <f t="shared" si="4"/>
        <v>0</v>
      </c>
      <c r="X50" s="208"/>
      <c r="Y50" s="208"/>
      <c r="Z50" s="208"/>
      <c r="AA50" s="174">
        <f t="shared" si="5"/>
        <v>0</v>
      </c>
      <c r="AB50" s="175">
        <f t="shared" si="11"/>
        <v>0</v>
      </c>
      <c r="AC50" s="174">
        <v>15</v>
      </c>
      <c r="AD50" s="174">
        <f t="shared" si="12"/>
        <v>8</v>
      </c>
      <c r="AE50" s="174"/>
      <c r="AF50" s="176">
        <f t="shared" si="13"/>
        <v>7</v>
      </c>
      <c r="AG50" s="209"/>
      <c r="AH50" s="209"/>
      <c r="AI50" s="210"/>
      <c r="AJ50" s="208"/>
      <c r="AK50" s="208"/>
      <c r="AL50" s="174">
        <v>0</v>
      </c>
      <c r="AM50" s="174">
        <v>1</v>
      </c>
      <c r="AN50" s="174">
        <v>0</v>
      </c>
      <c r="AO50" s="223"/>
      <c r="AP50" s="178">
        <f t="shared" si="1"/>
        <v>295</v>
      </c>
      <c r="AQ50" s="352">
        <f t="shared" si="2"/>
        <v>1141000</v>
      </c>
      <c r="AR50" s="179">
        <f t="shared" si="8"/>
        <v>0</v>
      </c>
      <c r="AS50" s="209"/>
      <c r="AT50" s="180">
        <v>109.5</v>
      </c>
      <c r="AU50" s="174"/>
      <c r="AV50" s="181"/>
      <c r="AW50" s="182">
        <f t="shared" si="9"/>
        <v>185.5</v>
      </c>
      <c r="AX50" s="183">
        <f t="shared" si="3"/>
        <v>185</v>
      </c>
      <c r="AY50" s="184">
        <f t="shared" si="10"/>
        <v>2000</v>
      </c>
      <c r="AZ50" s="31"/>
    </row>
    <row r="51" spans="1:52" s="32" customFormat="1" ht="57" customHeight="1">
      <c r="A51" s="147">
        <v>51</v>
      </c>
      <c r="B51" s="346">
        <v>42</v>
      </c>
      <c r="C51" s="193" t="s">
        <v>262</v>
      </c>
      <c r="D51" s="193" t="s">
        <v>263</v>
      </c>
      <c r="E51" s="193" t="s">
        <v>264</v>
      </c>
      <c r="F51" s="226" t="s">
        <v>102</v>
      </c>
      <c r="G51" s="185">
        <v>43746</v>
      </c>
      <c r="H51" s="161">
        <v>31642</v>
      </c>
      <c r="I51" s="162" t="s">
        <v>265</v>
      </c>
      <c r="J51" s="197" t="s">
        <v>266</v>
      </c>
      <c r="K51" s="222"/>
      <c r="L51" s="222"/>
      <c r="M51" s="188" t="s">
        <v>1372</v>
      </c>
      <c r="N51" s="202" t="s">
        <v>114</v>
      </c>
      <c r="O51" s="217"/>
      <c r="P51" s="217"/>
      <c r="Q51" s="217"/>
      <c r="R51" s="168">
        <v>204</v>
      </c>
      <c r="S51" s="169"/>
      <c r="T51" s="170">
        <f t="shared" si="0"/>
        <v>0</v>
      </c>
      <c r="U51" s="170">
        <v>20</v>
      </c>
      <c r="V51" s="194"/>
      <c r="W51" s="172">
        <f t="shared" si="4"/>
        <v>0</v>
      </c>
      <c r="X51" s="208"/>
      <c r="Y51" s="208"/>
      <c r="Z51" s="208"/>
      <c r="AA51" s="174">
        <f t="shared" si="5"/>
        <v>0</v>
      </c>
      <c r="AB51" s="175">
        <f t="shared" si="11"/>
        <v>0</v>
      </c>
      <c r="AC51" s="174"/>
      <c r="AD51" s="174">
        <f t="shared" si="12"/>
        <v>0</v>
      </c>
      <c r="AE51" s="174"/>
      <c r="AF51" s="176">
        <f t="shared" si="13"/>
        <v>0</v>
      </c>
      <c r="AG51" s="209"/>
      <c r="AH51" s="209"/>
      <c r="AI51" s="210"/>
      <c r="AJ51" s="208"/>
      <c r="AK51" s="208"/>
      <c r="AL51" s="174">
        <v>0</v>
      </c>
      <c r="AM51" s="174"/>
      <c r="AN51" s="174">
        <v>0</v>
      </c>
      <c r="AO51" s="223"/>
      <c r="AP51" s="178">
        <f t="shared" si="1"/>
        <v>20</v>
      </c>
      <c r="AQ51" s="352">
        <f t="shared" si="2"/>
        <v>81500</v>
      </c>
      <c r="AR51" s="179">
        <f t="shared" si="8"/>
        <v>0</v>
      </c>
      <c r="AS51" s="209"/>
      <c r="AT51" s="180"/>
      <c r="AU51" s="174"/>
      <c r="AV51" s="181"/>
      <c r="AW51" s="182">
        <f t="shared" si="9"/>
        <v>20</v>
      </c>
      <c r="AX51" s="183">
        <f t="shared" si="3"/>
        <v>20</v>
      </c>
      <c r="AY51" s="184">
        <f t="shared" si="10"/>
        <v>0</v>
      </c>
      <c r="AZ51" s="31"/>
    </row>
    <row r="52" spans="1:52" s="60" customFormat="1" ht="57" customHeight="1">
      <c r="A52" s="150">
        <v>52</v>
      </c>
      <c r="B52" s="346">
        <v>43</v>
      </c>
      <c r="C52" s="219" t="s">
        <v>267</v>
      </c>
      <c r="D52" s="188" t="s">
        <v>268</v>
      </c>
      <c r="E52" s="188" t="s">
        <v>269</v>
      </c>
      <c r="F52" s="226" t="s">
        <v>102</v>
      </c>
      <c r="G52" s="185">
        <v>43746</v>
      </c>
      <c r="H52" s="186">
        <v>32036</v>
      </c>
      <c r="I52" s="162" t="s">
        <v>270</v>
      </c>
      <c r="J52" s="197" t="s">
        <v>271</v>
      </c>
      <c r="K52" s="222"/>
      <c r="L52" s="222"/>
      <c r="M52" s="215" t="s">
        <v>1388</v>
      </c>
      <c r="N52" s="202" t="s">
        <v>272</v>
      </c>
      <c r="O52" s="217"/>
      <c r="P52" s="217"/>
      <c r="Q52" s="217"/>
      <c r="R52" s="168">
        <v>204</v>
      </c>
      <c r="S52" s="169"/>
      <c r="T52" s="170">
        <f t="shared" si="0"/>
        <v>0</v>
      </c>
      <c r="U52" s="170">
        <v>2.2999999999999998</v>
      </c>
      <c r="V52" s="194"/>
      <c r="W52" s="172">
        <f t="shared" si="4"/>
        <v>0</v>
      </c>
      <c r="X52" s="208"/>
      <c r="Y52" s="208"/>
      <c r="Z52" s="208"/>
      <c r="AA52" s="174">
        <f t="shared" si="5"/>
        <v>0</v>
      </c>
      <c r="AB52" s="175">
        <f t="shared" si="11"/>
        <v>0</v>
      </c>
      <c r="AC52" s="174"/>
      <c r="AD52" s="174">
        <f t="shared" si="12"/>
        <v>0</v>
      </c>
      <c r="AE52" s="174"/>
      <c r="AF52" s="176">
        <f t="shared" si="13"/>
        <v>0</v>
      </c>
      <c r="AG52" s="202"/>
      <c r="AH52" s="207">
        <v>163.75</v>
      </c>
      <c r="AI52" s="224"/>
      <c r="AJ52" s="213"/>
      <c r="AK52" s="213"/>
      <c r="AL52" s="225">
        <v>0</v>
      </c>
      <c r="AM52" s="174">
        <v>0</v>
      </c>
      <c r="AN52" s="174">
        <v>0</v>
      </c>
      <c r="AO52" s="223"/>
      <c r="AP52" s="178">
        <f t="shared" si="1"/>
        <v>166.05</v>
      </c>
      <c r="AQ52" s="352">
        <f t="shared" si="2"/>
        <v>676653.75</v>
      </c>
      <c r="AR52" s="179">
        <f t="shared" si="8"/>
        <v>0</v>
      </c>
      <c r="AS52" s="209"/>
      <c r="AT52" s="180">
        <v>163.75</v>
      </c>
      <c r="AU52" s="174"/>
      <c r="AV52" s="181"/>
      <c r="AW52" s="182">
        <f t="shared" si="9"/>
        <v>2.2999999999999998</v>
      </c>
      <c r="AX52" s="183">
        <f t="shared" si="3"/>
        <v>2</v>
      </c>
      <c r="AY52" s="184">
        <f t="shared" si="10"/>
        <v>1200</v>
      </c>
      <c r="AZ52" s="59"/>
    </row>
    <row r="53" spans="1:52" s="32" customFormat="1" ht="57" customHeight="1">
      <c r="A53" s="147">
        <v>53</v>
      </c>
      <c r="B53" s="346">
        <v>44</v>
      </c>
      <c r="C53" s="226" t="s">
        <v>273</v>
      </c>
      <c r="D53" s="193" t="s">
        <v>274</v>
      </c>
      <c r="E53" s="193" t="s">
        <v>275</v>
      </c>
      <c r="F53" s="226" t="s">
        <v>102</v>
      </c>
      <c r="G53" s="185">
        <v>43747</v>
      </c>
      <c r="H53" s="186">
        <v>34918</v>
      </c>
      <c r="I53" s="162">
        <v>30465625</v>
      </c>
      <c r="J53" s="197" t="s">
        <v>276</v>
      </c>
      <c r="K53" s="222"/>
      <c r="L53" s="222"/>
      <c r="M53" s="187" t="s">
        <v>1366</v>
      </c>
      <c r="N53" s="202" t="s">
        <v>1375</v>
      </c>
      <c r="O53" s="217"/>
      <c r="P53" s="217">
        <v>20</v>
      </c>
      <c r="Q53" s="217"/>
      <c r="R53" s="168">
        <v>204</v>
      </c>
      <c r="S53" s="169">
        <v>24</v>
      </c>
      <c r="T53" s="170">
        <f t="shared" si="0"/>
        <v>206.76923076923077</v>
      </c>
      <c r="U53" s="170"/>
      <c r="V53" s="194"/>
      <c r="W53" s="172">
        <f t="shared" si="4"/>
        <v>0</v>
      </c>
      <c r="X53" s="208"/>
      <c r="Y53" s="208"/>
      <c r="Z53" s="208"/>
      <c r="AA53" s="174">
        <f t="shared" si="5"/>
        <v>0</v>
      </c>
      <c r="AB53" s="175">
        <f t="shared" si="11"/>
        <v>0</v>
      </c>
      <c r="AC53" s="174">
        <v>9</v>
      </c>
      <c r="AD53" s="174">
        <f t="shared" si="12"/>
        <v>7.384615384615385</v>
      </c>
      <c r="AE53" s="174"/>
      <c r="AF53" s="176">
        <f t="shared" si="13"/>
        <v>6.4615384615384617</v>
      </c>
      <c r="AG53" s="209"/>
      <c r="AH53" s="209"/>
      <c r="AI53" s="210"/>
      <c r="AJ53" s="208"/>
      <c r="AK53" s="208"/>
      <c r="AL53" s="174">
        <v>0</v>
      </c>
      <c r="AM53" s="174">
        <v>1</v>
      </c>
      <c r="AN53" s="174">
        <v>0</v>
      </c>
      <c r="AO53" s="211"/>
      <c r="AP53" s="178">
        <f t="shared" si="1"/>
        <v>230.61538461538461</v>
      </c>
      <c r="AQ53" s="352">
        <f t="shared" si="2"/>
        <v>883334.61538461538</v>
      </c>
      <c r="AR53" s="179">
        <f t="shared" si="8"/>
        <v>0</v>
      </c>
      <c r="AS53" s="209"/>
      <c r="AT53" s="180">
        <v>92.65</v>
      </c>
      <c r="AU53" s="174"/>
      <c r="AV53" s="181"/>
      <c r="AW53" s="182">
        <f t="shared" si="9"/>
        <v>137.97</v>
      </c>
      <c r="AX53" s="183">
        <f t="shared" si="3"/>
        <v>137</v>
      </c>
      <c r="AY53" s="184">
        <f t="shared" si="10"/>
        <v>3900</v>
      </c>
      <c r="AZ53" s="31"/>
    </row>
    <row r="54" spans="1:52" s="32" customFormat="1" ht="57" customHeight="1">
      <c r="A54" s="150">
        <v>56</v>
      </c>
      <c r="B54" s="346">
        <v>45</v>
      </c>
      <c r="C54" s="193" t="s">
        <v>277</v>
      </c>
      <c r="D54" s="193" t="s">
        <v>278</v>
      </c>
      <c r="E54" s="193" t="s">
        <v>279</v>
      </c>
      <c r="F54" s="226" t="s">
        <v>91</v>
      </c>
      <c r="G54" s="185">
        <v>43752</v>
      </c>
      <c r="H54" s="161">
        <v>36557</v>
      </c>
      <c r="I54" s="162">
        <v>31015214</v>
      </c>
      <c r="J54" s="197" t="s">
        <v>280</v>
      </c>
      <c r="K54" s="222"/>
      <c r="L54" s="222"/>
      <c r="M54" s="215" t="s">
        <v>1388</v>
      </c>
      <c r="N54" s="202" t="s">
        <v>1389</v>
      </c>
      <c r="O54" s="217"/>
      <c r="P54" s="217">
        <v>30</v>
      </c>
      <c r="Q54" s="217"/>
      <c r="R54" s="168">
        <v>204</v>
      </c>
      <c r="S54" s="169">
        <v>26</v>
      </c>
      <c r="T54" s="170">
        <f t="shared" si="0"/>
        <v>234</v>
      </c>
      <c r="U54" s="170"/>
      <c r="V54" s="194"/>
      <c r="W54" s="172">
        <f t="shared" si="4"/>
        <v>0</v>
      </c>
      <c r="X54" s="208"/>
      <c r="Y54" s="208"/>
      <c r="Z54" s="208"/>
      <c r="AA54" s="174">
        <f t="shared" si="5"/>
        <v>0</v>
      </c>
      <c r="AB54" s="175">
        <f t="shared" si="11"/>
        <v>0</v>
      </c>
      <c r="AC54" s="174">
        <v>15</v>
      </c>
      <c r="AD54" s="174">
        <f t="shared" si="12"/>
        <v>8</v>
      </c>
      <c r="AE54" s="174"/>
      <c r="AF54" s="176">
        <f t="shared" si="13"/>
        <v>7</v>
      </c>
      <c r="AG54" s="209"/>
      <c r="AH54" s="222"/>
      <c r="AI54" s="210"/>
      <c r="AJ54" s="208"/>
      <c r="AK54" s="208"/>
      <c r="AL54" s="174">
        <v>0</v>
      </c>
      <c r="AM54" s="174">
        <v>1</v>
      </c>
      <c r="AN54" s="174">
        <v>0</v>
      </c>
      <c r="AO54" s="211"/>
      <c r="AP54" s="178">
        <f t="shared" si="1"/>
        <v>265</v>
      </c>
      <c r="AQ54" s="352">
        <f t="shared" si="2"/>
        <v>1018750</v>
      </c>
      <c r="AR54" s="179">
        <f t="shared" si="8"/>
        <v>0</v>
      </c>
      <c r="AS54" s="209"/>
      <c r="AT54" s="180">
        <v>109.5</v>
      </c>
      <c r="AU54" s="174"/>
      <c r="AV54" s="181"/>
      <c r="AW54" s="182">
        <f t="shared" si="9"/>
        <v>155.5</v>
      </c>
      <c r="AX54" s="183">
        <f t="shared" si="3"/>
        <v>155</v>
      </c>
      <c r="AY54" s="184">
        <f t="shared" si="10"/>
        <v>2000</v>
      </c>
      <c r="AZ54" s="31"/>
    </row>
    <row r="55" spans="1:52" s="32" customFormat="1" ht="57" customHeight="1">
      <c r="A55" s="147">
        <v>57</v>
      </c>
      <c r="B55" s="346">
        <v>46</v>
      </c>
      <c r="C55" s="219" t="s">
        <v>281</v>
      </c>
      <c r="D55" s="221" t="s">
        <v>282</v>
      </c>
      <c r="E55" s="221" t="s">
        <v>283</v>
      </c>
      <c r="F55" s="226" t="s">
        <v>102</v>
      </c>
      <c r="G55" s="185">
        <v>43766</v>
      </c>
      <c r="H55" s="186">
        <v>30459</v>
      </c>
      <c r="I55" s="162">
        <v>30679677</v>
      </c>
      <c r="J55" s="197" t="s">
        <v>284</v>
      </c>
      <c r="K55" s="222"/>
      <c r="L55" s="222"/>
      <c r="M55" s="215" t="s">
        <v>1388</v>
      </c>
      <c r="N55" s="202" t="s">
        <v>1387</v>
      </c>
      <c r="O55" s="217"/>
      <c r="P55" s="217">
        <v>30</v>
      </c>
      <c r="Q55" s="217"/>
      <c r="R55" s="168">
        <v>204</v>
      </c>
      <c r="S55" s="169">
        <v>26</v>
      </c>
      <c r="T55" s="170">
        <f t="shared" si="0"/>
        <v>234</v>
      </c>
      <c r="U55" s="170"/>
      <c r="V55" s="194"/>
      <c r="W55" s="172">
        <f t="shared" si="4"/>
        <v>0</v>
      </c>
      <c r="X55" s="208"/>
      <c r="Y55" s="208"/>
      <c r="Z55" s="208"/>
      <c r="AA55" s="174">
        <f t="shared" si="5"/>
        <v>0</v>
      </c>
      <c r="AB55" s="175">
        <f t="shared" si="11"/>
        <v>0</v>
      </c>
      <c r="AC55" s="174">
        <v>15</v>
      </c>
      <c r="AD55" s="174">
        <f t="shared" si="12"/>
        <v>8</v>
      </c>
      <c r="AE55" s="174"/>
      <c r="AF55" s="176">
        <f t="shared" si="13"/>
        <v>7</v>
      </c>
      <c r="AG55" s="209"/>
      <c r="AH55" s="209"/>
      <c r="AI55" s="210"/>
      <c r="AJ55" s="208"/>
      <c r="AK55" s="208"/>
      <c r="AL55" s="174">
        <v>0</v>
      </c>
      <c r="AM55" s="174">
        <v>1</v>
      </c>
      <c r="AN55" s="174">
        <v>0</v>
      </c>
      <c r="AO55" s="211"/>
      <c r="AP55" s="178">
        <f t="shared" si="1"/>
        <v>265</v>
      </c>
      <c r="AQ55" s="352">
        <f t="shared" si="2"/>
        <v>1018750</v>
      </c>
      <c r="AR55" s="179">
        <f t="shared" si="8"/>
        <v>0</v>
      </c>
      <c r="AS55" s="209"/>
      <c r="AT55" s="180">
        <v>109.5</v>
      </c>
      <c r="AU55" s="174"/>
      <c r="AV55" s="181"/>
      <c r="AW55" s="182">
        <f t="shared" si="9"/>
        <v>155.5</v>
      </c>
      <c r="AX55" s="183">
        <f t="shared" si="3"/>
        <v>155</v>
      </c>
      <c r="AY55" s="184">
        <f t="shared" si="10"/>
        <v>2000</v>
      </c>
      <c r="AZ55" s="31"/>
    </row>
    <row r="56" spans="1:52" s="154" customFormat="1" ht="57" customHeight="1">
      <c r="A56" s="153"/>
      <c r="B56" s="346">
        <v>47</v>
      </c>
      <c r="C56" s="227" t="s">
        <v>1328</v>
      </c>
      <c r="D56" s="228" t="s">
        <v>1329</v>
      </c>
      <c r="E56" s="228" t="s">
        <v>1330</v>
      </c>
      <c r="F56" s="339" t="s">
        <v>91</v>
      </c>
      <c r="G56" s="160">
        <v>43891</v>
      </c>
      <c r="H56" s="161">
        <v>27022</v>
      </c>
      <c r="I56" s="162" t="s">
        <v>1331</v>
      </c>
      <c r="J56" s="229"/>
      <c r="K56" s="164"/>
      <c r="L56" s="164"/>
      <c r="M56" s="230" t="s">
        <v>896</v>
      </c>
      <c r="N56" s="231" t="s">
        <v>1332</v>
      </c>
      <c r="O56" s="167"/>
      <c r="P56" s="167"/>
      <c r="Q56" s="167"/>
      <c r="R56" s="168"/>
      <c r="S56" s="169"/>
      <c r="T56" s="170"/>
      <c r="U56" s="170"/>
      <c r="V56" s="171"/>
      <c r="W56" s="172"/>
      <c r="X56" s="152"/>
      <c r="Y56" s="152"/>
      <c r="Z56" s="152"/>
      <c r="AA56" s="174"/>
      <c r="AB56" s="175"/>
      <c r="AC56" s="174"/>
      <c r="AD56" s="174"/>
      <c r="AE56" s="174"/>
      <c r="AF56" s="176"/>
      <c r="AG56" s="174"/>
      <c r="AH56" s="174"/>
      <c r="AI56" s="175"/>
      <c r="AJ56" s="181"/>
      <c r="AK56" s="181"/>
      <c r="AL56" s="174"/>
      <c r="AM56" s="174"/>
      <c r="AN56" s="174"/>
      <c r="AO56" s="232"/>
      <c r="AP56" s="178">
        <v>1000</v>
      </c>
      <c r="AQ56" s="353"/>
      <c r="AR56" s="179"/>
      <c r="AS56" s="174"/>
      <c r="AT56" s="180"/>
      <c r="AU56" s="174"/>
      <c r="AV56" s="182"/>
      <c r="AW56" s="183"/>
      <c r="AX56" s="184"/>
      <c r="AY56" s="233"/>
      <c r="AZ56" s="148"/>
    </row>
    <row r="57" spans="1:52" s="32" customFormat="1" ht="57" customHeight="1">
      <c r="A57" s="147">
        <v>59</v>
      </c>
      <c r="B57" s="346">
        <v>48</v>
      </c>
      <c r="C57" s="226" t="s">
        <v>285</v>
      </c>
      <c r="D57" s="193" t="s">
        <v>286</v>
      </c>
      <c r="E57" s="193" t="s">
        <v>287</v>
      </c>
      <c r="F57" s="159" t="s">
        <v>91</v>
      </c>
      <c r="G57" s="185">
        <v>43770</v>
      </c>
      <c r="H57" s="161">
        <v>35927</v>
      </c>
      <c r="I57" s="162">
        <v>21169220</v>
      </c>
      <c r="J57" s="197" t="s">
        <v>288</v>
      </c>
      <c r="K57" s="222"/>
      <c r="L57" s="222"/>
      <c r="M57" s="165" t="s">
        <v>1394</v>
      </c>
      <c r="N57" s="202" t="s">
        <v>1377</v>
      </c>
      <c r="O57" s="217">
        <v>100</v>
      </c>
      <c r="P57" s="217">
        <v>80</v>
      </c>
      <c r="Q57" s="217"/>
      <c r="R57" s="168">
        <v>204</v>
      </c>
      <c r="S57" s="169">
        <v>24</v>
      </c>
      <c r="T57" s="170">
        <f t="shared" si="0"/>
        <v>354.46153846153845</v>
      </c>
      <c r="U57" s="170"/>
      <c r="V57" s="194"/>
      <c r="W57" s="172">
        <f t="shared" si="4"/>
        <v>0</v>
      </c>
      <c r="X57" s="208"/>
      <c r="Y57" s="208"/>
      <c r="Z57" s="208"/>
      <c r="AA57" s="174">
        <f t="shared" si="5"/>
        <v>0</v>
      </c>
      <c r="AB57" s="175">
        <f t="shared" si="11"/>
        <v>0</v>
      </c>
      <c r="AC57" s="174">
        <v>9</v>
      </c>
      <c r="AD57" s="174">
        <f t="shared" si="12"/>
        <v>7.384615384615385</v>
      </c>
      <c r="AE57" s="174"/>
      <c r="AF57" s="176">
        <f t="shared" si="13"/>
        <v>6.4615384615384617</v>
      </c>
      <c r="AG57" s="209"/>
      <c r="AH57" s="209"/>
      <c r="AI57" s="210"/>
      <c r="AJ57" s="218"/>
      <c r="AK57" s="218"/>
      <c r="AL57" s="174">
        <v>0</v>
      </c>
      <c r="AM57" s="174">
        <v>1</v>
      </c>
      <c r="AN57" s="174">
        <v>0</v>
      </c>
      <c r="AO57" s="211"/>
      <c r="AP57" s="178">
        <f t="shared" si="1"/>
        <v>378.30769230769226</v>
      </c>
      <c r="AQ57" s="352">
        <f t="shared" si="2"/>
        <v>1485180.7692307692</v>
      </c>
      <c r="AR57" s="179">
        <f t="shared" si="8"/>
        <v>0</v>
      </c>
      <c r="AS57" s="209"/>
      <c r="AT57" s="180">
        <v>109.5</v>
      </c>
      <c r="AU57" s="174"/>
      <c r="AV57" s="181"/>
      <c r="AW57" s="182">
        <f t="shared" si="9"/>
        <v>268.81</v>
      </c>
      <c r="AX57" s="183">
        <f t="shared" si="3"/>
        <v>268</v>
      </c>
      <c r="AY57" s="184">
        <f t="shared" si="10"/>
        <v>3200</v>
      </c>
      <c r="AZ57" s="31"/>
    </row>
    <row r="58" spans="1:52" s="32" customFormat="1" ht="57" customHeight="1">
      <c r="A58" s="150">
        <v>60</v>
      </c>
      <c r="B58" s="346">
        <v>49</v>
      </c>
      <c r="C58" s="193" t="s">
        <v>289</v>
      </c>
      <c r="D58" s="221" t="s">
        <v>290</v>
      </c>
      <c r="E58" s="188" t="s">
        <v>291</v>
      </c>
      <c r="F58" s="159" t="s">
        <v>102</v>
      </c>
      <c r="G58" s="185">
        <v>43770</v>
      </c>
      <c r="H58" s="186">
        <v>34373</v>
      </c>
      <c r="I58" s="162">
        <v>20888792</v>
      </c>
      <c r="J58" s="163" t="s">
        <v>292</v>
      </c>
      <c r="K58" s="222"/>
      <c r="L58" s="222"/>
      <c r="M58" s="187" t="s">
        <v>1393</v>
      </c>
      <c r="N58" s="202" t="s">
        <v>119</v>
      </c>
      <c r="O58" s="217"/>
      <c r="P58" s="217">
        <v>30</v>
      </c>
      <c r="Q58" s="217"/>
      <c r="R58" s="168">
        <v>204</v>
      </c>
      <c r="S58" s="169">
        <v>26</v>
      </c>
      <c r="T58" s="170">
        <f t="shared" si="0"/>
        <v>234</v>
      </c>
      <c r="U58" s="170"/>
      <c r="V58" s="194"/>
      <c r="W58" s="172">
        <f t="shared" si="4"/>
        <v>0</v>
      </c>
      <c r="X58" s="208"/>
      <c r="Y58" s="208"/>
      <c r="Z58" s="208"/>
      <c r="AA58" s="174">
        <f t="shared" si="5"/>
        <v>0</v>
      </c>
      <c r="AB58" s="175">
        <f t="shared" si="11"/>
        <v>0</v>
      </c>
      <c r="AC58" s="174">
        <v>15</v>
      </c>
      <c r="AD58" s="174">
        <f t="shared" si="12"/>
        <v>8</v>
      </c>
      <c r="AE58" s="174"/>
      <c r="AF58" s="176">
        <f t="shared" si="13"/>
        <v>7</v>
      </c>
      <c r="AG58" s="209"/>
      <c r="AH58" s="209"/>
      <c r="AI58" s="210"/>
      <c r="AJ58" s="218"/>
      <c r="AK58" s="218"/>
      <c r="AL58" s="174">
        <v>0</v>
      </c>
      <c r="AM58" s="174">
        <v>1</v>
      </c>
      <c r="AN58" s="174">
        <v>0</v>
      </c>
      <c r="AO58" s="211"/>
      <c r="AP58" s="178">
        <f t="shared" si="1"/>
        <v>265</v>
      </c>
      <c r="AQ58" s="352">
        <f t="shared" si="2"/>
        <v>1018750</v>
      </c>
      <c r="AR58" s="179">
        <f t="shared" si="8"/>
        <v>0</v>
      </c>
      <c r="AS58" s="209"/>
      <c r="AT58" s="180">
        <v>109.5</v>
      </c>
      <c r="AU58" s="174"/>
      <c r="AV58" s="181"/>
      <c r="AW58" s="182">
        <f t="shared" si="9"/>
        <v>155.5</v>
      </c>
      <c r="AX58" s="183">
        <f t="shared" si="3"/>
        <v>155</v>
      </c>
      <c r="AY58" s="184">
        <f t="shared" si="10"/>
        <v>2000</v>
      </c>
      <c r="AZ58" s="31"/>
    </row>
    <row r="59" spans="1:52" s="32" customFormat="1" ht="57" customHeight="1">
      <c r="A59" s="147">
        <v>61</v>
      </c>
      <c r="B59" s="346">
        <v>50</v>
      </c>
      <c r="C59" s="219" t="s">
        <v>293</v>
      </c>
      <c r="D59" s="234" t="s">
        <v>294</v>
      </c>
      <c r="E59" s="234" t="s">
        <v>295</v>
      </c>
      <c r="F59" s="254" t="s">
        <v>91</v>
      </c>
      <c r="G59" s="235">
        <v>43795</v>
      </c>
      <c r="H59" s="186">
        <v>27687</v>
      </c>
      <c r="I59" s="162">
        <v>30493184</v>
      </c>
      <c r="J59" s="197" t="s">
        <v>296</v>
      </c>
      <c r="K59" s="222"/>
      <c r="L59" s="222"/>
      <c r="M59" s="165" t="s">
        <v>1376</v>
      </c>
      <c r="N59" s="202" t="s">
        <v>1377</v>
      </c>
      <c r="O59" s="217"/>
      <c r="P59" s="217">
        <v>30</v>
      </c>
      <c r="Q59" s="217"/>
      <c r="R59" s="168">
        <v>204</v>
      </c>
      <c r="S59" s="169">
        <v>23</v>
      </c>
      <c r="T59" s="170">
        <f t="shared" si="0"/>
        <v>207</v>
      </c>
      <c r="U59" s="170"/>
      <c r="V59" s="194"/>
      <c r="W59" s="172">
        <f t="shared" si="4"/>
        <v>0</v>
      </c>
      <c r="X59" s="208"/>
      <c r="Y59" s="208"/>
      <c r="Z59" s="208"/>
      <c r="AA59" s="174">
        <f t="shared" si="5"/>
        <v>0</v>
      </c>
      <c r="AB59" s="175">
        <f t="shared" si="11"/>
        <v>0</v>
      </c>
      <c r="AC59" s="174"/>
      <c r="AD59" s="174">
        <f t="shared" si="12"/>
        <v>7.0769230769230775</v>
      </c>
      <c r="AE59" s="174"/>
      <c r="AF59" s="176">
        <f t="shared" si="13"/>
        <v>6.1923076923076916</v>
      </c>
      <c r="AG59" s="209"/>
      <c r="AH59" s="209"/>
      <c r="AI59" s="210"/>
      <c r="AJ59" s="218"/>
      <c r="AK59" s="218"/>
      <c r="AL59" s="174">
        <v>0</v>
      </c>
      <c r="AM59" s="174">
        <v>1</v>
      </c>
      <c r="AN59" s="174">
        <v>0</v>
      </c>
      <c r="AO59" s="211"/>
      <c r="AP59" s="178">
        <f t="shared" si="1"/>
        <v>221.26923076923075</v>
      </c>
      <c r="AQ59" s="352">
        <f t="shared" si="2"/>
        <v>847600</v>
      </c>
      <c r="AR59" s="179">
        <f t="shared" si="8"/>
        <v>0</v>
      </c>
      <c r="AS59" s="209"/>
      <c r="AT59" s="180">
        <v>109.5</v>
      </c>
      <c r="AU59" s="174"/>
      <c r="AV59" s="181"/>
      <c r="AW59" s="182">
        <f t="shared" si="9"/>
        <v>111.77</v>
      </c>
      <c r="AX59" s="183">
        <f t="shared" si="3"/>
        <v>111</v>
      </c>
      <c r="AY59" s="184">
        <f t="shared" si="10"/>
        <v>3100</v>
      </c>
      <c r="AZ59" s="31"/>
    </row>
    <row r="60" spans="1:52" s="32" customFormat="1" ht="57" customHeight="1">
      <c r="A60" s="150">
        <v>62</v>
      </c>
      <c r="B60" s="346">
        <v>51</v>
      </c>
      <c r="C60" s="193" t="s">
        <v>297</v>
      </c>
      <c r="D60" s="236" t="s">
        <v>298</v>
      </c>
      <c r="E60" s="236" t="s">
        <v>299</v>
      </c>
      <c r="F60" s="254" t="s">
        <v>91</v>
      </c>
      <c r="G60" s="235">
        <v>43796</v>
      </c>
      <c r="H60" s="161">
        <v>29836</v>
      </c>
      <c r="I60" s="162">
        <v>30635765</v>
      </c>
      <c r="J60" s="197" t="s">
        <v>300</v>
      </c>
      <c r="K60" s="222"/>
      <c r="L60" s="222"/>
      <c r="M60" s="187" t="s">
        <v>1376</v>
      </c>
      <c r="N60" s="202" t="s">
        <v>1377</v>
      </c>
      <c r="O60" s="217"/>
      <c r="P60" s="217"/>
      <c r="Q60" s="217"/>
      <c r="R60" s="168">
        <v>204</v>
      </c>
      <c r="S60" s="169"/>
      <c r="T60" s="170">
        <f t="shared" si="0"/>
        <v>0</v>
      </c>
      <c r="U60" s="170">
        <v>20</v>
      </c>
      <c r="V60" s="194"/>
      <c r="W60" s="172">
        <f t="shared" si="4"/>
        <v>0</v>
      </c>
      <c r="X60" s="208"/>
      <c r="Y60" s="208"/>
      <c r="Z60" s="208"/>
      <c r="AA60" s="174">
        <f t="shared" si="5"/>
        <v>0</v>
      </c>
      <c r="AB60" s="175">
        <f t="shared" si="11"/>
        <v>0</v>
      </c>
      <c r="AC60" s="174"/>
      <c r="AD60" s="174">
        <f t="shared" si="12"/>
        <v>0</v>
      </c>
      <c r="AE60" s="174"/>
      <c r="AF60" s="176">
        <f t="shared" si="13"/>
        <v>0</v>
      </c>
      <c r="AG60" s="209"/>
      <c r="AH60" s="209"/>
      <c r="AI60" s="210"/>
      <c r="AJ60" s="218"/>
      <c r="AK60" s="218"/>
      <c r="AL60" s="174">
        <v>0</v>
      </c>
      <c r="AM60" s="174"/>
      <c r="AN60" s="174">
        <v>0</v>
      </c>
      <c r="AO60" s="211"/>
      <c r="AP60" s="178">
        <f t="shared" si="1"/>
        <v>20</v>
      </c>
      <c r="AQ60" s="352">
        <f t="shared" si="2"/>
        <v>81500</v>
      </c>
      <c r="AR60" s="179">
        <f t="shared" si="8"/>
        <v>0</v>
      </c>
      <c r="AS60" s="209"/>
      <c r="AT60" s="180"/>
      <c r="AU60" s="174"/>
      <c r="AV60" s="181"/>
      <c r="AW60" s="182">
        <f t="shared" si="9"/>
        <v>20</v>
      </c>
      <c r="AX60" s="183">
        <f t="shared" si="3"/>
        <v>20</v>
      </c>
      <c r="AY60" s="184">
        <f t="shared" si="10"/>
        <v>0</v>
      </c>
      <c r="AZ60" s="31"/>
    </row>
    <row r="61" spans="1:52" s="60" customFormat="1" ht="57" customHeight="1">
      <c r="A61" s="147">
        <v>63</v>
      </c>
      <c r="B61" s="346">
        <v>52</v>
      </c>
      <c r="C61" s="226" t="s">
        <v>301</v>
      </c>
      <c r="D61" s="187" t="s">
        <v>302</v>
      </c>
      <c r="E61" s="187" t="s">
        <v>303</v>
      </c>
      <c r="F61" s="254" t="s">
        <v>91</v>
      </c>
      <c r="G61" s="235">
        <v>43796</v>
      </c>
      <c r="H61" s="186">
        <v>27030</v>
      </c>
      <c r="I61" s="162">
        <v>30804671</v>
      </c>
      <c r="J61" s="197" t="s">
        <v>304</v>
      </c>
      <c r="K61" s="222"/>
      <c r="L61" s="222"/>
      <c r="M61" s="187" t="s">
        <v>1395</v>
      </c>
      <c r="N61" s="202" t="s">
        <v>272</v>
      </c>
      <c r="O61" s="217"/>
      <c r="P61" s="217">
        <v>30</v>
      </c>
      <c r="Q61" s="217"/>
      <c r="R61" s="168">
        <v>204</v>
      </c>
      <c r="S61" s="169">
        <v>26</v>
      </c>
      <c r="T61" s="170">
        <f t="shared" si="0"/>
        <v>234</v>
      </c>
      <c r="U61" s="170"/>
      <c r="V61" s="194"/>
      <c r="W61" s="172">
        <f t="shared" si="4"/>
        <v>0</v>
      </c>
      <c r="X61" s="208"/>
      <c r="Y61" s="208"/>
      <c r="Z61" s="208"/>
      <c r="AA61" s="174">
        <f t="shared" si="5"/>
        <v>0</v>
      </c>
      <c r="AB61" s="175">
        <f t="shared" si="11"/>
        <v>0</v>
      </c>
      <c r="AC61" s="174">
        <v>15</v>
      </c>
      <c r="AD61" s="174">
        <f t="shared" si="12"/>
        <v>8</v>
      </c>
      <c r="AE61" s="174"/>
      <c r="AF61" s="176">
        <f t="shared" si="13"/>
        <v>7</v>
      </c>
      <c r="AG61" s="202"/>
      <c r="AH61" s="202"/>
      <c r="AI61" s="224"/>
      <c r="AJ61" s="237"/>
      <c r="AK61" s="237"/>
      <c r="AL61" s="225">
        <v>0</v>
      </c>
      <c r="AM61" s="174">
        <v>1</v>
      </c>
      <c r="AN61" s="174">
        <v>0</v>
      </c>
      <c r="AO61" s="223"/>
      <c r="AP61" s="178">
        <f t="shared" si="1"/>
        <v>265</v>
      </c>
      <c r="AQ61" s="352">
        <f t="shared" si="2"/>
        <v>1018750</v>
      </c>
      <c r="AR61" s="179">
        <f t="shared" si="8"/>
        <v>0</v>
      </c>
      <c r="AS61" s="209"/>
      <c r="AT61" s="180">
        <v>109.5</v>
      </c>
      <c r="AU61" s="174"/>
      <c r="AV61" s="181"/>
      <c r="AW61" s="182">
        <f t="shared" si="9"/>
        <v>155.5</v>
      </c>
      <c r="AX61" s="183">
        <f t="shared" si="3"/>
        <v>155</v>
      </c>
      <c r="AY61" s="184">
        <f t="shared" si="10"/>
        <v>2000</v>
      </c>
      <c r="AZ61" s="59"/>
    </row>
    <row r="62" spans="1:52" s="32" customFormat="1" ht="57" customHeight="1">
      <c r="A62" s="147">
        <v>65</v>
      </c>
      <c r="B62" s="346">
        <v>53</v>
      </c>
      <c r="C62" s="219" t="s">
        <v>305</v>
      </c>
      <c r="D62" s="238" t="s">
        <v>306</v>
      </c>
      <c r="E62" s="238" t="s">
        <v>307</v>
      </c>
      <c r="F62" s="254" t="s">
        <v>91</v>
      </c>
      <c r="G62" s="235">
        <v>43804</v>
      </c>
      <c r="H62" s="239">
        <v>36907</v>
      </c>
      <c r="I62" s="240">
        <v>31031208</v>
      </c>
      <c r="J62" s="241" t="s">
        <v>308</v>
      </c>
      <c r="K62" s="222"/>
      <c r="L62" s="222"/>
      <c r="M62" s="193" t="s">
        <v>1388</v>
      </c>
      <c r="N62" s="202" t="s">
        <v>1389</v>
      </c>
      <c r="O62" s="242"/>
      <c r="P62" s="242">
        <v>30</v>
      </c>
      <c r="Q62" s="242"/>
      <c r="R62" s="168">
        <v>204</v>
      </c>
      <c r="S62" s="169">
        <v>26</v>
      </c>
      <c r="T62" s="170">
        <f t="shared" si="0"/>
        <v>234</v>
      </c>
      <c r="U62" s="170"/>
      <c r="V62" s="194"/>
      <c r="W62" s="172">
        <f t="shared" si="4"/>
        <v>0</v>
      </c>
      <c r="X62" s="208"/>
      <c r="Y62" s="208"/>
      <c r="Z62" s="208"/>
      <c r="AA62" s="174">
        <f t="shared" si="5"/>
        <v>0</v>
      </c>
      <c r="AB62" s="175">
        <f t="shared" si="11"/>
        <v>0</v>
      </c>
      <c r="AC62" s="174">
        <v>15</v>
      </c>
      <c r="AD62" s="174">
        <f t="shared" si="12"/>
        <v>8</v>
      </c>
      <c r="AE62" s="174"/>
      <c r="AF62" s="176">
        <f t="shared" si="13"/>
        <v>7</v>
      </c>
      <c r="AG62" s="209"/>
      <c r="AH62" s="209"/>
      <c r="AI62" s="210"/>
      <c r="AJ62" s="208"/>
      <c r="AK62" s="208"/>
      <c r="AL62" s="174">
        <v>0</v>
      </c>
      <c r="AM62" s="174">
        <v>1</v>
      </c>
      <c r="AN62" s="174">
        <v>0</v>
      </c>
      <c r="AO62" s="211"/>
      <c r="AP62" s="178">
        <f t="shared" si="1"/>
        <v>265</v>
      </c>
      <c r="AQ62" s="352">
        <f t="shared" si="2"/>
        <v>1018750</v>
      </c>
      <c r="AR62" s="179">
        <f t="shared" si="8"/>
        <v>0</v>
      </c>
      <c r="AS62" s="209"/>
      <c r="AT62" s="180">
        <v>109.5</v>
      </c>
      <c r="AU62" s="174"/>
      <c r="AV62" s="181"/>
      <c r="AW62" s="182">
        <f t="shared" si="9"/>
        <v>155.5</v>
      </c>
      <c r="AX62" s="183">
        <f t="shared" si="3"/>
        <v>155</v>
      </c>
      <c r="AY62" s="184">
        <f t="shared" si="10"/>
        <v>2000</v>
      </c>
      <c r="AZ62" s="31"/>
    </row>
    <row r="63" spans="1:52" s="32" customFormat="1" ht="57" customHeight="1">
      <c r="A63" s="147">
        <v>67</v>
      </c>
      <c r="B63" s="346">
        <v>54</v>
      </c>
      <c r="C63" s="193" t="s">
        <v>309</v>
      </c>
      <c r="D63" s="165" t="s">
        <v>310</v>
      </c>
      <c r="E63" s="165" t="s">
        <v>311</v>
      </c>
      <c r="F63" s="254" t="s">
        <v>91</v>
      </c>
      <c r="G63" s="243">
        <v>43818</v>
      </c>
      <c r="H63" s="186">
        <v>26360</v>
      </c>
      <c r="I63" s="162">
        <v>30625583</v>
      </c>
      <c r="J63" s="197" t="s">
        <v>312</v>
      </c>
      <c r="K63" s="222"/>
      <c r="L63" s="222"/>
      <c r="M63" s="165" t="s">
        <v>1366</v>
      </c>
      <c r="N63" s="202" t="s">
        <v>109</v>
      </c>
      <c r="O63" s="217"/>
      <c r="P63" s="217"/>
      <c r="Q63" s="217"/>
      <c r="R63" s="168">
        <v>204</v>
      </c>
      <c r="S63" s="169"/>
      <c r="T63" s="170">
        <f t="shared" si="0"/>
        <v>0</v>
      </c>
      <c r="U63" s="170">
        <v>20</v>
      </c>
      <c r="V63" s="194"/>
      <c r="W63" s="172">
        <f t="shared" si="4"/>
        <v>0</v>
      </c>
      <c r="X63" s="208"/>
      <c r="Y63" s="208"/>
      <c r="Z63" s="208"/>
      <c r="AA63" s="174">
        <f t="shared" si="5"/>
        <v>0</v>
      </c>
      <c r="AB63" s="175">
        <f t="shared" si="11"/>
        <v>0</v>
      </c>
      <c r="AC63" s="174"/>
      <c r="AD63" s="174">
        <f t="shared" si="12"/>
        <v>0</v>
      </c>
      <c r="AE63" s="174"/>
      <c r="AF63" s="176">
        <f t="shared" si="13"/>
        <v>0</v>
      </c>
      <c r="AG63" s="209"/>
      <c r="AH63" s="209"/>
      <c r="AI63" s="210"/>
      <c r="AJ63" s="208"/>
      <c r="AK63" s="208"/>
      <c r="AL63" s="174">
        <v>0</v>
      </c>
      <c r="AM63" s="174"/>
      <c r="AN63" s="174">
        <v>0</v>
      </c>
      <c r="AO63" s="211"/>
      <c r="AP63" s="178">
        <f t="shared" si="1"/>
        <v>20</v>
      </c>
      <c r="AQ63" s="352">
        <f t="shared" si="2"/>
        <v>81500</v>
      </c>
      <c r="AR63" s="179">
        <f t="shared" si="8"/>
        <v>0</v>
      </c>
      <c r="AS63" s="209"/>
      <c r="AT63" s="180"/>
      <c r="AU63" s="174"/>
      <c r="AV63" s="181"/>
      <c r="AW63" s="182">
        <f t="shared" si="9"/>
        <v>20</v>
      </c>
      <c r="AX63" s="183">
        <f t="shared" si="3"/>
        <v>20</v>
      </c>
      <c r="AY63" s="184">
        <f t="shared" si="10"/>
        <v>0</v>
      </c>
      <c r="AZ63" s="31"/>
    </row>
    <row r="64" spans="1:52" s="32" customFormat="1" ht="57" customHeight="1">
      <c r="A64" s="150">
        <v>68</v>
      </c>
      <c r="B64" s="346">
        <v>55</v>
      </c>
      <c r="C64" s="193" t="s">
        <v>313</v>
      </c>
      <c r="D64" s="165" t="s">
        <v>314</v>
      </c>
      <c r="E64" s="165" t="s">
        <v>315</v>
      </c>
      <c r="F64" s="248" t="s">
        <v>91</v>
      </c>
      <c r="G64" s="243">
        <v>43832</v>
      </c>
      <c r="H64" s="161">
        <v>29893</v>
      </c>
      <c r="I64" s="162">
        <v>30813418</v>
      </c>
      <c r="J64" s="163" t="s">
        <v>316</v>
      </c>
      <c r="K64" s="222"/>
      <c r="L64" s="222"/>
      <c r="M64" s="187" t="s">
        <v>1366</v>
      </c>
      <c r="N64" s="202" t="s">
        <v>1375</v>
      </c>
      <c r="O64" s="217"/>
      <c r="P64" s="217">
        <v>30</v>
      </c>
      <c r="Q64" s="217"/>
      <c r="R64" s="168">
        <v>204</v>
      </c>
      <c r="S64" s="169">
        <v>26</v>
      </c>
      <c r="T64" s="170">
        <f t="shared" si="0"/>
        <v>234</v>
      </c>
      <c r="U64" s="170"/>
      <c r="V64" s="194"/>
      <c r="W64" s="172">
        <f t="shared" si="4"/>
        <v>0</v>
      </c>
      <c r="X64" s="208"/>
      <c r="Y64" s="208"/>
      <c r="Z64" s="208"/>
      <c r="AA64" s="174">
        <f t="shared" si="5"/>
        <v>0</v>
      </c>
      <c r="AB64" s="175">
        <f t="shared" si="11"/>
        <v>0</v>
      </c>
      <c r="AC64" s="174">
        <v>15</v>
      </c>
      <c r="AD64" s="174">
        <f>8/$R$5*S64</f>
        <v>8</v>
      </c>
      <c r="AE64" s="174"/>
      <c r="AF64" s="176">
        <f>7/$R$5*S64</f>
        <v>7</v>
      </c>
      <c r="AG64" s="209"/>
      <c r="AH64" s="209"/>
      <c r="AI64" s="210"/>
      <c r="AJ64" s="208"/>
      <c r="AK64" s="208"/>
      <c r="AL64" s="174">
        <v>0</v>
      </c>
      <c r="AM64" s="174">
        <v>1</v>
      </c>
      <c r="AN64" s="174">
        <v>0</v>
      </c>
      <c r="AO64" s="211"/>
      <c r="AP64" s="178">
        <f t="shared" si="1"/>
        <v>265</v>
      </c>
      <c r="AQ64" s="352">
        <f t="shared" si="2"/>
        <v>1018750</v>
      </c>
      <c r="AR64" s="179">
        <f t="shared" si="8"/>
        <v>0</v>
      </c>
      <c r="AS64" s="209"/>
      <c r="AT64" s="180">
        <v>109.5</v>
      </c>
      <c r="AU64" s="174"/>
      <c r="AV64" s="181"/>
      <c r="AW64" s="182">
        <f t="shared" si="9"/>
        <v>155.5</v>
      </c>
      <c r="AX64" s="183">
        <f t="shared" si="3"/>
        <v>155</v>
      </c>
      <c r="AY64" s="184">
        <f t="shared" si="10"/>
        <v>2000</v>
      </c>
      <c r="AZ64" s="31"/>
    </row>
    <row r="65" spans="1:52" s="32" customFormat="1" ht="57" customHeight="1">
      <c r="A65" s="147">
        <v>69</v>
      </c>
      <c r="B65" s="346">
        <v>56</v>
      </c>
      <c r="C65" s="226" t="s">
        <v>317</v>
      </c>
      <c r="D65" s="187" t="s">
        <v>318</v>
      </c>
      <c r="E65" s="187" t="s">
        <v>319</v>
      </c>
      <c r="F65" s="254" t="s">
        <v>102</v>
      </c>
      <c r="G65" s="235">
        <v>43832</v>
      </c>
      <c r="H65" s="186">
        <v>36484</v>
      </c>
      <c r="I65" s="162">
        <v>30970902</v>
      </c>
      <c r="J65" s="163" t="s">
        <v>320</v>
      </c>
      <c r="K65" s="222"/>
      <c r="L65" s="222"/>
      <c r="M65" s="188" t="s">
        <v>1372</v>
      </c>
      <c r="N65" s="202" t="s">
        <v>114</v>
      </c>
      <c r="O65" s="217"/>
      <c r="P65" s="217"/>
      <c r="Q65" s="217"/>
      <c r="R65" s="168">
        <v>204</v>
      </c>
      <c r="S65" s="169"/>
      <c r="T65" s="170">
        <f t="shared" si="0"/>
        <v>0</v>
      </c>
      <c r="U65" s="170">
        <v>20</v>
      </c>
      <c r="V65" s="194"/>
      <c r="W65" s="172">
        <f t="shared" si="4"/>
        <v>0</v>
      </c>
      <c r="X65" s="208"/>
      <c r="Y65" s="208"/>
      <c r="Z65" s="208"/>
      <c r="AA65" s="174">
        <f t="shared" si="5"/>
        <v>0</v>
      </c>
      <c r="AB65" s="175">
        <f t="shared" si="11"/>
        <v>0</v>
      </c>
      <c r="AC65" s="174"/>
      <c r="AD65" s="174">
        <f t="shared" si="12"/>
        <v>0</v>
      </c>
      <c r="AE65" s="174"/>
      <c r="AF65" s="176">
        <f t="shared" si="13"/>
        <v>0</v>
      </c>
      <c r="AG65" s="209"/>
      <c r="AH65" s="209"/>
      <c r="AI65" s="210"/>
      <c r="AJ65" s="208"/>
      <c r="AK65" s="208"/>
      <c r="AL65" s="174">
        <v>0</v>
      </c>
      <c r="AM65" s="174"/>
      <c r="AN65" s="174">
        <v>0</v>
      </c>
      <c r="AO65" s="223"/>
      <c r="AP65" s="178">
        <f t="shared" si="1"/>
        <v>20</v>
      </c>
      <c r="AQ65" s="352">
        <f t="shared" si="2"/>
        <v>81500</v>
      </c>
      <c r="AR65" s="179">
        <f t="shared" si="8"/>
        <v>0</v>
      </c>
      <c r="AS65" s="209"/>
      <c r="AT65" s="180"/>
      <c r="AU65" s="174"/>
      <c r="AV65" s="181"/>
      <c r="AW65" s="182">
        <f t="shared" si="9"/>
        <v>20</v>
      </c>
      <c r="AX65" s="183">
        <f t="shared" ref="AX65:AX116" si="14">INT(AW65)</f>
        <v>20</v>
      </c>
      <c r="AY65" s="184">
        <f t="shared" si="10"/>
        <v>0</v>
      </c>
      <c r="AZ65" s="31"/>
    </row>
    <row r="66" spans="1:52" s="32" customFormat="1" ht="57" customHeight="1">
      <c r="A66" s="150">
        <v>70</v>
      </c>
      <c r="B66" s="346">
        <v>57</v>
      </c>
      <c r="C66" s="193" t="s">
        <v>321</v>
      </c>
      <c r="D66" s="165" t="s">
        <v>322</v>
      </c>
      <c r="E66" s="165" t="s">
        <v>323</v>
      </c>
      <c r="F66" s="248" t="s">
        <v>91</v>
      </c>
      <c r="G66" s="243">
        <v>43834</v>
      </c>
      <c r="H66" s="186">
        <v>29832</v>
      </c>
      <c r="I66" s="162">
        <v>30671457</v>
      </c>
      <c r="J66" s="163" t="s">
        <v>324</v>
      </c>
      <c r="K66" s="222"/>
      <c r="L66" s="222"/>
      <c r="M66" s="165" t="s">
        <v>1366</v>
      </c>
      <c r="N66" s="202" t="s">
        <v>109</v>
      </c>
      <c r="O66" s="217"/>
      <c r="P66" s="217"/>
      <c r="Q66" s="217"/>
      <c r="R66" s="168">
        <v>204</v>
      </c>
      <c r="S66" s="169"/>
      <c r="T66" s="170">
        <f t="shared" si="0"/>
        <v>0</v>
      </c>
      <c r="U66" s="170">
        <v>20</v>
      </c>
      <c r="V66" s="194"/>
      <c r="W66" s="172">
        <f t="shared" si="4"/>
        <v>0</v>
      </c>
      <c r="X66" s="208"/>
      <c r="Y66" s="208"/>
      <c r="Z66" s="208"/>
      <c r="AA66" s="174">
        <f t="shared" si="5"/>
        <v>0</v>
      </c>
      <c r="AB66" s="175">
        <f t="shared" si="11"/>
        <v>0</v>
      </c>
      <c r="AC66" s="174"/>
      <c r="AD66" s="174">
        <f t="shared" si="12"/>
        <v>0</v>
      </c>
      <c r="AE66" s="174"/>
      <c r="AF66" s="176">
        <f t="shared" si="13"/>
        <v>0</v>
      </c>
      <c r="AG66" s="209"/>
      <c r="AH66" s="209"/>
      <c r="AI66" s="210"/>
      <c r="AJ66" s="208"/>
      <c r="AK66" s="208"/>
      <c r="AL66" s="174">
        <v>0</v>
      </c>
      <c r="AM66" s="174"/>
      <c r="AN66" s="174">
        <v>0</v>
      </c>
      <c r="AO66" s="211"/>
      <c r="AP66" s="178">
        <f t="shared" si="1"/>
        <v>20</v>
      </c>
      <c r="AQ66" s="352">
        <f t="shared" si="2"/>
        <v>81500</v>
      </c>
      <c r="AR66" s="179">
        <f t="shared" ref="AR66:AR117" si="15">(IF(AQ66&lt;1500001,AQ66*0%,IF(AQ66&lt;2000001,AQ66*5%-75000,IF(AQ66&lt;8500001,AQ66*10%-175000,IF(AQ66&lt;=12500001,AQ66*15%-600000,IF(AQ66&gt;12500001,AQ66*20%-1225000))))))/$AZ$5</f>
        <v>0</v>
      </c>
      <c r="AS66" s="209"/>
      <c r="AT66" s="180"/>
      <c r="AU66" s="174"/>
      <c r="AV66" s="181"/>
      <c r="AW66" s="182">
        <f t="shared" ref="AW66:AW117" si="16">ROUND(AP66-AR66-AS66-AT66-AU66-AV66,2)</f>
        <v>20</v>
      </c>
      <c r="AX66" s="183">
        <f t="shared" si="14"/>
        <v>20</v>
      </c>
      <c r="AY66" s="184">
        <f t="shared" ref="AY66:AY117" si="17">ROUND((AW66-AX66)*4000,-2)</f>
        <v>0</v>
      </c>
      <c r="AZ66" s="31"/>
    </row>
    <row r="67" spans="1:52" s="32" customFormat="1" ht="57" customHeight="1">
      <c r="A67" s="147">
        <v>71</v>
      </c>
      <c r="B67" s="346">
        <v>58</v>
      </c>
      <c r="C67" s="193" t="s">
        <v>325</v>
      </c>
      <c r="D67" s="187" t="s">
        <v>326</v>
      </c>
      <c r="E67" s="187" t="s">
        <v>327</v>
      </c>
      <c r="F67" s="254" t="s">
        <v>102</v>
      </c>
      <c r="G67" s="235">
        <v>43840</v>
      </c>
      <c r="H67" s="186">
        <v>37357</v>
      </c>
      <c r="I67" s="162">
        <v>31012650</v>
      </c>
      <c r="J67" s="163" t="s">
        <v>328</v>
      </c>
      <c r="K67" s="222"/>
      <c r="L67" s="222"/>
      <c r="M67" s="188" t="s">
        <v>1372</v>
      </c>
      <c r="N67" s="202" t="s">
        <v>114</v>
      </c>
      <c r="O67" s="217"/>
      <c r="P67" s="217">
        <v>30</v>
      </c>
      <c r="Q67" s="217"/>
      <c r="R67" s="168">
        <v>204</v>
      </c>
      <c r="S67" s="169">
        <v>26</v>
      </c>
      <c r="T67" s="170">
        <f t="shared" si="0"/>
        <v>234</v>
      </c>
      <c r="U67" s="170"/>
      <c r="V67" s="194"/>
      <c r="W67" s="172">
        <f t="shared" si="4"/>
        <v>0</v>
      </c>
      <c r="X67" s="208"/>
      <c r="Y67" s="208"/>
      <c r="Z67" s="208"/>
      <c r="AA67" s="174">
        <f t="shared" si="5"/>
        <v>0</v>
      </c>
      <c r="AB67" s="175">
        <f t="shared" si="11"/>
        <v>0</v>
      </c>
      <c r="AC67" s="174">
        <v>15</v>
      </c>
      <c r="AD67" s="174">
        <f>8/$R$5*S67</f>
        <v>8</v>
      </c>
      <c r="AE67" s="174"/>
      <c r="AF67" s="176">
        <f>7/$R$5*S67</f>
        <v>7</v>
      </c>
      <c r="AG67" s="209"/>
      <c r="AH67" s="209"/>
      <c r="AI67" s="210"/>
      <c r="AJ67" s="208"/>
      <c r="AK67" s="208"/>
      <c r="AL67" s="174">
        <v>0</v>
      </c>
      <c r="AM67" s="174">
        <v>1</v>
      </c>
      <c r="AN67" s="174">
        <v>0</v>
      </c>
      <c r="AO67" s="223"/>
      <c r="AP67" s="178">
        <f t="shared" si="1"/>
        <v>265</v>
      </c>
      <c r="AQ67" s="352">
        <f t="shared" si="2"/>
        <v>1018750</v>
      </c>
      <c r="AR67" s="179">
        <f t="shared" si="15"/>
        <v>0</v>
      </c>
      <c r="AS67" s="209"/>
      <c r="AT67" s="180">
        <v>109.5</v>
      </c>
      <c r="AU67" s="174"/>
      <c r="AV67" s="181"/>
      <c r="AW67" s="182">
        <f t="shared" si="16"/>
        <v>155.5</v>
      </c>
      <c r="AX67" s="183">
        <f t="shared" si="14"/>
        <v>155</v>
      </c>
      <c r="AY67" s="184">
        <f t="shared" si="17"/>
        <v>2000</v>
      </c>
      <c r="AZ67" s="31"/>
    </row>
    <row r="68" spans="1:52" s="32" customFormat="1" ht="57" customHeight="1">
      <c r="A68" s="150">
        <v>72</v>
      </c>
      <c r="B68" s="346">
        <v>59</v>
      </c>
      <c r="C68" s="193" t="s">
        <v>329</v>
      </c>
      <c r="D68" s="165" t="s">
        <v>330</v>
      </c>
      <c r="E68" s="165" t="s">
        <v>331</v>
      </c>
      <c r="F68" s="248" t="s">
        <v>91</v>
      </c>
      <c r="G68" s="243">
        <v>43844</v>
      </c>
      <c r="H68" s="161">
        <v>32671</v>
      </c>
      <c r="I68" s="162">
        <v>30846215</v>
      </c>
      <c r="J68" s="163" t="s">
        <v>332</v>
      </c>
      <c r="K68" s="222"/>
      <c r="L68" s="222"/>
      <c r="M68" s="188" t="s">
        <v>1372</v>
      </c>
      <c r="N68" s="202" t="s">
        <v>114</v>
      </c>
      <c r="O68" s="217"/>
      <c r="P68" s="217"/>
      <c r="Q68" s="217"/>
      <c r="R68" s="168">
        <v>204</v>
      </c>
      <c r="S68" s="169"/>
      <c r="T68" s="170">
        <f t="shared" si="0"/>
        <v>0</v>
      </c>
      <c r="U68" s="170">
        <v>20</v>
      </c>
      <c r="V68" s="194"/>
      <c r="W68" s="172">
        <f t="shared" si="4"/>
        <v>0</v>
      </c>
      <c r="X68" s="208"/>
      <c r="Y68" s="208"/>
      <c r="Z68" s="208"/>
      <c r="AA68" s="174">
        <f t="shared" si="5"/>
        <v>0</v>
      </c>
      <c r="AB68" s="175">
        <f t="shared" ref="AB68:AB111" si="18">V68/2*0.625</f>
        <v>0</v>
      </c>
      <c r="AC68" s="174"/>
      <c r="AD68" s="174">
        <f t="shared" si="12"/>
        <v>0</v>
      </c>
      <c r="AE68" s="174"/>
      <c r="AF68" s="176">
        <f t="shared" si="13"/>
        <v>0</v>
      </c>
      <c r="AG68" s="209"/>
      <c r="AH68" s="209"/>
      <c r="AI68" s="210"/>
      <c r="AJ68" s="218"/>
      <c r="AK68" s="218"/>
      <c r="AL68" s="174">
        <v>0</v>
      </c>
      <c r="AM68" s="174"/>
      <c r="AN68" s="174">
        <v>0</v>
      </c>
      <c r="AO68" s="223"/>
      <c r="AP68" s="178">
        <f t="shared" si="1"/>
        <v>20</v>
      </c>
      <c r="AQ68" s="352">
        <f t="shared" si="2"/>
        <v>81500</v>
      </c>
      <c r="AR68" s="179">
        <f t="shared" si="15"/>
        <v>0</v>
      </c>
      <c r="AS68" s="209"/>
      <c r="AT68" s="180"/>
      <c r="AU68" s="174"/>
      <c r="AV68" s="181"/>
      <c r="AW68" s="182">
        <f t="shared" si="16"/>
        <v>20</v>
      </c>
      <c r="AX68" s="183">
        <f t="shared" si="14"/>
        <v>20</v>
      </c>
      <c r="AY68" s="184">
        <f t="shared" si="17"/>
        <v>0</v>
      </c>
      <c r="AZ68" s="31"/>
    </row>
    <row r="69" spans="1:52" s="32" customFormat="1" ht="57" customHeight="1">
      <c r="A69" s="147">
        <v>73</v>
      </c>
      <c r="B69" s="346">
        <v>60</v>
      </c>
      <c r="C69" s="193" t="s">
        <v>333</v>
      </c>
      <c r="D69" s="187" t="s">
        <v>334</v>
      </c>
      <c r="E69" s="187" t="s">
        <v>335</v>
      </c>
      <c r="F69" s="254" t="s">
        <v>91</v>
      </c>
      <c r="G69" s="235">
        <v>43846</v>
      </c>
      <c r="H69" s="161">
        <v>29530</v>
      </c>
      <c r="I69" s="162">
        <v>30625515</v>
      </c>
      <c r="J69" s="163" t="s">
        <v>336</v>
      </c>
      <c r="K69" s="222"/>
      <c r="L69" s="222"/>
      <c r="M69" s="165" t="s">
        <v>1366</v>
      </c>
      <c r="N69" s="202" t="s">
        <v>109</v>
      </c>
      <c r="O69" s="217"/>
      <c r="P69" s="217"/>
      <c r="Q69" s="217"/>
      <c r="R69" s="168">
        <v>204</v>
      </c>
      <c r="S69" s="169"/>
      <c r="T69" s="170">
        <f t="shared" si="0"/>
        <v>0</v>
      </c>
      <c r="U69" s="170">
        <v>20</v>
      </c>
      <c r="V69" s="194"/>
      <c r="W69" s="172">
        <f t="shared" si="4"/>
        <v>0</v>
      </c>
      <c r="X69" s="208"/>
      <c r="Y69" s="208"/>
      <c r="Z69" s="208"/>
      <c r="AA69" s="174">
        <f t="shared" si="5"/>
        <v>0</v>
      </c>
      <c r="AB69" s="175">
        <f t="shared" si="18"/>
        <v>0</v>
      </c>
      <c r="AC69" s="174"/>
      <c r="AD69" s="174">
        <f t="shared" si="12"/>
        <v>0</v>
      </c>
      <c r="AE69" s="174"/>
      <c r="AF69" s="176">
        <f t="shared" si="13"/>
        <v>0</v>
      </c>
      <c r="AG69" s="209"/>
      <c r="AH69" s="209"/>
      <c r="AI69" s="210"/>
      <c r="AJ69" s="208"/>
      <c r="AK69" s="208"/>
      <c r="AL69" s="174">
        <v>0</v>
      </c>
      <c r="AM69" s="174"/>
      <c r="AN69" s="174">
        <v>0</v>
      </c>
      <c r="AO69" s="211"/>
      <c r="AP69" s="178">
        <f t="shared" si="1"/>
        <v>20</v>
      </c>
      <c r="AQ69" s="352">
        <f t="shared" si="2"/>
        <v>81500</v>
      </c>
      <c r="AR69" s="179">
        <f t="shared" si="15"/>
        <v>0</v>
      </c>
      <c r="AS69" s="209"/>
      <c r="AT69" s="180"/>
      <c r="AU69" s="174"/>
      <c r="AV69" s="181"/>
      <c r="AW69" s="182">
        <f t="shared" si="16"/>
        <v>20</v>
      </c>
      <c r="AX69" s="183">
        <f t="shared" si="14"/>
        <v>20</v>
      </c>
      <c r="AY69" s="184">
        <f t="shared" si="17"/>
        <v>0</v>
      </c>
      <c r="AZ69" s="31"/>
    </row>
    <row r="70" spans="1:52" s="32" customFormat="1" ht="57" customHeight="1">
      <c r="A70" s="150">
        <v>74</v>
      </c>
      <c r="B70" s="346">
        <v>61</v>
      </c>
      <c r="C70" s="193" t="s">
        <v>337</v>
      </c>
      <c r="D70" s="187" t="s">
        <v>338</v>
      </c>
      <c r="E70" s="187" t="s">
        <v>339</v>
      </c>
      <c r="F70" s="254" t="s">
        <v>91</v>
      </c>
      <c r="G70" s="235">
        <v>43848</v>
      </c>
      <c r="H70" s="161">
        <v>33180</v>
      </c>
      <c r="I70" s="162" t="s">
        <v>340</v>
      </c>
      <c r="J70" s="214" t="s">
        <v>341</v>
      </c>
      <c r="K70" s="222"/>
      <c r="L70" s="222"/>
      <c r="M70" s="187" t="s">
        <v>1373</v>
      </c>
      <c r="N70" s="202" t="s">
        <v>124</v>
      </c>
      <c r="O70" s="217">
        <v>60</v>
      </c>
      <c r="P70" s="217"/>
      <c r="Q70" s="217"/>
      <c r="R70" s="168">
        <v>204</v>
      </c>
      <c r="S70" s="169">
        <v>26</v>
      </c>
      <c r="T70" s="170">
        <f t="shared" si="0"/>
        <v>264</v>
      </c>
      <c r="U70" s="170"/>
      <c r="V70" s="194"/>
      <c r="W70" s="172">
        <f t="shared" si="4"/>
        <v>0</v>
      </c>
      <c r="X70" s="208"/>
      <c r="Y70" s="208"/>
      <c r="Z70" s="208"/>
      <c r="AA70" s="174">
        <f t="shared" si="5"/>
        <v>0</v>
      </c>
      <c r="AB70" s="175">
        <f t="shared" si="18"/>
        <v>0</v>
      </c>
      <c r="AC70" s="174">
        <v>15</v>
      </c>
      <c r="AD70" s="174">
        <f>8/$R$5*S70</f>
        <v>8</v>
      </c>
      <c r="AE70" s="174"/>
      <c r="AF70" s="176">
        <f>7/$R$5*S70</f>
        <v>7</v>
      </c>
      <c r="AG70" s="209"/>
      <c r="AH70" s="209"/>
      <c r="AI70" s="210"/>
      <c r="AJ70" s="208"/>
      <c r="AK70" s="208"/>
      <c r="AL70" s="174">
        <v>0</v>
      </c>
      <c r="AM70" s="174">
        <v>1</v>
      </c>
      <c r="AN70" s="174">
        <v>0</v>
      </c>
      <c r="AO70" s="211"/>
      <c r="AP70" s="178">
        <f t="shared" si="1"/>
        <v>295</v>
      </c>
      <c r="AQ70" s="352">
        <f t="shared" si="2"/>
        <v>1141000</v>
      </c>
      <c r="AR70" s="179">
        <f t="shared" si="15"/>
        <v>0</v>
      </c>
      <c r="AS70" s="209"/>
      <c r="AT70" s="180">
        <v>109.5</v>
      </c>
      <c r="AU70" s="174"/>
      <c r="AV70" s="181"/>
      <c r="AW70" s="182">
        <f t="shared" si="16"/>
        <v>185.5</v>
      </c>
      <c r="AX70" s="183">
        <f t="shared" si="14"/>
        <v>185</v>
      </c>
      <c r="AY70" s="184">
        <f t="shared" si="17"/>
        <v>2000</v>
      </c>
      <c r="AZ70" s="31"/>
    </row>
    <row r="71" spans="1:52" s="32" customFormat="1" ht="57" customHeight="1">
      <c r="A71" s="147">
        <v>79</v>
      </c>
      <c r="B71" s="346">
        <v>62</v>
      </c>
      <c r="C71" s="226" t="s">
        <v>342</v>
      </c>
      <c r="D71" s="244" t="s">
        <v>343</v>
      </c>
      <c r="E71" s="165" t="s">
        <v>344</v>
      </c>
      <c r="F71" s="248" t="s">
        <v>102</v>
      </c>
      <c r="G71" s="243">
        <v>43871</v>
      </c>
      <c r="H71" s="161">
        <v>35663</v>
      </c>
      <c r="I71" s="162">
        <v>40388416</v>
      </c>
      <c r="J71" s="214" t="s">
        <v>345</v>
      </c>
      <c r="K71" s="222">
        <v>1</v>
      </c>
      <c r="L71" s="222"/>
      <c r="M71" s="165" t="s">
        <v>1396</v>
      </c>
      <c r="N71" s="202" t="s">
        <v>1377</v>
      </c>
      <c r="O71" s="217">
        <v>205</v>
      </c>
      <c r="P71" s="217">
        <v>50</v>
      </c>
      <c r="Q71" s="217">
        <v>190</v>
      </c>
      <c r="R71" s="168">
        <v>204</v>
      </c>
      <c r="S71" s="169">
        <v>26</v>
      </c>
      <c r="T71" s="170">
        <f t="shared" ref="T71:T126" si="19">(R71+O71+P71+Q71)/$R$5*S71</f>
        <v>649</v>
      </c>
      <c r="U71" s="170"/>
      <c r="V71" s="201"/>
      <c r="W71" s="172">
        <f t="shared" ref="W71:W127" si="20">(204/$R$5/8)*1.5*V71</f>
        <v>0</v>
      </c>
      <c r="X71" s="208"/>
      <c r="Y71" s="208"/>
      <c r="Z71" s="208"/>
      <c r="AA71" s="174">
        <f t="shared" ref="AA71:AA127" si="21">SUM(204/$R$5/8*2*X71)+SUM(204/$R$5/8*2*Y71)</f>
        <v>0</v>
      </c>
      <c r="AB71" s="175">
        <f t="shared" si="18"/>
        <v>0</v>
      </c>
      <c r="AC71" s="174">
        <v>12</v>
      </c>
      <c r="AD71" s="174">
        <f t="shared" si="12"/>
        <v>8</v>
      </c>
      <c r="AE71" s="174"/>
      <c r="AF71" s="176">
        <f t="shared" si="13"/>
        <v>7</v>
      </c>
      <c r="AG71" s="209"/>
      <c r="AH71" s="209"/>
      <c r="AI71" s="210"/>
      <c r="AJ71" s="208"/>
      <c r="AK71" s="208"/>
      <c r="AL71" s="174">
        <v>0</v>
      </c>
      <c r="AM71" s="174">
        <v>1</v>
      </c>
      <c r="AN71" s="174">
        <v>0</v>
      </c>
      <c r="AO71" s="211"/>
      <c r="AP71" s="178">
        <f t="shared" ref="AP71:AP126" si="22">T71+W71+AA71+AB71+AC71+AD71+AE71+AF71+AG71+AH71+AI71+AJ71+AL71+AM71+AN71+AO71+U71+AK71</f>
        <v>677</v>
      </c>
      <c r="AQ71" s="352">
        <f t="shared" ref="AQ71:AQ126" si="23">(AP71-AF71-AJ71-AK71-AB71-AD71)*$AZ$5-(K71+L71)*150000</f>
        <v>2547650</v>
      </c>
      <c r="AR71" s="179">
        <f t="shared" si="15"/>
        <v>19.574233128834354</v>
      </c>
      <c r="AS71" s="209"/>
      <c r="AT71" s="180">
        <v>109.5</v>
      </c>
      <c r="AU71" s="174"/>
      <c r="AV71" s="181"/>
      <c r="AW71" s="182">
        <f t="shared" si="16"/>
        <v>547.92999999999995</v>
      </c>
      <c r="AX71" s="183">
        <f t="shared" si="14"/>
        <v>547</v>
      </c>
      <c r="AY71" s="184">
        <f t="shared" si="17"/>
        <v>3700</v>
      </c>
      <c r="AZ71" s="31"/>
    </row>
    <row r="72" spans="1:52" s="154" customFormat="1" ht="57" customHeight="1">
      <c r="A72" s="153"/>
      <c r="B72" s="346">
        <v>63</v>
      </c>
      <c r="C72" s="227" t="s">
        <v>1333</v>
      </c>
      <c r="D72" s="228" t="s">
        <v>1334</v>
      </c>
      <c r="E72" s="228" t="s">
        <v>1335</v>
      </c>
      <c r="F72" s="339" t="s">
        <v>102</v>
      </c>
      <c r="G72" s="160">
        <v>43983</v>
      </c>
      <c r="H72" s="161">
        <v>26171</v>
      </c>
      <c r="I72" s="162" t="s">
        <v>1336</v>
      </c>
      <c r="J72" s="229"/>
      <c r="K72" s="164"/>
      <c r="L72" s="164"/>
      <c r="M72" s="230" t="s">
        <v>1337</v>
      </c>
      <c r="N72" s="231" t="s">
        <v>1338</v>
      </c>
      <c r="O72" s="167"/>
      <c r="P72" s="167"/>
      <c r="Q72" s="167"/>
      <c r="R72" s="168"/>
      <c r="S72" s="169"/>
      <c r="T72" s="170"/>
      <c r="U72" s="170"/>
      <c r="V72" s="171"/>
      <c r="W72" s="172"/>
      <c r="X72" s="152"/>
      <c r="Y72" s="152"/>
      <c r="Z72" s="152"/>
      <c r="AA72" s="174"/>
      <c r="AB72" s="175"/>
      <c r="AC72" s="174"/>
      <c r="AD72" s="174"/>
      <c r="AE72" s="174"/>
      <c r="AF72" s="176"/>
      <c r="AG72" s="174"/>
      <c r="AH72" s="174"/>
      <c r="AI72" s="175"/>
      <c r="AJ72" s="181"/>
      <c r="AK72" s="181"/>
      <c r="AL72" s="174"/>
      <c r="AM72" s="174"/>
      <c r="AN72" s="174"/>
      <c r="AO72" s="232"/>
      <c r="AP72" s="178">
        <v>1000</v>
      </c>
      <c r="AQ72" s="353"/>
      <c r="AR72" s="179"/>
      <c r="AS72" s="174"/>
      <c r="AT72" s="180"/>
      <c r="AU72" s="174"/>
      <c r="AV72" s="182"/>
      <c r="AW72" s="183"/>
      <c r="AX72" s="184"/>
      <c r="AY72" s="233"/>
      <c r="AZ72" s="148"/>
    </row>
    <row r="73" spans="1:52" s="32" customFormat="1" ht="57" customHeight="1">
      <c r="A73" s="147">
        <v>81</v>
      </c>
      <c r="B73" s="346">
        <v>64</v>
      </c>
      <c r="C73" s="193" t="s">
        <v>346</v>
      </c>
      <c r="D73" s="165" t="s">
        <v>347</v>
      </c>
      <c r="E73" s="165" t="s">
        <v>348</v>
      </c>
      <c r="F73" s="248" t="s">
        <v>102</v>
      </c>
      <c r="G73" s="243">
        <v>43941</v>
      </c>
      <c r="H73" s="186">
        <v>37327</v>
      </c>
      <c r="I73" s="162">
        <v>21245540</v>
      </c>
      <c r="J73" s="245" t="s">
        <v>349</v>
      </c>
      <c r="K73" s="222"/>
      <c r="L73" s="222"/>
      <c r="M73" s="188" t="s">
        <v>1372</v>
      </c>
      <c r="N73" s="202" t="s">
        <v>114</v>
      </c>
      <c r="O73" s="217"/>
      <c r="P73" s="217">
        <v>30</v>
      </c>
      <c r="Q73" s="217"/>
      <c r="R73" s="168">
        <v>204</v>
      </c>
      <c r="S73" s="169">
        <v>26</v>
      </c>
      <c r="T73" s="170">
        <f t="shared" si="19"/>
        <v>234</v>
      </c>
      <c r="U73" s="170"/>
      <c r="V73" s="194"/>
      <c r="W73" s="172">
        <f t="shared" si="20"/>
        <v>0</v>
      </c>
      <c r="X73" s="208"/>
      <c r="Y73" s="208"/>
      <c r="Z73" s="208"/>
      <c r="AA73" s="174">
        <f t="shared" si="21"/>
        <v>0</v>
      </c>
      <c r="AB73" s="175">
        <f t="shared" si="18"/>
        <v>0</v>
      </c>
      <c r="AC73" s="174">
        <v>15</v>
      </c>
      <c r="AD73" s="174">
        <f t="shared" si="12"/>
        <v>8</v>
      </c>
      <c r="AE73" s="174"/>
      <c r="AF73" s="176">
        <f t="shared" si="13"/>
        <v>7</v>
      </c>
      <c r="AG73" s="209"/>
      <c r="AH73" s="209"/>
      <c r="AI73" s="210"/>
      <c r="AJ73" s="208"/>
      <c r="AK73" s="208"/>
      <c r="AL73" s="174">
        <v>0</v>
      </c>
      <c r="AM73" s="174">
        <v>1</v>
      </c>
      <c r="AN73" s="174">
        <v>0</v>
      </c>
      <c r="AO73" s="223"/>
      <c r="AP73" s="178">
        <f t="shared" si="22"/>
        <v>265</v>
      </c>
      <c r="AQ73" s="352">
        <f t="shared" si="23"/>
        <v>1018750</v>
      </c>
      <c r="AR73" s="179">
        <f t="shared" si="15"/>
        <v>0</v>
      </c>
      <c r="AS73" s="209"/>
      <c r="AT73" s="180">
        <v>109.5</v>
      </c>
      <c r="AU73" s="174"/>
      <c r="AV73" s="181"/>
      <c r="AW73" s="182">
        <f t="shared" si="16"/>
        <v>155.5</v>
      </c>
      <c r="AX73" s="183">
        <f t="shared" si="14"/>
        <v>155</v>
      </c>
      <c r="AY73" s="184">
        <f t="shared" si="17"/>
        <v>2000</v>
      </c>
      <c r="AZ73" s="31"/>
    </row>
    <row r="74" spans="1:52" s="32" customFormat="1" ht="57" customHeight="1">
      <c r="A74" s="150">
        <v>82</v>
      </c>
      <c r="B74" s="346">
        <v>65</v>
      </c>
      <c r="C74" s="219" t="s">
        <v>350</v>
      </c>
      <c r="D74" s="165" t="s">
        <v>351</v>
      </c>
      <c r="E74" s="165" t="s">
        <v>352</v>
      </c>
      <c r="F74" s="248" t="s">
        <v>91</v>
      </c>
      <c r="G74" s="243">
        <v>43941</v>
      </c>
      <c r="H74" s="161">
        <v>37048</v>
      </c>
      <c r="I74" s="162">
        <v>31058458</v>
      </c>
      <c r="J74" s="245" t="s">
        <v>353</v>
      </c>
      <c r="K74" s="222"/>
      <c r="L74" s="222"/>
      <c r="M74" s="215" t="s">
        <v>1388</v>
      </c>
      <c r="N74" s="202" t="s">
        <v>1387</v>
      </c>
      <c r="O74" s="217"/>
      <c r="P74" s="217">
        <v>30</v>
      </c>
      <c r="Q74" s="217"/>
      <c r="R74" s="168">
        <v>204</v>
      </c>
      <c r="S74" s="169">
        <v>26</v>
      </c>
      <c r="T74" s="170">
        <f t="shared" si="19"/>
        <v>234</v>
      </c>
      <c r="U74" s="170"/>
      <c r="V74" s="194"/>
      <c r="W74" s="172">
        <f t="shared" si="20"/>
        <v>0</v>
      </c>
      <c r="X74" s="208"/>
      <c r="Y74" s="208"/>
      <c r="Z74" s="208"/>
      <c r="AA74" s="174">
        <f t="shared" si="21"/>
        <v>0</v>
      </c>
      <c r="AB74" s="175">
        <f t="shared" si="18"/>
        <v>0</v>
      </c>
      <c r="AC74" s="174">
        <v>15</v>
      </c>
      <c r="AD74" s="174">
        <f t="shared" si="12"/>
        <v>8</v>
      </c>
      <c r="AE74" s="174"/>
      <c r="AF74" s="176">
        <f t="shared" si="13"/>
        <v>7</v>
      </c>
      <c r="AG74" s="209"/>
      <c r="AH74" s="209"/>
      <c r="AI74" s="210"/>
      <c r="AJ74" s="218"/>
      <c r="AK74" s="218"/>
      <c r="AL74" s="174">
        <v>0</v>
      </c>
      <c r="AM74" s="174">
        <v>1</v>
      </c>
      <c r="AN74" s="174">
        <v>0</v>
      </c>
      <c r="AO74" s="211"/>
      <c r="AP74" s="178">
        <f t="shared" si="22"/>
        <v>265</v>
      </c>
      <c r="AQ74" s="352">
        <f t="shared" si="23"/>
        <v>1018750</v>
      </c>
      <c r="AR74" s="179">
        <f t="shared" si="15"/>
        <v>0</v>
      </c>
      <c r="AS74" s="209"/>
      <c r="AT74" s="180">
        <v>109.5</v>
      </c>
      <c r="AU74" s="174"/>
      <c r="AV74" s="181"/>
      <c r="AW74" s="182">
        <f t="shared" si="16"/>
        <v>155.5</v>
      </c>
      <c r="AX74" s="183">
        <f t="shared" si="14"/>
        <v>155</v>
      </c>
      <c r="AY74" s="184">
        <f t="shared" si="17"/>
        <v>2000</v>
      </c>
      <c r="AZ74" s="31"/>
    </row>
    <row r="75" spans="1:52" s="154" customFormat="1" ht="57" customHeight="1">
      <c r="A75" s="153"/>
      <c r="B75" s="346">
        <v>66</v>
      </c>
      <c r="C75" s="227" t="s">
        <v>1339</v>
      </c>
      <c r="D75" s="228" t="s">
        <v>1340</v>
      </c>
      <c r="E75" s="228" t="s">
        <v>1341</v>
      </c>
      <c r="F75" s="339" t="s">
        <v>91</v>
      </c>
      <c r="G75" s="160">
        <v>43976</v>
      </c>
      <c r="H75" s="161">
        <v>29177</v>
      </c>
      <c r="I75" s="162" t="s">
        <v>1342</v>
      </c>
      <c r="J75" s="229"/>
      <c r="K75" s="164"/>
      <c r="L75" s="164"/>
      <c r="M75" s="230" t="s">
        <v>1159</v>
      </c>
      <c r="N75" s="231" t="s">
        <v>1343</v>
      </c>
      <c r="O75" s="167"/>
      <c r="P75" s="167"/>
      <c r="Q75" s="167"/>
      <c r="R75" s="168"/>
      <c r="S75" s="169"/>
      <c r="T75" s="170"/>
      <c r="U75" s="170"/>
      <c r="V75" s="171"/>
      <c r="W75" s="172"/>
      <c r="X75" s="152"/>
      <c r="Y75" s="152"/>
      <c r="Z75" s="152"/>
      <c r="AA75" s="174"/>
      <c r="AB75" s="175"/>
      <c r="AC75" s="174"/>
      <c r="AD75" s="174"/>
      <c r="AE75" s="174"/>
      <c r="AF75" s="176"/>
      <c r="AG75" s="174"/>
      <c r="AH75" s="174"/>
      <c r="AI75" s="175"/>
      <c r="AJ75" s="181"/>
      <c r="AK75" s="181"/>
      <c r="AL75" s="174"/>
      <c r="AM75" s="174"/>
      <c r="AN75" s="174"/>
      <c r="AO75" s="232"/>
      <c r="AP75" s="178">
        <v>1000</v>
      </c>
      <c r="AQ75" s="353"/>
      <c r="AR75" s="179"/>
      <c r="AS75" s="174"/>
      <c r="AT75" s="180"/>
      <c r="AU75" s="174"/>
      <c r="AV75" s="182"/>
      <c r="AW75" s="183"/>
      <c r="AX75" s="184"/>
      <c r="AY75" s="233"/>
      <c r="AZ75" s="148"/>
    </row>
    <row r="76" spans="1:52" s="32" customFormat="1" ht="57" customHeight="1">
      <c r="A76" s="147">
        <v>85</v>
      </c>
      <c r="B76" s="346">
        <v>67</v>
      </c>
      <c r="C76" s="193" t="s">
        <v>354</v>
      </c>
      <c r="D76" s="165" t="s">
        <v>355</v>
      </c>
      <c r="E76" s="165" t="s">
        <v>356</v>
      </c>
      <c r="F76" s="248" t="s">
        <v>91</v>
      </c>
      <c r="G76" s="243">
        <v>43986</v>
      </c>
      <c r="H76" s="186">
        <v>36941</v>
      </c>
      <c r="I76" s="246" t="s">
        <v>357</v>
      </c>
      <c r="J76" s="214" t="s">
        <v>358</v>
      </c>
      <c r="K76" s="222"/>
      <c r="L76" s="222"/>
      <c r="M76" s="165" t="s">
        <v>1376</v>
      </c>
      <c r="N76" s="202" t="s">
        <v>1377</v>
      </c>
      <c r="O76" s="217"/>
      <c r="P76" s="217">
        <v>20</v>
      </c>
      <c r="Q76" s="217"/>
      <c r="R76" s="168">
        <v>204</v>
      </c>
      <c r="S76" s="169">
        <v>22</v>
      </c>
      <c r="T76" s="170">
        <f t="shared" si="19"/>
        <v>189.53846153846152</v>
      </c>
      <c r="U76" s="170"/>
      <c r="V76" s="194"/>
      <c r="W76" s="172">
        <f t="shared" si="20"/>
        <v>0</v>
      </c>
      <c r="X76" s="208"/>
      <c r="Y76" s="208"/>
      <c r="Z76" s="208"/>
      <c r="AA76" s="174">
        <f t="shared" si="21"/>
        <v>0</v>
      </c>
      <c r="AB76" s="175">
        <f t="shared" si="18"/>
        <v>0</v>
      </c>
      <c r="AC76" s="174"/>
      <c r="AD76" s="174">
        <f>8/$R$5*S76</f>
        <v>6.7692307692307701</v>
      </c>
      <c r="AE76" s="174"/>
      <c r="AF76" s="176">
        <f>7/$R$5*S76</f>
        <v>5.9230769230769225</v>
      </c>
      <c r="AG76" s="209"/>
      <c r="AH76" s="209"/>
      <c r="AI76" s="210"/>
      <c r="AJ76" s="208"/>
      <c r="AK76" s="208"/>
      <c r="AL76" s="174">
        <v>0</v>
      </c>
      <c r="AM76" s="174">
        <v>1</v>
      </c>
      <c r="AN76" s="174">
        <v>0</v>
      </c>
      <c r="AO76" s="211"/>
      <c r="AP76" s="178">
        <f t="shared" si="22"/>
        <v>203.23076923076923</v>
      </c>
      <c r="AQ76" s="352">
        <f t="shared" si="23"/>
        <v>776444.23076923063</v>
      </c>
      <c r="AR76" s="179">
        <f t="shared" si="15"/>
        <v>0</v>
      </c>
      <c r="AS76" s="209"/>
      <c r="AT76" s="180">
        <v>109.5</v>
      </c>
      <c r="AU76" s="174"/>
      <c r="AV76" s="181"/>
      <c r="AW76" s="182">
        <f t="shared" si="16"/>
        <v>93.73</v>
      </c>
      <c r="AX76" s="183">
        <f t="shared" si="14"/>
        <v>93</v>
      </c>
      <c r="AY76" s="184">
        <f t="shared" si="17"/>
        <v>2900</v>
      </c>
      <c r="AZ76" s="31"/>
    </row>
    <row r="77" spans="1:52" s="32" customFormat="1" ht="57" customHeight="1">
      <c r="A77" s="150">
        <v>86</v>
      </c>
      <c r="B77" s="346">
        <v>68</v>
      </c>
      <c r="C77" s="219" t="s">
        <v>359</v>
      </c>
      <c r="D77" s="238" t="s">
        <v>360</v>
      </c>
      <c r="E77" s="165" t="s">
        <v>361</v>
      </c>
      <c r="F77" s="248" t="s">
        <v>102</v>
      </c>
      <c r="G77" s="243">
        <v>43997</v>
      </c>
      <c r="H77" s="186">
        <v>35251</v>
      </c>
      <c r="I77" s="246" t="s">
        <v>362</v>
      </c>
      <c r="J77" s="247" t="s">
        <v>363</v>
      </c>
      <c r="K77" s="222"/>
      <c r="L77" s="222"/>
      <c r="M77" s="165" t="s">
        <v>1366</v>
      </c>
      <c r="N77" s="202" t="s">
        <v>109</v>
      </c>
      <c r="O77" s="217"/>
      <c r="P77" s="217"/>
      <c r="Q77" s="217"/>
      <c r="R77" s="168">
        <v>204</v>
      </c>
      <c r="S77" s="169"/>
      <c r="T77" s="170">
        <f t="shared" si="19"/>
        <v>0</v>
      </c>
      <c r="U77" s="170">
        <v>20</v>
      </c>
      <c r="V77" s="194"/>
      <c r="W77" s="172">
        <f t="shared" si="20"/>
        <v>0</v>
      </c>
      <c r="X77" s="208"/>
      <c r="Y77" s="208"/>
      <c r="Z77" s="208"/>
      <c r="AA77" s="174">
        <f t="shared" si="21"/>
        <v>0</v>
      </c>
      <c r="AB77" s="175">
        <f t="shared" si="18"/>
        <v>0</v>
      </c>
      <c r="AC77" s="174"/>
      <c r="AD77" s="174">
        <f t="shared" ref="AD77:AD133" si="24">8/$R$5*S77</f>
        <v>0</v>
      </c>
      <c r="AE77" s="174"/>
      <c r="AF77" s="176">
        <f t="shared" ref="AF77:AF133" si="25">7/$R$5*S77</f>
        <v>0</v>
      </c>
      <c r="AG77" s="209"/>
      <c r="AH77" s="209"/>
      <c r="AI77" s="210"/>
      <c r="AJ77" s="208"/>
      <c r="AK77" s="208"/>
      <c r="AL77" s="174">
        <v>0</v>
      </c>
      <c r="AM77" s="174"/>
      <c r="AN77" s="174">
        <v>0</v>
      </c>
      <c r="AO77" s="211"/>
      <c r="AP77" s="178">
        <f t="shared" si="22"/>
        <v>20</v>
      </c>
      <c r="AQ77" s="352">
        <f t="shared" si="23"/>
        <v>81500</v>
      </c>
      <c r="AR77" s="179">
        <f t="shared" si="15"/>
        <v>0</v>
      </c>
      <c r="AS77" s="209"/>
      <c r="AT77" s="180"/>
      <c r="AU77" s="174"/>
      <c r="AV77" s="181"/>
      <c r="AW77" s="182">
        <f t="shared" si="16"/>
        <v>20</v>
      </c>
      <c r="AX77" s="183">
        <f t="shared" si="14"/>
        <v>20</v>
      </c>
      <c r="AY77" s="184">
        <f t="shared" si="17"/>
        <v>0</v>
      </c>
      <c r="AZ77" s="31"/>
    </row>
    <row r="78" spans="1:52" s="32" customFormat="1" ht="57" customHeight="1">
      <c r="A78" s="147">
        <v>87</v>
      </c>
      <c r="B78" s="346">
        <v>69</v>
      </c>
      <c r="C78" s="193" t="s">
        <v>364</v>
      </c>
      <c r="D78" s="187" t="s">
        <v>365</v>
      </c>
      <c r="E78" s="187" t="s">
        <v>366</v>
      </c>
      <c r="F78" s="254" t="s">
        <v>102</v>
      </c>
      <c r="G78" s="235">
        <v>43997</v>
      </c>
      <c r="H78" s="186">
        <v>35994</v>
      </c>
      <c r="I78" s="246" t="s">
        <v>367</v>
      </c>
      <c r="J78" s="214" t="s">
        <v>368</v>
      </c>
      <c r="K78" s="222"/>
      <c r="L78" s="222"/>
      <c r="M78" s="187" t="s">
        <v>1366</v>
      </c>
      <c r="N78" s="202" t="s">
        <v>1375</v>
      </c>
      <c r="O78" s="217"/>
      <c r="P78" s="217">
        <v>30</v>
      </c>
      <c r="Q78" s="217"/>
      <c r="R78" s="168">
        <v>204</v>
      </c>
      <c r="S78" s="169">
        <v>26</v>
      </c>
      <c r="T78" s="170">
        <f t="shared" si="19"/>
        <v>234</v>
      </c>
      <c r="U78" s="170"/>
      <c r="V78" s="194"/>
      <c r="W78" s="172">
        <f t="shared" si="20"/>
        <v>0</v>
      </c>
      <c r="X78" s="208"/>
      <c r="Y78" s="208"/>
      <c r="Z78" s="208"/>
      <c r="AA78" s="174">
        <f t="shared" si="21"/>
        <v>0</v>
      </c>
      <c r="AB78" s="175">
        <f t="shared" si="18"/>
        <v>0</v>
      </c>
      <c r="AC78" s="174">
        <v>15</v>
      </c>
      <c r="AD78" s="174">
        <f t="shared" si="24"/>
        <v>8</v>
      </c>
      <c r="AE78" s="174"/>
      <c r="AF78" s="176">
        <f t="shared" si="25"/>
        <v>7</v>
      </c>
      <c r="AG78" s="209"/>
      <c r="AH78" s="209"/>
      <c r="AI78" s="210"/>
      <c r="AJ78" s="208"/>
      <c r="AK78" s="208"/>
      <c r="AL78" s="174">
        <v>0</v>
      </c>
      <c r="AM78" s="174">
        <v>1</v>
      </c>
      <c r="AN78" s="174">
        <v>0</v>
      </c>
      <c r="AO78" s="211"/>
      <c r="AP78" s="178">
        <f t="shared" si="22"/>
        <v>265</v>
      </c>
      <c r="AQ78" s="352">
        <f t="shared" si="23"/>
        <v>1018750</v>
      </c>
      <c r="AR78" s="179">
        <f t="shared" si="15"/>
        <v>0</v>
      </c>
      <c r="AS78" s="209"/>
      <c r="AT78" s="180">
        <v>109.5</v>
      </c>
      <c r="AU78" s="174">
        <v>1</v>
      </c>
      <c r="AV78" s="181"/>
      <c r="AW78" s="182">
        <f t="shared" si="16"/>
        <v>154.5</v>
      </c>
      <c r="AX78" s="183">
        <f t="shared" si="14"/>
        <v>154</v>
      </c>
      <c r="AY78" s="184">
        <f t="shared" si="17"/>
        <v>2000</v>
      </c>
      <c r="AZ78" s="31"/>
    </row>
    <row r="79" spans="1:52" s="32" customFormat="1" ht="57" customHeight="1">
      <c r="A79" s="150">
        <v>88</v>
      </c>
      <c r="B79" s="346">
        <v>70</v>
      </c>
      <c r="C79" s="193" t="s">
        <v>369</v>
      </c>
      <c r="D79" s="165" t="s">
        <v>370</v>
      </c>
      <c r="E79" s="165" t="s">
        <v>371</v>
      </c>
      <c r="F79" s="248" t="s">
        <v>102</v>
      </c>
      <c r="G79" s="243">
        <v>43997</v>
      </c>
      <c r="H79" s="186">
        <v>33764</v>
      </c>
      <c r="I79" s="246" t="s">
        <v>372</v>
      </c>
      <c r="J79" s="247" t="s">
        <v>373</v>
      </c>
      <c r="K79" s="222"/>
      <c r="L79" s="222"/>
      <c r="M79" s="187" t="s">
        <v>1366</v>
      </c>
      <c r="N79" s="202" t="s">
        <v>1375</v>
      </c>
      <c r="O79" s="217"/>
      <c r="P79" s="217">
        <v>30</v>
      </c>
      <c r="Q79" s="217"/>
      <c r="R79" s="168">
        <v>204</v>
      </c>
      <c r="S79" s="169">
        <v>26</v>
      </c>
      <c r="T79" s="170">
        <f t="shared" si="19"/>
        <v>234</v>
      </c>
      <c r="U79" s="170"/>
      <c r="V79" s="194"/>
      <c r="W79" s="172">
        <f t="shared" si="20"/>
        <v>0</v>
      </c>
      <c r="X79" s="208"/>
      <c r="Y79" s="208"/>
      <c r="Z79" s="208"/>
      <c r="AA79" s="174">
        <f t="shared" si="21"/>
        <v>0</v>
      </c>
      <c r="AB79" s="175">
        <f t="shared" si="18"/>
        <v>0</v>
      </c>
      <c r="AC79" s="174">
        <v>15</v>
      </c>
      <c r="AD79" s="174">
        <f t="shared" si="24"/>
        <v>8</v>
      </c>
      <c r="AE79" s="174"/>
      <c r="AF79" s="176">
        <f t="shared" si="25"/>
        <v>7</v>
      </c>
      <c r="AG79" s="209"/>
      <c r="AH79" s="209"/>
      <c r="AI79" s="210"/>
      <c r="AJ79" s="208"/>
      <c r="AK79" s="208"/>
      <c r="AL79" s="174">
        <v>0</v>
      </c>
      <c r="AM79" s="174">
        <v>1</v>
      </c>
      <c r="AN79" s="174">
        <v>0</v>
      </c>
      <c r="AO79" s="211"/>
      <c r="AP79" s="178">
        <f t="shared" si="22"/>
        <v>265</v>
      </c>
      <c r="AQ79" s="352">
        <f t="shared" si="23"/>
        <v>1018750</v>
      </c>
      <c r="AR79" s="179">
        <f t="shared" si="15"/>
        <v>0</v>
      </c>
      <c r="AS79" s="209"/>
      <c r="AT79" s="180">
        <v>109.5</v>
      </c>
      <c r="AU79" s="174"/>
      <c r="AV79" s="181"/>
      <c r="AW79" s="182">
        <f t="shared" si="16"/>
        <v>155.5</v>
      </c>
      <c r="AX79" s="183">
        <f t="shared" si="14"/>
        <v>155</v>
      </c>
      <c r="AY79" s="184">
        <f t="shared" si="17"/>
        <v>2000</v>
      </c>
      <c r="AZ79" s="31"/>
    </row>
    <row r="80" spans="1:52" s="60" customFormat="1" ht="57" customHeight="1">
      <c r="A80" s="150">
        <v>90</v>
      </c>
      <c r="B80" s="346">
        <v>71</v>
      </c>
      <c r="C80" s="226" t="s">
        <v>374</v>
      </c>
      <c r="D80" s="248" t="s">
        <v>375</v>
      </c>
      <c r="E80" s="165" t="s">
        <v>376</v>
      </c>
      <c r="F80" s="248" t="s">
        <v>91</v>
      </c>
      <c r="G80" s="243">
        <v>43997</v>
      </c>
      <c r="H80" s="186">
        <v>33637</v>
      </c>
      <c r="I80" s="246" t="s">
        <v>377</v>
      </c>
      <c r="J80" s="247" t="s">
        <v>378</v>
      </c>
      <c r="K80" s="222"/>
      <c r="L80" s="222"/>
      <c r="M80" s="165" t="s">
        <v>1397</v>
      </c>
      <c r="N80" s="202" t="s">
        <v>272</v>
      </c>
      <c r="O80" s="217"/>
      <c r="P80" s="217"/>
      <c r="Q80" s="217"/>
      <c r="R80" s="168">
        <v>204</v>
      </c>
      <c r="S80" s="169"/>
      <c r="T80" s="170">
        <f t="shared" si="19"/>
        <v>0</v>
      </c>
      <c r="U80" s="170">
        <v>20</v>
      </c>
      <c r="V80" s="194"/>
      <c r="W80" s="172">
        <f t="shared" si="20"/>
        <v>0</v>
      </c>
      <c r="X80" s="208"/>
      <c r="Y80" s="208"/>
      <c r="Z80" s="208"/>
      <c r="AA80" s="174">
        <f t="shared" si="21"/>
        <v>0</v>
      </c>
      <c r="AB80" s="175">
        <f t="shared" si="18"/>
        <v>0</v>
      </c>
      <c r="AC80" s="174"/>
      <c r="AD80" s="174">
        <f t="shared" si="24"/>
        <v>0</v>
      </c>
      <c r="AE80" s="174"/>
      <c r="AF80" s="176">
        <f t="shared" si="25"/>
        <v>0</v>
      </c>
      <c r="AG80" s="202"/>
      <c r="AH80" s="202"/>
      <c r="AI80" s="224"/>
      <c r="AJ80" s="213"/>
      <c r="AK80" s="213"/>
      <c r="AL80" s="225">
        <v>0</v>
      </c>
      <c r="AM80" s="174"/>
      <c r="AN80" s="174">
        <v>0</v>
      </c>
      <c r="AO80" s="223"/>
      <c r="AP80" s="178">
        <f t="shared" si="22"/>
        <v>20</v>
      </c>
      <c r="AQ80" s="352">
        <f t="shared" si="23"/>
        <v>81500</v>
      </c>
      <c r="AR80" s="179">
        <f t="shared" si="15"/>
        <v>0</v>
      </c>
      <c r="AS80" s="209"/>
      <c r="AT80" s="180"/>
      <c r="AU80" s="174"/>
      <c r="AV80" s="181"/>
      <c r="AW80" s="182">
        <f t="shared" si="16"/>
        <v>20</v>
      </c>
      <c r="AX80" s="183">
        <f t="shared" si="14"/>
        <v>20</v>
      </c>
      <c r="AY80" s="184">
        <f t="shared" si="17"/>
        <v>0</v>
      </c>
      <c r="AZ80" s="59"/>
    </row>
    <row r="81" spans="1:52" s="32" customFormat="1" ht="57" customHeight="1">
      <c r="A81" s="147">
        <v>91</v>
      </c>
      <c r="B81" s="346">
        <v>72</v>
      </c>
      <c r="C81" s="249" t="s">
        <v>379</v>
      </c>
      <c r="D81" s="250" t="s">
        <v>380</v>
      </c>
      <c r="E81" s="250" t="s">
        <v>381</v>
      </c>
      <c r="F81" s="340" t="s">
        <v>91</v>
      </c>
      <c r="G81" s="235">
        <v>43997</v>
      </c>
      <c r="H81" s="251">
        <v>36748</v>
      </c>
      <c r="I81" s="252" t="s">
        <v>382</v>
      </c>
      <c r="J81" s="253" t="s">
        <v>383</v>
      </c>
      <c r="K81" s="222"/>
      <c r="L81" s="222"/>
      <c r="M81" s="250" t="s">
        <v>1366</v>
      </c>
      <c r="N81" s="202" t="s">
        <v>109</v>
      </c>
      <c r="O81" s="217"/>
      <c r="P81" s="217">
        <v>20</v>
      </c>
      <c r="Q81" s="217"/>
      <c r="R81" s="168">
        <v>204</v>
      </c>
      <c r="S81" s="169">
        <v>25.5</v>
      </c>
      <c r="T81" s="170">
        <f t="shared" si="19"/>
        <v>219.69230769230768</v>
      </c>
      <c r="U81" s="170"/>
      <c r="V81" s="194"/>
      <c r="W81" s="172">
        <f t="shared" si="20"/>
        <v>0</v>
      </c>
      <c r="X81" s="208"/>
      <c r="Y81" s="208"/>
      <c r="Z81" s="208"/>
      <c r="AA81" s="174">
        <f t="shared" si="21"/>
        <v>0</v>
      </c>
      <c r="AB81" s="175">
        <f t="shared" si="18"/>
        <v>0</v>
      </c>
      <c r="AC81" s="174">
        <v>12</v>
      </c>
      <c r="AD81" s="174">
        <f>8/$R$5*S81</f>
        <v>7.8461538461538467</v>
      </c>
      <c r="AE81" s="174"/>
      <c r="AF81" s="176">
        <f>7/$R$5*S81</f>
        <v>6.865384615384615</v>
      </c>
      <c r="AG81" s="209"/>
      <c r="AH81" s="209"/>
      <c r="AI81" s="210"/>
      <c r="AJ81" s="208"/>
      <c r="AK81" s="208"/>
      <c r="AL81" s="174">
        <v>0</v>
      </c>
      <c r="AM81" s="174">
        <v>1</v>
      </c>
      <c r="AN81" s="174">
        <v>0</v>
      </c>
      <c r="AO81" s="211"/>
      <c r="AP81" s="178">
        <f t="shared" si="22"/>
        <v>247.40384615384613</v>
      </c>
      <c r="AQ81" s="352">
        <f t="shared" si="23"/>
        <v>948221.15384615376</v>
      </c>
      <c r="AR81" s="179">
        <f t="shared" si="15"/>
        <v>0</v>
      </c>
      <c r="AS81" s="209"/>
      <c r="AT81" s="180">
        <v>109.5</v>
      </c>
      <c r="AU81" s="174"/>
      <c r="AV81" s="181"/>
      <c r="AW81" s="182">
        <f t="shared" si="16"/>
        <v>137.9</v>
      </c>
      <c r="AX81" s="183">
        <f t="shared" si="14"/>
        <v>137</v>
      </c>
      <c r="AY81" s="184">
        <f t="shared" si="17"/>
        <v>3600</v>
      </c>
      <c r="AZ81" s="31"/>
    </row>
    <row r="82" spans="1:52" s="32" customFormat="1" ht="57" customHeight="1">
      <c r="A82" s="150">
        <v>92</v>
      </c>
      <c r="B82" s="346">
        <v>73</v>
      </c>
      <c r="C82" s="219" t="s">
        <v>384</v>
      </c>
      <c r="D82" s="244" t="s">
        <v>385</v>
      </c>
      <c r="E82" s="165" t="s">
        <v>386</v>
      </c>
      <c r="F82" s="248" t="s">
        <v>91</v>
      </c>
      <c r="G82" s="243">
        <v>43997</v>
      </c>
      <c r="H82" s="186">
        <v>33666</v>
      </c>
      <c r="I82" s="246" t="s">
        <v>387</v>
      </c>
      <c r="J82" s="247" t="s">
        <v>388</v>
      </c>
      <c r="K82" s="222"/>
      <c r="L82" s="222"/>
      <c r="M82" s="165" t="s">
        <v>1366</v>
      </c>
      <c r="N82" s="202" t="s">
        <v>109</v>
      </c>
      <c r="O82" s="217"/>
      <c r="P82" s="217"/>
      <c r="Q82" s="217"/>
      <c r="R82" s="168">
        <v>204</v>
      </c>
      <c r="S82" s="169"/>
      <c r="T82" s="170">
        <f t="shared" si="19"/>
        <v>0</v>
      </c>
      <c r="U82" s="170">
        <v>20</v>
      </c>
      <c r="V82" s="194"/>
      <c r="W82" s="172">
        <f t="shared" si="20"/>
        <v>0</v>
      </c>
      <c r="X82" s="208"/>
      <c r="Y82" s="208"/>
      <c r="Z82" s="208"/>
      <c r="AA82" s="174">
        <f t="shared" si="21"/>
        <v>0</v>
      </c>
      <c r="AB82" s="175">
        <f t="shared" si="18"/>
        <v>0</v>
      </c>
      <c r="AC82" s="174"/>
      <c r="AD82" s="174">
        <f t="shared" si="24"/>
        <v>0</v>
      </c>
      <c r="AE82" s="174"/>
      <c r="AF82" s="176">
        <f t="shared" si="25"/>
        <v>0</v>
      </c>
      <c r="AG82" s="209"/>
      <c r="AH82" s="209"/>
      <c r="AI82" s="210"/>
      <c r="AJ82" s="208"/>
      <c r="AK82" s="208"/>
      <c r="AL82" s="174">
        <v>0</v>
      </c>
      <c r="AM82" s="174"/>
      <c r="AN82" s="174">
        <v>0</v>
      </c>
      <c r="AO82" s="211"/>
      <c r="AP82" s="178">
        <f t="shared" si="22"/>
        <v>20</v>
      </c>
      <c r="AQ82" s="352">
        <f t="shared" si="23"/>
        <v>81500</v>
      </c>
      <c r="AR82" s="179">
        <f t="shared" si="15"/>
        <v>0</v>
      </c>
      <c r="AS82" s="209"/>
      <c r="AT82" s="180"/>
      <c r="AU82" s="174"/>
      <c r="AV82" s="181"/>
      <c r="AW82" s="182">
        <f t="shared" si="16"/>
        <v>20</v>
      </c>
      <c r="AX82" s="183">
        <f t="shared" si="14"/>
        <v>20</v>
      </c>
      <c r="AY82" s="184">
        <f t="shared" si="17"/>
        <v>0</v>
      </c>
      <c r="AZ82" s="31"/>
    </row>
    <row r="83" spans="1:52" s="60" customFormat="1" ht="57" customHeight="1">
      <c r="A83" s="147">
        <v>93</v>
      </c>
      <c r="B83" s="346">
        <v>74</v>
      </c>
      <c r="C83" s="226" t="s">
        <v>389</v>
      </c>
      <c r="D83" s="254" t="s">
        <v>390</v>
      </c>
      <c r="E83" s="187" t="s">
        <v>391</v>
      </c>
      <c r="F83" s="254" t="s">
        <v>91</v>
      </c>
      <c r="G83" s="235">
        <v>43998</v>
      </c>
      <c r="H83" s="186">
        <v>30106</v>
      </c>
      <c r="I83" s="246" t="s">
        <v>392</v>
      </c>
      <c r="J83" s="214" t="s">
        <v>393</v>
      </c>
      <c r="K83" s="222"/>
      <c r="L83" s="222"/>
      <c r="M83" s="187" t="s">
        <v>1397</v>
      </c>
      <c r="N83" s="202" t="s">
        <v>272</v>
      </c>
      <c r="O83" s="217"/>
      <c r="P83" s="217">
        <v>10</v>
      </c>
      <c r="Q83" s="217"/>
      <c r="R83" s="168">
        <v>204</v>
      </c>
      <c r="S83" s="169">
        <v>22</v>
      </c>
      <c r="T83" s="170">
        <f t="shared" si="19"/>
        <v>181.07692307692307</v>
      </c>
      <c r="U83" s="170"/>
      <c r="V83" s="194"/>
      <c r="W83" s="172">
        <f t="shared" si="20"/>
        <v>0</v>
      </c>
      <c r="X83" s="208"/>
      <c r="Y83" s="208"/>
      <c r="Z83" s="208"/>
      <c r="AA83" s="174">
        <f t="shared" si="21"/>
        <v>0</v>
      </c>
      <c r="AB83" s="175">
        <f t="shared" si="18"/>
        <v>0</v>
      </c>
      <c r="AC83" s="174"/>
      <c r="AD83" s="174">
        <f t="shared" si="24"/>
        <v>6.7692307692307701</v>
      </c>
      <c r="AE83" s="174"/>
      <c r="AF83" s="176">
        <f t="shared" si="25"/>
        <v>5.9230769230769225</v>
      </c>
      <c r="AG83" s="202"/>
      <c r="AH83" s="202"/>
      <c r="AI83" s="224"/>
      <c r="AJ83" s="213"/>
      <c r="AK83" s="213"/>
      <c r="AL83" s="225">
        <v>0</v>
      </c>
      <c r="AM83" s="174">
        <v>1</v>
      </c>
      <c r="AN83" s="174">
        <v>0</v>
      </c>
      <c r="AO83" s="223"/>
      <c r="AP83" s="178">
        <f t="shared" si="22"/>
        <v>194.76923076923077</v>
      </c>
      <c r="AQ83" s="352">
        <f t="shared" si="23"/>
        <v>741963.4615384615</v>
      </c>
      <c r="AR83" s="179">
        <f t="shared" si="15"/>
        <v>0</v>
      </c>
      <c r="AS83" s="209"/>
      <c r="AT83" s="180">
        <v>75.81</v>
      </c>
      <c r="AU83" s="174"/>
      <c r="AV83" s="181"/>
      <c r="AW83" s="182">
        <f t="shared" si="16"/>
        <v>118.96</v>
      </c>
      <c r="AX83" s="183">
        <f t="shared" si="14"/>
        <v>118</v>
      </c>
      <c r="AY83" s="184">
        <f t="shared" si="17"/>
        <v>3800</v>
      </c>
      <c r="AZ83" s="59"/>
    </row>
    <row r="84" spans="1:52" s="32" customFormat="1" ht="57" customHeight="1">
      <c r="A84" s="150">
        <v>94</v>
      </c>
      <c r="B84" s="346">
        <v>75</v>
      </c>
      <c r="C84" s="193" t="s">
        <v>394</v>
      </c>
      <c r="D84" s="165" t="s">
        <v>395</v>
      </c>
      <c r="E84" s="165" t="s">
        <v>396</v>
      </c>
      <c r="F84" s="248" t="s">
        <v>102</v>
      </c>
      <c r="G84" s="243">
        <v>44001</v>
      </c>
      <c r="H84" s="186">
        <v>33878</v>
      </c>
      <c r="I84" s="246" t="s">
        <v>397</v>
      </c>
      <c r="J84" s="247" t="s">
        <v>398</v>
      </c>
      <c r="K84" s="222"/>
      <c r="L84" s="222"/>
      <c r="M84" s="165" t="s">
        <v>1398</v>
      </c>
      <c r="N84" s="202" t="s">
        <v>119</v>
      </c>
      <c r="O84" s="217"/>
      <c r="P84" s="217">
        <v>20</v>
      </c>
      <c r="Q84" s="217"/>
      <c r="R84" s="168">
        <v>204</v>
      </c>
      <c r="S84" s="169">
        <v>26</v>
      </c>
      <c r="T84" s="170">
        <f t="shared" si="19"/>
        <v>224</v>
      </c>
      <c r="U84" s="170"/>
      <c r="V84" s="194"/>
      <c r="W84" s="172">
        <f t="shared" si="20"/>
        <v>0</v>
      </c>
      <c r="X84" s="208"/>
      <c r="Y84" s="208"/>
      <c r="Z84" s="208"/>
      <c r="AA84" s="174">
        <f t="shared" si="21"/>
        <v>0</v>
      </c>
      <c r="AB84" s="175">
        <f t="shared" si="18"/>
        <v>0</v>
      </c>
      <c r="AC84" s="174">
        <v>15</v>
      </c>
      <c r="AD84" s="174">
        <f t="shared" si="24"/>
        <v>8</v>
      </c>
      <c r="AE84" s="174"/>
      <c r="AF84" s="176">
        <f t="shared" si="25"/>
        <v>7</v>
      </c>
      <c r="AG84" s="209"/>
      <c r="AH84" s="209"/>
      <c r="AI84" s="210"/>
      <c r="AJ84" s="208"/>
      <c r="AK84" s="208"/>
      <c r="AL84" s="174">
        <v>0</v>
      </c>
      <c r="AM84" s="174">
        <v>1</v>
      </c>
      <c r="AN84" s="174">
        <v>0</v>
      </c>
      <c r="AO84" s="211"/>
      <c r="AP84" s="178">
        <f t="shared" si="22"/>
        <v>255</v>
      </c>
      <c r="AQ84" s="352">
        <f t="shared" si="23"/>
        <v>978000</v>
      </c>
      <c r="AR84" s="179">
        <f t="shared" si="15"/>
        <v>0</v>
      </c>
      <c r="AS84" s="209"/>
      <c r="AT84" s="180">
        <v>109.5</v>
      </c>
      <c r="AU84" s="174"/>
      <c r="AV84" s="181"/>
      <c r="AW84" s="182">
        <f t="shared" si="16"/>
        <v>145.5</v>
      </c>
      <c r="AX84" s="183">
        <f t="shared" si="14"/>
        <v>145</v>
      </c>
      <c r="AY84" s="184">
        <f t="shared" si="17"/>
        <v>2000</v>
      </c>
      <c r="AZ84" s="31"/>
    </row>
    <row r="85" spans="1:52" s="32" customFormat="1" ht="57" customHeight="1">
      <c r="A85" s="147">
        <v>95</v>
      </c>
      <c r="B85" s="346">
        <v>76</v>
      </c>
      <c r="C85" s="193" t="s">
        <v>399</v>
      </c>
      <c r="D85" s="187" t="s">
        <v>400</v>
      </c>
      <c r="E85" s="187" t="s">
        <v>401</v>
      </c>
      <c r="F85" s="254" t="s">
        <v>102</v>
      </c>
      <c r="G85" s="235">
        <v>44005</v>
      </c>
      <c r="H85" s="186">
        <v>36970</v>
      </c>
      <c r="I85" s="246" t="s">
        <v>402</v>
      </c>
      <c r="J85" s="214" t="s">
        <v>403</v>
      </c>
      <c r="K85" s="222"/>
      <c r="L85" s="222"/>
      <c r="M85" s="187" t="s">
        <v>1399</v>
      </c>
      <c r="N85" s="202" t="s">
        <v>119</v>
      </c>
      <c r="O85" s="217"/>
      <c r="P85" s="217"/>
      <c r="Q85" s="217"/>
      <c r="R85" s="168">
        <v>204</v>
      </c>
      <c r="S85" s="169"/>
      <c r="T85" s="170">
        <f t="shared" si="19"/>
        <v>0</v>
      </c>
      <c r="U85" s="170">
        <v>20</v>
      </c>
      <c r="V85" s="194"/>
      <c r="W85" s="172">
        <f t="shared" si="20"/>
        <v>0</v>
      </c>
      <c r="X85" s="208"/>
      <c r="Y85" s="208"/>
      <c r="Z85" s="208"/>
      <c r="AA85" s="174">
        <f t="shared" si="21"/>
        <v>0</v>
      </c>
      <c r="AB85" s="175">
        <f t="shared" si="18"/>
        <v>0</v>
      </c>
      <c r="AC85" s="174"/>
      <c r="AD85" s="174">
        <f t="shared" si="24"/>
        <v>0</v>
      </c>
      <c r="AE85" s="174"/>
      <c r="AF85" s="176">
        <f t="shared" si="25"/>
        <v>0</v>
      </c>
      <c r="AG85" s="209"/>
      <c r="AH85" s="209"/>
      <c r="AI85" s="210"/>
      <c r="AJ85" s="208"/>
      <c r="AK85" s="208"/>
      <c r="AL85" s="174">
        <v>0</v>
      </c>
      <c r="AM85" s="174"/>
      <c r="AN85" s="174">
        <v>0</v>
      </c>
      <c r="AO85" s="211"/>
      <c r="AP85" s="178">
        <f t="shared" si="22"/>
        <v>20</v>
      </c>
      <c r="AQ85" s="352">
        <f t="shared" si="23"/>
        <v>81500</v>
      </c>
      <c r="AR85" s="179">
        <f t="shared" si="15"/>
        <v>0</v>
      </c>
      <c r="AS85" s="209"/>
      <c r="AT85" s="180"/>
      <c r="AU85" s="174"/>
      <c r="AV85" s="181"/>
      <c r="AW85" s="182">
        <f t="shared" si="16"/>
        <v>20</v>
      </c>
      <c r="AX85" s="183">
        <f t="shared" si="14"/>
        <v>20</v>
      </c>
      <c r="AY85" s="184">
        <f t="shared" si="17"/>
        <v>0</v>
      </c>
      <c r="AZ85" s="31"/>
    </row>
    <row r="86" spans="1:52" s="154" customFormat="1" ht="57" customHeight="1">
      <c r="A86" s="153"/>
      <c r="B86" s="346">
        <v>77</v>
      </c>
      <c r="C86" s="227" t="s">
        <v>1344</v>
      </c>
      <c r="D86" s="228" t="s">
        <v>1345</v>
      </c>
      <c r="E86" s="228" t="s">
        <v>1346</v>
      </c>
      <c r="F86" s="339" t="s">
        <v>102</v>
      </c>
      <c r="G86" s="160">
        <v>44076</v>
      </c>
      <c r="H86" s="161">
        <v>27762</v>
      </c>
      <c r="I86" s="162" t="s">
        <v>1347</v>
      </c>
      <c r="J86" s="229"/>
      <c r="K86" s="164"/>
      <c r="L86" s="164"/>
      <c r="M86" s="230" t="s">
        <v>1348</v>
      </c>
      <c r="N86" s="231" t="s">
        <v>1349</v>
      </c>
      <c r="O86" s="167"/>
      <c r="P86" s="167"/>
      <c r="Q86" s="167"/>
      <c r="R86" s="168"/>
      <c r="S86" s="169"/>
      <c r="T86" s="170"/>
      <c r="U86" s="170"/>
      <c r="V86" s="171"/>
      <c r="W86" s="172"/>
      <c r="X86" s="152"/>
      <c r="Y86" s="152"/>
      <c r="Z86" s="152"/>
      <c r="AA86" s="174"/>
      <c r="AB86" s="175"/>
      <c r="AC86" s="174"/>
      <c r="AD86" s="174"/>
      <c r="AE86" s="174"/>
      <c r="AF86" s="176"/>
      <c r="AG86" s="174"/>
      <c r="AH86" s="174"/>
      <c r="AI86" s="175"/>
      <c r="AJ86" s="181"/>
      <c r="AK86" s="181"/>
      <c r="AL86" s="174"/>
      <c r="AM86" s="174"/>
      <c r="AN86" s="174"/>
      <c r="AO86" s="232"/>
      <c r="AP86" s="178">
        <v>1000</v>
      </c>
      <c r="AQ86" s="353"/>
      <c r="AR86" s="179"/>
      <c r="AS86" s="174"/>
      <c r="AT86" s="180"/>
      <c r="AU86" s="174"/>
      <c r="AV86" s="182"/>
      <c r="AW86" s="183"/>
      <c r="AX86" s="184"/>
      <c r="AY86" s="233"/>
      <c r="AZ86" s="148"/>
    </row>
    <row r="87" spans="1:52" s="32" customFormat="1" ht="57" customHeight="1">
      <c r="A87" s="147">
        <v>97</v>
      </c>
      <c r="B87" s="346">
        <v>78</v>
      </c>
      <c r="C87" s="193" t="s">
        <v>456</v>
      </c>
      <c r="D87" s="219" t="s">
        <v>457</v>
      </c>
      <c r="E87" s="193" t="s">
        <v>458</v>
      </c>
      <c r="F87" s="226" t="s">
        <v>91</v>
      </c>
      <c r="G87" s="243">
        <v>44105</v>
      </c>
      <c r="H87" s="255">
        <v>31787</v>
      </c>
      <c r="I87" s="256" t="s">
        <v>459</v>
      </c>
      <c r="J87" s="206" t="s">
        <v>460</v>
      </c>
      <c r="K87" s="222"/>
      <c r="L87" s="222"/>
      <c r="M87" s="193" t="s">
        <v>1388</v>
      </c>
      <c r="N87" s="202" t="s">
        <v>1389</v>
      </c>
      <c r="O87" s="217"/>
      <c r="P87" s="217">
        <v>30</v>
      </c>
      <c r="Q87" s="217"/>
      <c r="R87" s="168">
        <v>204</v>
      </c>
      <c r="S87" s="169">
        <v>26</v>
      </c>
      <c r="T87" s="170">
        <f t="shared" si="19"/>
        <v>234</v>
      </c>
      <c r="U87" s="170"/>
      <c r="V87" s="194"/>
      <c r="W87" s="172">
        <f t="shared" si="20"/>
        <v>0</v>
      </c>
      <c r="X87" s="208"/>
      <c r="Y87" s="208"/>
      <c r="Z87" s="208"/>
      <c r="AA87" s="174">
        <f t="shared" si="21"/>
        <v>0</v>
      </c>
      <c r="AB87" s="175">
        <f t="shared" si="18"/>
        <v>0</v>
      </c>
      <c r="AC87" s="174">
        <v>15</v>
      </c>
      <c r="AD87" s="174">
        <f t="shared" si="24"/>
        <v>8</v>
      </c>
      <c r="AE87" s="174"/>
      <c r="AF87" s="176">
        <f t="shared" si="25"/>
        <v>7</v>
      </c>
      <c r="AG87" s="209"/>
      <c r="AH87" s="209"/>
      <c r="AI87" s="210"/>
      <c r="AJ87" s="208"/>
      <c r="AK87" s="208"/>
      <c r="AL87" s="174">
        <v>0</v>
      </c>
      <c r="AM87" s="174"/>
      <c r="AN87" s="174">
        <v>0</v>
      </c>
      <c r="AO87" s="211"/>
      <c r="AP87" s="178">
        <f t="shared" si="22"/>
        <v>264</v>
      </c>
      <c r="AQ87" s="352">
        <f t="shared" si="23"/>
        <v>1014675</v>
      </c>
      <c r="AR87" s="179">
        <f t="shared" si="15"/>
        <v>0</v>
      </c>
      <c r="AS87" s="209"/>
      <c r="AT87" s="257">
        <v>109.5</v>
      </c>
      <c r="AU87" s="174"/>
      <c r="AV87" s="181"/>
      <c r="AW87" s="182">
        <f t="shared" si="16"/>
        <v>154.5</v>
      </c>
      <c r="AX87" s="183">
        <f t="shared" si="14"/>
        <v>154</v>
      </c>
      <c r="AY87" s="184">
        <f t="shared" si="17"/>
        <v>2000</v>
      </c>
      <c r="AZ87" s="31"/>
    </row>
    <row r="88" spans="1:52" s="32" customFormat="1" ht="57" customHeight="1">
      <c r="A88" s="147">
        <v>99</v>
      </c>
      <c r="B88" s="346">
        <v>79</v>
      </c>
      <c r="C88" s="193" t="s">
        <v>461</v>
      </c>
      <c r="D88" s="193" t="s">
        <v>462</v>
      </c>
      <c r="E88" s="193" t="s">
        <v>463</v>
      </c>
      <c r="F88" s="226" t="s">
        <v>91</v>
      </c>
      <c r="G88" s="243">
        <v>44105</v>
      </c>
      <c r="H88" s="255">
        <v>29021</v>
      </c>
      <c r="I88" s="256" t="s">
        <v>464</v>
      </c>
      <c r="J88" s="258" t="s">
        <v>465</v>
      </c>
      <c r="K88" s="222"/>
      <c r="L88" s="222"/>
      <c r="M88" s="193" t="s">
        <v>1388</v>
      </c>
      <c r="N88" s="202" t="s">
        <v>1400</v>
      </c>
      <c r="O88" s="217"/>
      <c r="P88" s="217">
        <v>10</v>
      </c>
      <c r="Q88" s="217"/>
      <c r="R88" s="168">
        <v>204</v>
      </c>
      <c r="S88" s="169">
        <v>24</v>
      </c>
      <c r="T88" s="170">
        <f t="shared" si="19"/>
        <v>197.53846153846152</v>
      </c>
      <c r="U88" s="170"/>
      <c r="V88" s="194"/>
      <c r="W88" s="172">
        <f t="shared" si="20"/>
        <v>0</v>
      </c>
      <c r="X88" s="208"/>
      <c r="Y88" s="208"/>
      <c r="Z88" s="208"/>
      <c r="AA88" s="174">
        <f t="shared" si="21"/>
        <v>0</v>
      </c>
      <c r="AB88" s="175">
        <f t="shared" si="18"/>
        <v>0</v>
      </c>
      <c r="AC88" s="174">
        <v>9</v>
      </c>
      <c r="AD88" s="174">
        <f t="shared" si="24"/>
        <v>7.384615384615385</v>
      </c>
      <c r="AE88" s="174"/>
      <c r="AF88" s="176">
        <f t="shared" si="25"/>
        <v>6.4615384615384617</v>
      </c>
      <c r="AG88" s="209"/>
      <c r="AH88" s="209"/>
      <c r="AI88" s="210"/>
      <c r="AJ88" s="208"/>
      <c r="AK88" s="208"/>
      <c r="AL88" s="174">
        <v>0</v>
      </c>
      <c r="AM88" s="174"/>
      <c r="AN88" s="174">
        <v>0</v>
      </c>
      <c r="AO88" s="211"/>
      <c r="AP88" s="178">
        <f t="shared" si="22"/>
        <v>220.38461538461536</v>
      </c>
      <c r="AQ88" s="352">
        <f t="shared" si="23"/>
        <v>841644.23076923063</v>
      </c>
      <c r="AR88" s="179">
        <f t="shared" si="15"/>
        <v>0</v>
      </c>
      <c r="AS88" s="209"/>
      <c r="AT88" s="257">
        <v>109.5</v>
      </c>
      <c r="AU88" s="174"/>
      <c r="AV88" s="181"/>
      <c r="AW88" s="182">
        <f t="shared" si="16"/>
        <v>110.88</v>
      </c>
      <c r="AX88" s="183">
        <f t="shared" si="14"/>
        <v>110</v>
      </c>
      <c r="AY88" s="184">
        <f t="shared" si="17"/>
        <v>3500</v>
      </c>
      <c r="AZ88" s="31"/>
    </row>
    <row r="89" spans="1:52" s="32" customFormat="1" ht="57" customHeight="1">
      <c r="A89" s="147">
        <v>101</v>
      </c>
      <c r="B89" s="346">
        <v>80</v>
      </c>
      <c r="C89" s="193" t="s">
        <v>466</v>
      </c>
      <c r="D89" s="193" t="s">
        <v>467</v>
      </c>
      <c r="E89" s="193" t="s">
        <v>468</v>
      </c>
      <c r="F89" s="226" t="s">
        <v>91</v>
      </c>
      <c r="G89" s="243">
        <v>44105</v>
      </c>
      <c r="H89" s="255">
        <v>29681</v>
      </c>
      <c r="I89" s="256" t="s">
        <v>469</v>
      </c>
      <c r="J89" s="258" t="s">
        <v>470</v>
      </c>
      <c r="K89" s="222"/>
      <c r="L89" s="222"/>
      <c r="M89" s="193" t="s">
        <v>1401</v>
      </c>
      <c r="N89" s="202" t="s">
        <v>1377</v>
      </c>
      <c r="O89" s="217">
        <v>100</v>
      </c>
      <c r="P89" s="217">
        <v>80</v>
      </c>
      <c r="Q89" s="217">
        <v>80</v>
      </c>
      <c r="R89" s="168">
        <v>204</v>
      </c>
      <c r="S89" s="169">
        <v>26</v>
      </c>
      <c r="T89" s="170">
        <f t="shared" si="19"/>
        <v>464</v>
      </c>
      <c r="U89" s="170"/>
      <c r="V89" s="194"/>
      <c r="W89" s="172">
        <f t="shared" si="20"/>
        <v>0</v>
      </c>
      <c r="X89" s="208"/>
      <c r="Y89" s="208"/>
      <c r="Z89" s="208"/>
      <c r="AA89" s="174">
        <f t="shared" si="21"/>
        <v>0</v>
      </c>
      <c r="AB89" s="175">
        <f t="shared" si="18"/>
        <v>0</v>
      </c>
      <c r="AC89" s="174">
        <v>15</v>
      </c>
      <c r="AD89" s="174">
        <f t="shared" si="24"/>
        <v>8</v>
      </c>
      <c r="AE89" s="174"/>
      <c r="AF89" s="176">
        <f t="shared" si="25"/>
        <v>7</v>
      </c>
      <c r="AG89" s="209"/>
      <c r="AH89" s="209"/>
      <c r="AI89" s="210"/>
      <c r="AJ89" s="208"/>
      <c r="AK89" s="208"/>
      <c r="AL89" s="174">
        <v>0</v>
      </c>
      <c r="AM89" s="174"/>
      <c r="AN89" s="174">
        <v>0</v>
      </c>
      <c r="AO89" s="211"/>
      <c r="AP89" s="178">
        <f t="shared" si="22"/>
        <v>494</v>
      </c>
      <c r="AQ89" s="352">
        <f t="shared" si="23"/>
        <v>1951925</v>
      </c>
      <c r="AR89" s="179">
        <f t="shared" si="15"/>
        <v>5.5450920245398772</v>
      </c>
      <c r="AS89" s="209"/>
      <c r="AT89" s="257">
        <v>109.5</v>
      </c>
      <c r="AU89" s="174"/>
      <c r="AV89" s="181"/>
      <c r="AW89" s="182">
        <f t="shared" si="16"/>
        <v>378.95</v>
      </c>
      <c r="AX89" s="183">
        <f t="shared" si="14"/>
        <v>378</v>
      </c>
      <c r="AY89" s="184">
        <f t="shared" si="17"/>
        <v>3800</v>
      </c>
      <c r="AZ89" s="31"/>
    </row>
    <row r="90" spans="1:52" s="32" customFormat="1" ht="57" customHeight="1">
      <c r="A90" s="150">
        <v>102</v>
      </c>
      <c r="B90" s="346">
        <v>81</v>
      </c>
      <c r="C90" s="193" t="s">
        <v>471</v>
      </c>
      <c r="D90" s="193" t="s">
        <v>472</v>
      </c>
      <c r="E90" s="193" t="s">
        <v>473</v>
      </c>
      <c r="F90" s="226" t="s">
        <v>102</v>
      </c>
      <c r="G90" s="243">
        <v>44105</v>
      </c>
      <c r="H90" s="255">
        <v>34881</v>
      </c>
      <c r="I90" s="256" t="s">
        <v>474</v>
      </c>
      <c r="J90" s="258" t="s">
        <v>475</v>
      </c>
      <c r="K90" s="222"/>
      <c r="L90" s="222"/>
      <c r="M90" s="193" t="s">
        <v>1402</v>
      </c>
      <c r="N90" s="202" t="s">
        <v>1375</v>
      </c>
      <c r="O90" s="217">
        <v>60</v>
      </c>
      <c r="P90" s="217"/>
      <c r="Q90" s="217"/>
      <c r="R90" s="168">
        <v>204</v>
      </c>
      <c r="S90" s="169">
        <v>26</v>
      </c>
      <c r="T90" s="170">
        <f t="shared" si="19"/>
        <v>264</v>
      </c>
      <c r="U90" s="170"/>
      <c r="V90" s="194"/>
      <c r="W90" s="172">
        <f t="shared" si="20"/>
        <v>0</v>
      </c>
      <c r="X90" s="208"/>
      <c r="Y90" s="208"/>
      <c r="Z90" s="208"/>
      <c r="AA90" s="174">
        <f t="shared" si="21"/>
        <v>0</v>
      </c>
      <c r="AB90" s="175">
        <f t="shared" si="18"/>
        <v>0</v>
      </c>
      <c r="AC90" s="174">
        <v>15</v>
      </c>
      <c r="AD90" s="174">
        <f t="shared" si="24"/>
        <v>8</v>
      </c>
      <c r="AE90" s="174"/>
      <c r="AF90" s="176">
        <f t="shared" si="25"/>
        <v>7</v>
      </c>
      <c r="AG90" s="209"/>
      <c r="AH90" s="209"/>
      <c r="AI90" s="210"/>
      <c r="AJ90" s="208"/>
      <c r="AK90" s="208"/>
      <c r="AL90" s="174">
        <v>0</v>
      </c>
      <c r="AM90" s="174"/>
      <c r="AN90" s="174">
        <v>0</v>
      </c>
      <c r="AO90" s="211"/>
      <c r="AP90" s="178">
        <f t="shared" si="22"/>
        <v>294</v>
      </c>
      <c r="AQ90" s="352">
        <f t="shared" si="23"/>
        <v>1136925</v>
      </c>
      <c r="AR90" s="179">
        <f t="shared" si="15"/>
        <v>0</v>
      </c>
      <c r="AS90" s="209"/>
      <c r="AT90" s="257">
        <v>109.5</v>
      </c>
      <c r="AU90" s="174"/>
      <c r="AV90" s="181"/>
      <c r="AW90" s="182">
        <f t="shared" si="16"/>
        <v>184.5</v>
      </c>
      <c r="AX90" s="183">
        <f t="shared" si="14"/>
        <v>184</v>
      </c>
      <c r="AY90" s="184">
        <f t="shared" si="17"/>
        <v>2000</v>
      </c>
      <c r="AZ90" s="31"/>
    </row>
    <row r="91" spans="1:52" s="32" customFormat="1" ht="57" customHeight="1">
      <c r="A91" s="147">
        <v>103</v>
      </c>
      <c r="B91" s="346">
        <v>82</v>
      </c>
      <c r="C91" s="193" t="s">
        <v>476</v>
      </c>
      <c r="D91" s="193" t="s">
        <v>477</v>
      </c>
      <c r="E91" s="193" t="s">
        <v>478</v>
      </c>
      <c r="F91" s="226" t="s">
        <v>102</v>
      </c>
      <c r="G91" s="243">
        <v>44109</v>
      </c>
      <c r="H91" s="255">
        <v>27915</v>
      </c>
      <c r="I91" s="256" t="s">
        <v>479</v>
      </c>
      <c r="J91" s="206" t="s">
        <v>480</v>
      </c>
      <c r="K91" s="222"/>
      <c r="L91" s="222"/>
      <c r="M91" s="193" t="s">
        <v>1372</v>
      </c>
      <c r="N91" s="202" t="s">
        <v>1392</v>
      </c>
      <c r="O91" s="217"/>
      <c r="P91" s="217"/>
      <c r="Q91" s="217"/>
      <c r="R91" s="168">
        <v>204</v>
      </c>
      <c r="S91" s="169"/>
      <c r="T91" s="170">
        <f t="shared" si="19"/>
        <v>0</v>
      </c>
      <c r="U91" s="170">
        <v>20</v>
      </c>
      <c r="V91" s="194"/>
      <c r="W91" s="172">
        <f t="shared" si="20"/>
        <v>0</v>
      </c>
      <c r="X91" s="208"/>
      <c r="Y91" s="208"/>
      <c r="Z91" s="208"/>
      <c r="AA91" s="174">
        <f t="shared" si="21"/>
        <v>0</v>
      </c>
      <c r="AB91" s="175">
        <f t="shared" si="18"/>
        <v>0</v>
      </c>
      <c r="AC91" s="174"/>
      <c r="AD91" s="174">
        <f t="shared" si="24"/>
        <v>0</v>
      </c>
      <c r="AE91" s="174"/>
      <c r="AF91" s="176">
        <f t="shared" si="25"/>
        <v>0</v>
      </c>
      <c r="AG91" s="209"/>
      <c r="AH91" s="209"/>
      <c r="AI91" s="210"/>
      <c r="AJ91" s="208"/>
      <c r="AK91" s="208"/>
      <c r="AL91" s="174">
        <v>0</v>
      </c>
      <c r="AM91" s="174"/>
      <c r="AN91" s="174">
        <v>0</v>
      </c>
      <c r="AO91" s="211"/>
      <c r="AP91" s="178">
        <f t="shared" si="22"/>
        <v>20</v>
      </c>
      <c r="AQ91" s="352">
        <f t="shared" si="23"/>
        <v>81500</v>
      </c>
      <c r="AR91" s="179">
        <f t="shared" si="15"/>
        <v>0</v>
      </c>
      <c r="AS91" s="209"/>
      <c r="AT91" s="257"/>
      <c r="AU91" s="174"/>
      <c r="AV91" s="181"/>
      <c r="AW91" s="182">
        <f t="shared" si="16"/>
        <v>20</v>
      </c>
      <c r="AX91" s="183">
        <f t="shared" si="14"/>
        <v>20</v>
      </c>
      <c r="AY91" s="184">
        <f t="shared" si="17"/>
        <v>0</v>
      </c>
      <c r="AZ91" s="31"/>
    </row>
    <row r="92" spans="1:52" s="32" customFormat="1" ht="57" customHeight="1">
      <c r="A92" s="150">
        <v>104</v>
      </c>
      <c r="B92" s="346">
        <v>83</v>
      </c>
      <c r="C92" s="193" t="s">
        <v>481</v>
      </c>
      <c r="D92" s="226" t="s">
        <v>482</v>
      </c>
      <c r="E92" s="193" t="s">
        <v>483</v>
      </c>
      <c r="F92" s="226" t="s">
        <v>91</v>
      </c>
      <c r="G92" s="243">
        <v>44109</v>
      </c>
      <c r="H92" s="255">
        <v>35808</v>
      </c>
      <c r="I92" s="256" t="s">
        <v>484</v>
      </c>
      <c r="J92" s="258"/>
      <c r="K92" s="222"/>
      <c r="L92" s="222"/>
      <c r="M92" s="193" t="s">
        <v>1388</v>
      </c>
      <c r="N92" s="202" t="s">
        <v>1400</v>
      </c>
      <c r="O92" s="217"/>
      <c r="P92" s="217">
        <v>30</v>
      </c>
      <c r="Q92" s="217"/>
      <c r="R92" s="168">
        <v>204</v>
      </c>
      <c r="S92" s="169">
        <v>26</v>
      </c>
      <c r="T92" s="170">
        <f t="shared" si="19"/>
        <v>234</v>
      </c>
      <c r="U92" s="170"/>
      <c r="V92" s="194"/>
      <c r="W92" s="172">
        <f t="shared" si="20"/>
        <v>0</v>
      </c>
      <c r="X92" s="208"/>
      <c r="Y92" s="208"/>
      <c r="Z92" s="208"/>
      <c r="AA92" s="174">
        <f t="shared" si="21"/>
        <v>0</v>
      </c>
      <c r="AB92" s="175">
        <f t="shared" si="18"/>
        <v>0</v>
      </c>
      <c r="AC92" s="174">
        <v>15</v>
      </c>
      <c r="AD92" s="174">
        <f t="shared" si="24"/>
        <v>8</v>
      </c>
      <c r="AE92" s="174"/>
      <c r="AF92" s="176">
        <f t="shared" si="25"/>
        <v>7</v>
      </c>
      <c r="AG92" s="209"/>
      <c r="AH92" s="209"/>
      <c r="AI92" s="210"/>
      <c r="AJ92" s="208"/>
      <c r="AK92" s="208"/>
      <c r="AL92" s="174">
        <v>0</v>
      </c>
      <c r="AM92" s="174"/>
      <c r="AN92" s="174">
        <v>0</v>
      </c>
      <c r="AO92" s="211"/>
      <c r="AP92" s="178">
        <f t="shared" si="22"/>
        <v>264</v>
      </c>
      <c r="AQ92" s="352">
        <f t="shared" si="23"/>
        <v>1014675</v>
      </c>
      <c r="AR92" s="179">
        <f t="shared" si="15"/>
        <v>0</v>
      </c>
      <c r="AS92" s="209"/>
      <c r="AT92" s="257">
        <v>109.5</v>
      </c>
      <c r="AU92" s="174"/>
      <c r="AV92" s="181"/>
      <c r="AW92" s="182">
        <f t="shared" si="16"/>
        <v>154.5</v>
      </c>
      <c r="AX92" s="183">
        <f t="shared" si="14"/>
        <v>154</v>
      </c>
      <c r="AY92" s="184">
        <f t="shared" si="17"/>
        <v>2000</v>
      </c>
      <c r="AZ92" s="31"/>
    </row>
    <row r="93" spans="1:52" s="60" customFormat="1" ht="57" customHeight="1">
      <c r="A93" s="147">
        <v>107</v>
      </c>
      <c r="B93" s="346">
        <v>84</v>
      </c>
      <c r="C93" s="193" t="s">
        <v>485</v>
      </c>
      <c r="D93" s="193" t="s">
        <v>486</v>
      </c>
      <c r="E93" s="193" t="s">
        <v>487</v>
      </c>
      <c r="F93" s="226" t="s">
        <v>91</v>
      </c>
      <c r="G93" s="243">
        <v>44110</v>
      </c>
      <c r="H93" s="255">
        <v>31818</v>
      </c>
      <c r="I93" s="256" t="s">
        <v>488</v>
      </c>
      <c r="J93" s="206" t="s">
        <v>489</v>
      </c>
      <c r="K93" s="222"/>
      <c r="L93" s="222"/>
      <c r="M93" s="193" t="s">
        <v>1388</v>
      </c>
      <c r="N93" s="202" t="s">
        <v>272</v>
      </c>
      <c r="O93" s="217"/>
      <c r="P93" s="217">
        <v>30</v>
      </c>
      <c r="Q93" s="217"/>
      <c r="R93" s="168">
        <v>204</v>
      </c>
      <c r="S93" s="169">
        <v>26</v>
      </c>
      <c r="T93" s="170">
        <f t="shared" si="19"/>
        <v>234</v>
      </c>
      <c r="U93" s="170"/>
      <c r="V93" s="194"/>
      <c r="W93" s="172">
        <f t="shared" si="20"/>
        <v>0</v>
      </c>
      <c r="X93" s="208"/>
      <c r="Y93" s="208"/>
      <c r="Z93" s="208"/>
      <c r="AA93" s="174">
        <f t="shared" si="21"/>
        <v>0</v>
      </c>
      <c r="AB93" s="175">
        <f t="shared" si="18"/>
        <v>0</v>
      </c>
      <c r="AC93" s="174">
        <v>15</v>
      </c>
      <c r="AD93" s="174">
        <f t="shared" si="24"/>
        <v>8</v>
      </c>
      <c r="AE93" s="174"/>
      <c r="AF93" s="176">
        <f t="shared" si="25"/>
        <v>7</v>
      </c>
      <c r="AG93" s="202"/>
      <c r="AH93" s="202"/>
      <c r="AI93" s="224"/>
      <c r="AJ93" s="213"/>
      <c r="AK93" s="213"/>
      <c r="AL93" s="225">
        <v>0</v>
      </c>
      <c r="AM93" s="174"/>
      <c r="AN93" s="174">
        <v>0</v>
      </c>
      <c r="AO93" s="223"/>
      <c r="AP93" s="178">
        <f t="shared" si="22"/>
        <v>264</v>
      </c>
      <c r="AQ93" s="352">
        <f t="shared" si="23"/>
        <v>1014675</v>
      </c>
      <c r="AR93" s="179">
        <f t="shared" si="15"/>
        <v>0</v>
      </c>
      <c r="AS93" s="209"/>
      <c r="AT93" s="257">
        <v>109.5</v>
      </c>
      <c r="AU93" s="174"/>
      <c r="AV93" s="181"/>
      <c r="AW93" s="182">
        <f t="shared" si="16"/>
        <v>154.5</v>
      </c>
      <c r="AX93" s="183">
        <f t="shared" si="14"/>
        <v>154</v>
      </c>
      <c r="AY93" s="184">
        <f t="shared" si="17"/>
        <v>2000</v>
      </c>
      <c r="AZ93" s="59"/>
    </row>
    <row r="94" spans="1:52" s="60" customFormat="1" ht="57" customHeight="1">
      <c r="A94" s="150">
        <v>110</v>
      </c>
      <c r="B94" s="346">
        <v>85</v>
      </c>
      <c r="C94" s="196" t="s">
        <v>490</v>
      </c>
      <c r="D94" s="219" t="s">
        <v>491</v>
      </c>
      <c r="E94" s="188" t="s">
        <v>492</v>
      </c>
      <c r="F94" s="341" t="s">
        <v>91</v>
      </c>
      <c r="G94" s="243">
        <v>44113</v>
      </c>
      <c r="H94" s="255">
        <v>37014</v>
      </c>
      <c r="I94" s="256" t="s">
        <v>493</v>
      </c>
      <c r="J94" s="258" t="s">
        <v>494</v>
      </c>
      <c r="K94" s="222"/>
      <c r="L94" s="222"/>
      <c r="M94" s="188" t="s">
        <v>1403</v>
      </c>
      <c r="N94" s="202" t="s">
        <v>272</v>
      </c>
      <c r="O94" s="217"/>
      <c r="P94" s="217">
        <v>30</v>
      </c>
      <c r="Q94" s="217"/>
      <c r="R94" s="168">
        <v>204</v>
      </c>
      <c r="S94" s="169">
        <v>26</v>
      </c>
      <c r="T94" s="170">
        <f t="shared" si="19"/>
        <v>234</v>
      </c>
      <c r="U94" s="170"/>
      <c r="V94" s="194"/>
      <c r="W94" s="172">
        <f t="shared" si="20"/>
        <v>0</v>
      </c>
      <c r="X94" s="208"/>
      <c r="Y94" s="208"/>
      <c r="Z94" s="208"/>
      <c r="AA94" s="174">
        <f t="shared" si="21"/>
        <v>0</v>
      </c>
      <c r="AB94" s="175">
        <f t="shared" si="18"/>
        <v>0</v>
      </c>
      <c r="AC94" s="174">
        <v>15</v>
      </c>
      <c r="AD94" s="174">
        <f t="shared" si="24"/>
        <v>8</v>
      </c>
      <c r="AE94" s="174"/>
      <c r="AF94" s="176">
        <f t="shared" si="25"/>
        <v>7</v>
      </c>
      <c r="AG94" s="202"/>
      <c r="AH94" s="202"/>
      <c r="AI94" s="224"/>
      <c r="AJ94" s="213"/>
      <c r="AK94" s="213"/>
      <c r="AL94" s="225">
        <v>0</v>
      </c>
      <c r="AM94" s="174"/>
      <c r="AN94" s="174">
        <v>0</v>
      </c>
      <c r="AO94" s="223"/>
      <c r="AP94" s="178">
        <f t="shared" si="22"/>
        <v>264</v>
      </c>
      <c r="AQ94" s="352">
        <f t="shared" si="23"/>
        <v>1014675</v>
      </c>
      <c r="AR94" s="179">
        <f t="shared" si="15"/>
        <v>0</v>
      </c>
      <c r="AS94" s="209"/>
      <c r="AT94" s="257">
        <v>109.5</v>
      </c>
      <c r="AU94" s="174"/>
      <c r="AV94" s="181"/>
      <c r="AW94" s="182">
        <f t="shared" si="16"/>
        <v>154.5</v>
      </c>
      <c r="AX94" s="183">
        <f t="shared" si="14"/>
        <v>154</v>
      </c>
      <c r="AY94" s="184">
        <f t="shared" si="17"/>
        <v>2000</v>
      </c>
      <c r="AZ94" s="59"/>
    </row>
    <row r="95" spans="1:52" s="154" customFormat="1" ht="57" customHeight="1">
      <c r="A95" s="153"/>
      <c r="B95" s="346">
        <v>86</v>
      </c>
      <c r="C95" s="227" t="s">
        <v>1350</v>
      </c>
      <c r="D95" s="228" t="s">
        <v>1351</v>
      </c>
      <c r="E95" s="228" t="s">
        <v>1352</v>
      </c>
      <c r="F95" s="339" t="s">
        <v>91</v>
      </c>
      <c r="G95" s="160">
        <v>44116</v>
      </c>
      <c r="H95" s="161">
        <v>28070</v>
      </c>
      <c r="I95" s="162" t="s">
        <v>1353</v>
      </c>
      <c r="J95" s="229"/>
      <c r="K95" s="164"/>
      <c r="L95" s="164"/>
      <c r="M95" s="230" t="s">
        <v>1337</v>
      </c>
      <c r="N95" s="231" t="s">
        <v>1338</v>
      </c>
      <c r="O95" s="167"/>
      <c r="P95" s="167"/>
      <c r="Q95" s="167"/>
      <c r="R95" s="168"/>
      <c r="S95" s="169"/>
      <c r="T95" s="170"/>
      <c r="U95" s="170"/>
      <c r="V95" s="171"/>
      <c r="W95" s="172"/>
      <c r="X95" s="152"/>
      <c r="Y95" s="152"/>
      <c r="Z95" s="152"/>
      <c r="AA95" s="174"/>
      <c r="AB95" s="175"/>
      <c r="AC95" s="174"/>
      <c r="AD95" s="174"/>
      <c r="AE95" s="174"/>
      <c r="AF95" s="176"/>
      <c r="AG95" s="174"/>
      <c r="AH95" s="174"/>
      <c r="AI95" s="175"/>
      <c r="AJ95" s="181"/>
      <c r="AK95" s="181"/>
      <c r="AL95" s="174"/>
      <c r="AM95" s="174"/>
      <c r="AN95" s="174"/>
      <c r="AO95" s="232"/>
      <c r="AP95" s="178">
        <v>1000</v>
      </c>
      <c r="AQ95" s="353"/>
      <c r="AR95" s="179"/>
      <c r="AS95" s="174"/>
      <c r="AT95" s="180"/>
      <c r="AU95" s="174"/>
      <c r="AV95" s="182"/>
      <c r="AW95" s="183"/>
      <c r="AX95" s="184"/>
      <c r="AY95" s="233"/>
      <c r="AZ95" s="148"/>
    </row>
    <row r="96" spans="1:52" s="32" customFormat="1" ht="57" customHeight="1">
      <c r="A96" s="150">
        <v>112</v>
      </c>
      <c r="B96" s="346">
        <v>87</v>
      </c>
      <c r="C96" s="219" t="s">
        <v>495</v>
      </c>
      <c r="D96" s="221" t="s">
        <v>496</v>
      </c>
      <c r="E96" s="188" t="s">
        <v>497</v>
      </c>
      <c r="F96" s="341" t="s">
        <v>91</v>
      </c>
      <c r="G96" s="243">
        <v>44117</v>
      </c>
      <c r="H96" s="255">
        <v>34824</v>
      </c>
      <c r="I96" s="256" t="s">
        <v>1315</v>
      </c>
      <c r="J96" s="206" t="s">
        <v>498</v>
      </c>
      <c r="K96" s="222"/>
      <c r="L96" s="222"/>
      <c r="M96" s="188" t="s">
        <v>1404</v>
      </c>
      <c r="N96" s="202" t="s">
        <v>1387</v>
      </c>
      <c r="O96" s="217">
        <v>60</v>
      </c>
      <c r="P96" s="217"/>
      <c r="Q96" s="217"/>
      <c r="R96" s="168">
        <v>204</v>
      </c>
      <c r="S96" s="169">
        <v>26</v>
      </c>
      <c r="T96" s="170">
        <f t="shared" si="19"/>
        <v>264</v>
      </c>
      <c r="U96" s="170"/>
      <c r="V96" s="194"/>
      <c r="W96" s="172">
        <f t="shared" si="20"/>
        <v>0</v>
      </c>
      <c r="X96" s="208"/>
      <c r="Y96" s="208"/>
      <c r="Z96" s="208"/>
      <c r="AA96" s="174">
        <f t="shared" si="21"/>
        <v>0</v>
      </c>
      <c r="AB96" s="175">
        <f t="shared" si="18"/>
        <v>0</v>
      </c>
      <c r="AC96" s="174">
        <v>15</v>
      </c>
      <c r="AD96" s="174">
        <f t="shared" si="24"/>
        <v>8</v>
      </c>
      <c r="AE96" s="174"/>
      <c r="AF96" s="176">
        <f t="shared" si="25"/>
        <v>7</v>
      </c>
      <c r="AG96" s="209"/>
      <c r="AH96" s="209"/>
      <c r="AI96" s="210"/>
      <c r="AJ96" s="208"/>
      <c r="AK96" s="208"/>
      <c r="AL96" s="174">
        <v>0</v>
      </c>
      <c r="AM96" s="174"/>
      <c r="AN96" s="174">
        <v>0</v>
      </c>
      <c r="AO96" s="211"/>
      <c r="AP96" s="178">
        <f t="shared" si="22"/>
        <v>294</v>
      </c>
      <c r="AQ96" s="352">
        <f t="shared" si="23"/>
        <v>1136925</v>
      </c>
      <c r="AR96" s="179">
        <f t="shared" si="15"/>
        <v>0</v>
      </c>
      <c r="AS96" s="209"/>
      <c r="AT96" s="257">
        <v>109.5</v>
      </c>
      <c r="AU96" s="174"/>
      <c r="AV96" s="181"/>
      <c r="AW96" s="182">
        <f t="shared" si="16"/>
        <v>184.5</v>
      </c>
      <c r="AX96" s="183">
        <f t="shared" si="14"/>
        <v>184</v>
      </c>
      <c r="AY96" s="184">
        <f t="shared" si="17"/>
        <v>2000</v>
      </c>
      <c r="AZ96" s="31"/>
    </row>
    <row r="97" spans="1:52" s="32" customFormat="1" ht="57" customHeight="1">
      <c r="A97" s="147">
        <v>113</v>
      </c>
      <c r="B97" s="346">
        <v>88</v>
      </c>
      <c r="C97" s="219" t="s">
        <v>499</v>
      </c>
      <c r="D97" s="221" t="s">
        <v>500</v>
      </c>
      <c r="E97" s="188" t="s">
        <v>501</v>
      </c>
      <c r="F97" s="341" t="s">
        <v>91</v>
      </c>
      <c r="G97" s="243">
        <v>44117</v>
      </c>
      <c r="H97" s="255">
        <v>29984</v>
      </c>
      <c r="I97" s="256" t="s">
        <v>502</v>
      </c>
      <c r="J97" s="206" t="s">
        <v>503</v>
      </c>
      <c r="K97" s="222"/>
      <c r="L97" s="222"/>
      <c r="M97" s="188" t="s">
        <v>1372</v>
      </c>
      <c r="N97" s="202" t="s">
        <v>109</v>
      </c>
      <c r="O97" s="217"/>
      <c r="P97" s="217"/>
      <c r="Q97" s="217"/>
      <c r="R97" s="168">
        <v>204</v>
      </c>
      <c r="S97" s="169"/>
      <c r="T97" s="170">
        <f t="shared" si="19"/>
        <v>0</v>
      </c>
      <c r="U97" s="170">
        <v>20</v>
      </c>
      <c r="V97" s="194"/>
      <c r="W97" s="172">
        <f t="shared" si="20"/>
        <v>0</v>
      </c>
      <c r="X97" s="208"/>
      <c r="Y97" s="208"/>
      <c r="Z97" s="208"/>
      <c r="AA97" s="174">
        <f t="shared" si="21"/>
        <v>0</v>
      </c>
      <c r="AB97" s="175">
        <f t="shared" si="18"/>
        <v>0</v>
      </c>
      <c r="AC97" s="174"/>
      <c r="AD97" s="174">
        <f t="shared" si="24"/>
        <v>0</v>
      </c>
      <c r="AE97" s="174"/>
      <c r="AF97" s="176">
        <f t="shared" si="25"/>
        <v>0</v>
      </c>
      <c r="AG97" s="209"/>
      <c r="AH97" s="209"/>
      <c r="AI97" s="210"/>
      <c r="AJ97" s="218"/>
      <c r="AK97" s="218"/>
      <c r="AL97" s="174">
        <v>0</v>
      </c>
      <c r="AM97" s="174"/>
      <c r="AN97" s="174">
        <v>0</v>
      </c>
      <c r="AO97" s="211"/>
      <c r="AP97" s="178">
        <f t="shared" si="22"/>
        <v>20</v>
      </c>
      <c r="AQ97" s="352">
        <f t="shared" si="23"/>
        <v>81500</v>
      </c>
      <c r="AR97" s="179">
        <f t="shared" si="15"/>
        <v>0</v>
      </c>
      <c r="AS97" s="209"/>
      <c r="AT97" s="257"/>
      <c r="AU97" s="174"/>
      <c r="AV97" s="181"/>
      <c r="AW97" s="182">
        <f t="shared" si="16"/>
        <v>20</v>
      </c>
      <c r="AX97" s="183">
        <f t="shared" si="14"/>
        <v>20</v>
      </c>
      <c r="AY97" s="184">
        <f t="shared" si="17"/>
        <v>0</v>
      </c>
      <c r="AZ97" s="31"/>
    </row>
    <row r="98" spans="1:52" s="32" customFormat="1" ht="57" customHeight="1">
      <c r="A98" s="150">
        <v>114</v>
      </c>
      <c r="B98" s="346">
        <v>89</v>
      </c>
      <c r="C98" s="193" t="s">
        <v>504</v>
      </c>
      <c r="D98" s="193" t="s">
        <v>505</v>
      </c>
      <c r="E98" s="193" t="s">
        <v>506</v>
      </c>
      <c r="F98" s="226" t="s">
        <v>91</v>
      </c>
      <c r="G98" s="243">
        <v>44139</v>
      </c>
      <c r="H98" s="255">
        <v>35849</v>
      </c>
      <c r="I98" s="256" t="s">
        <v>507</v>
      </c>
      <c r="J98" s="206" t="s">
        <v>508</v>
      </c>
      <c r="K98" s="222"/>
      <c r="L98" s="222"/>
      <c r="M98" s="193" t="s">
        <v>1405</v>
      </c>
      <c r="N98" s="202" t="s">
        <v>119</v>
      </c>
      <c r="O98" s="217">
        <v>100</v>
      </c>
      <c r="P98" s="217">
        <v>30</v>
      </c>
      <c r="Q98" s="217"/>
      <c r="R98" s="168">
        <v>204</v>
      </c>
      <c r="S98" s="169">
        <v>26</v>
      </c>
      <c r="T98" s="170">
        <f t="shared" si="19"/>
        <v>334</v>
      </c>
      <c r="U98" s="170"/>
      <c r="V98" s="194"/>
      <c r="W98" s="172">
        <f t="shared" si="20"/>
        <v>0</v>
      </c>
      <c r="X98" s="208"/>
      <c r="Y98" s="208"/>
      <c r="Z98" s="208"/>
      <c r="AA98" s="174">
        <f t="shared" si="21"/>
        <v>0</v>
      </c>
      <c r="AB98" s="175">
        <f t="shared" si="18"/>
        <v>0</v>
      </c>
      <c r="AC98" s="174">
        <v>15</v>
      </c>
      <c r="AD98" s="174">
        <f t="shared" si="24"/>
        <v>8</v>
      </c>
      <c r="AE98" s="174"/>
      <c r="AF98" s="176">
        <f t="shared" si="25"/>
        <v>7</v>
      </c>
      <c r="AG98" s="209"/>
      <c r="AH98" s="209"/>
      <c r="AI98" s="210"/>
      <c r="AJ98" s="218"/>
      <c r="AK98" s="218"/>
      <c r="AL98" s="174">
        <v>0</v>
      </c>
      <c r="AM98" s="174"/>
      <c r="AN98" s="174">
        <v>0</v>
      </c>
      <c r="AO98" s="211"/>
      <c r="AP98" s="178">
        <f t="shared" si="22"/>
        <v>364</v>
      </c>
      <c r="AQ98" s="352">
        <f t="shared" si="23"/>
        <v>1422175</v>
      </c>
      <c r="AR98" s="179">
        <f t="shared" si="15"/>
        <v>0</v>
      </c>
      <c r="AS98" s="209"/>
      <c r="AT98" s="257">
        <v>109.5</v>
      </c>
      <c r="AU98" s="174"/>
      <c r="AV98" s="181"/>
      <c r="AW98" s="182">
        <f t="shared" si="16"/>
        <v>254.5</v>
      </c>
      <c r="AX98" s="183">
        <f t="shared" si="14"/>
        <v>254</v>
      </c>
      <c r="AY98" s="184">
        <f t="shared" si="17"/>
        <v>2000</v>
      </c>
      <c r="AZ98" s="31"/>
    </row>
    <row r="99" spans="1:52" s="32" customFormat="1" ht="57" customHeight="1">
      <c r="A99" s="147">
        <v>115</v>
      </c>
      <c r="B99" s="346">
        <v>90</v>
      </c>
      <c r="C99" s="226" t="s">
        <v>509</v>
      </c>
      <c r="D99" s="226" t="s">
        <v>510</v>
      </c>
      <c r="E99" s="193" t="s">
        <v>511</v>
      </c>
      <c r="F99" s="226" t="s">
        <v>91</v>
      </c>
      <c r="G99" s="243">
        <v>44140</v>
      </c>
      <c r="H99" s="255">
        <v>36590</v>
      </c>
      <c r="I99" s="256" t="s">
        <v>512</v>
      </c>
      <c r="J99" s="258" t="s">
        <v>513</v>
      </c>
      <c r="K99" s="222"/>
      <c r="L99" s="222"/>
      <c r="M99" s="193" t="s">
        <v>1406</v>
      </c>
      <c r="N99" s="202" t="s">
        <v>1377</v>
      </c>
      <c r="O99" s="217">
        <v>30</v>
      </c>
      <c r="P99" s="217">
        <v>30</v>
      </c>
      <c r="Q99" s="217"/>
      <c r="R99" s="168">
        <v>204</v>
      </c>
      <c r="S99" s="169">
        <v>26</v>
      </c>
      <c r="T99" s="170">
        <f t="shared" si="19"/>
        <v>264</v>
      </c>
      <c r="U99" s="170"/>
      <c r="V99" s="194"/>
      <c r="W99" s="172">
        <f t="shared" si="20"/>
        <v>0</v>
      </c>
      <c r="X99" s="208"/>
      <c r="Y99" s="208"/>
      <c r="Z99" s="208"/>
      <c r="AA99" s="174">
        <f t="shared" si="21"/>
        <v>0</v>
      </c>
      <c r="AB99" s="175">
        <f t="shared" si="18"/>
        <v>0</v>
      </c>
      <c r="AC99" s="174">
        <v>15</v>
      </c>
      <c r="AD99" s="174">
        <f t="shared" si="24"/>
        <v>8</v>
      </c>
      <c r="AE99" s="174"/>
      <c r="AF99" s="176">
        <f t="shared" si="25"/>
        <v>7</v>
      </c>
      <c r="AG99" s="209"/>
      <c r="AH99" s="209"/>
      <c r="AI99" s="210"/>
      <c r="AJ99" s="218"/>
      <c r="AK99" s="218"/>
      <c r="AL99" s="174">
        <v>0</v>
      </c>
      <c r="AM99" s="174"/>
      <c r="AN99" s="174">
        <v>0</v>
      </c>
      <c r="AO99" s="211"/>
      <c r="AP99" s="178">
        <f t="shared" si="22"/>
        <v>294</v>
      </c>
      <c r="AQ99" s="352">
        <f t="shared" si="23"/>
        <v>1136925</v>
      </c>
      <c r="AR99" s="179">
        <f t="shared" si="15"/>
        <v>0</v>
      </c>
      <c r="AS99" s="209"/>
      <c r="AT99" s="257">
        <v>109.5</v>
      </c>
      <c r="AU99" s="174"/>
      <c r="AV99" s="181"/>
      <c r="AW99" s="182">
        <f t="shared" si="16"/>
        <v>184.5</v>
      </c>
      <c r="AX99" s="183">
        <f t="shared" si="14"/>
        <v>184</v>
      </c>
      <c r="AY99" s="184">
        <f t="shared" si="17"/>
        <v>2000</v>
      </c>
      <c r="AZ99" s="31"/>
    </row>
    <row r="100" spans="1:52" s="32" customFormat="1" ht="57" customHeight="1">
      <c r="A100" s="150">
        <v>116</v>
      </c>
      <c r="B100" s="346">
        <v>91</v>
      </c>
      <c r="C100" s="193" t="s">
        <v>514</v>
      </c>
      <c r="D100" s="226" t="s">
        <v>515</v>
      </c>
      <c r="E100" s="193" t="s">
        <v>516</v>
      </c>
      <c r="F100" s="341" t="s">
        <v>91</v>
      </c>
      <c r="G100" s="243">
        <v>44141</v>
      </c>
      <c r="H100" s="255">
        <v>36110</v>
      </c>
      <c r="I100" s="256" t="s">
        <v>517</v>
      </c>
      <c r="J100" s="256"/>
      <c r="K100" s="222"/>
      <c r="L100" s="222"/>
      <c r="M100" s="193" t="s">
        <v>1388</v>
      </c>
      <c r="N100" s="202" t="s">
        <v>1400</v>
      </c>
      <c r="O100" s="217"/>
      <c r="P100" s="217">
        <v>20</v>
      </c>
      <c r="Q100" s="217"/>
      <c r="R100" s="168">
        <v>204</v>
      </c>
      <c r="S100" s="169">
        <v>26</v>
      </c>
      <c r="T100" s="170">
        <f t="shared" si="19"/>
        <v>224</v>
      </c>
      <c r="U100" s="170"/>
      <c r="V100" s="194"/>
      <c r="W100" s="172">
        <f t="shared" si="20"/>
        <v>0</v>
      </c>
      <c r="X100" s="208"/>
      <c r="Y100" s="208"/>
      <c r="Z100" s="208"/>
      <c r="AA100" s="174">
        <f t="shared" si="21"/>
        <v>0</v>
      </c>
      <c r="AB100" s="175">
        <f t="shared" si="18"/>
        <v>0</v>
      </c>
      <c r="AC100" s="174">
        <v>15</v>
      </c>
      <c r="AD100" s="174">
        <f t="shared" si="24"/>
        <v>8</v>
      </c>
      <c r="AE100" s="174"/>
      <c r="AF100" s="176">
        <f t="shared" si="25"/>
        <v>7</v>
      </c>
      <c r="AG100" s="209"/>
      <c r="AH100" s="209"/>
      <c r="AI100" s="210"/>
      <c r="AJ100" s="218"/>
      <c r="AK100" s="218"/>
      <c r="AL100" s="174">
        <v>0</v>
      </c>
      <c r="AM100" s="174"/>
      <c r="AN100" s="174">
        <v>0</v>
      </c>
      <c r="AO100" s="211"/>
      <c r="AP100" s="178">
        <f t="shared" si="22"/>
        <v>254</v>
      </c>
      <c r="AQ100" s="352">
        <f t="shared" si="23"/>
        <v>973925</v>
      </c>
      <c r="AR100" s="179">
        <f t="shared" si="15"/>
        <v>0</v>
      </c>
      <c r="AS100" s="209"/>
      <c r="AT100" s="257">
        <v>109.5</v>
      </c>
      <c r="AU100" s="174"/>
      <c r="AV100" s="181"/>
      <c r="AW100" s="182">
        <f t="shared" si="16"/>
        <v>144.5</v>
      </c>
      <c r="AX100" s="183">
        <f t="shared" si="14"/>
        <v>144</v>
      </c>
      <c r="AY100" s="184">
        <f t="shared" si="17"/>
        <v>2000</v>
      </c>
      <c r="AZ100" s="31"/>
    </row>
    <row r="101" spans="1:52" s="32" customFormat="1" ht="57" customHeight="1">
      <c r="A101" s="150">
        <v>120</v>
      </c>
      <c r="B101" s="346">
        <v>92</v>
      </c>
      <c r="C101" s="193" t="s">
        <v>518</v>
      </c>
      <c r="D101" s="193" t="s">
        <v>519</v>
      </c>
      <c r="E101" s="193" t="s">
        <v>520</v>
      </c>
      <c r="F101" s="226" t="s">
        <v>102</v>
      </c>
      <c r="G101" s="235">
        <v>44158</v>
      </c>
      <c r="H101" s="255">
        <v>33092</v>
      </c>
      <c r="I101" s="256" t="s">
        <v>521</v>
      </c>
      <c r="J101" s="258" t="s">
        <v>522</v>
      </c>
      <c r="K101" s="222"/>
      <c r="L101" s="222"/>
      <c r="M101" s="193" t="s">
        <v>1407</v>
      </c>
      <c r="N101" s="202" t="s">
        <v>1408</v>
      </c>
      <c r="O101" s="217"/>
      <c r="P101" s="217">
        <v>30</v>
      </c>
      <c r="Q101" s="217"/>
      <c r="R101" s="168">
        <v>204</v>
      </c>
      <c r="S101" s="169">
        <v>26</v>
      </c>
      <c r="T101" s="170">
        <f t="shared" si="19"/>
        <v>234</v>
      </c>
      <c r="U101" s="170"/>
      <c r="V101" s="194"/>
      <c r="W101" s="172">
        <f t="shared" si="20"/>
        <v>0</v>
      </c>
      <c r="X101" s="208"/>
      <c r="Y101" s="208"/>
      <c r="Z101" s="208"/>
      <c r="AA101" s="174">
        <f t="shared" si="21"/>
        <v>0</v>
      </c>
      <c r="AB101" s="175">
        <f t="shared" si="18"/>
        <v>0</v>
      </c>
      <c r="AC101" s="174">
        <v>9</v>
      </c>
      <c r="AD101" s="174">
        <f>8/$R$5*S101</f>
        <v>8</v>
      </c>
      <c r="AE101" s="174"/>
      <c r="AF101" s="176">
        <f>7/$R$5*S101</f>
        <v>7</v>
      </c>
      <c r="AG101" s="209"/>
      <c r="AH101" s="209"/>
      <c r="AI101" s="210"/>
      <c r="AJ101" s="218"/>
      <c r="AK101" s="218"/>
      <c r="AL101" s="174">
        <v>0</v>
      </c>
      <c r="AM101" s="174"/>
      <c r="AN101" s="174">
        <v>0</v>
      </c>
      <c r="AO101" s="223"/>
      <c r="AP101" s="178">
        <f t="shared" si="22"/>
        <v>258</v>
      </c>
      <c r="AQ101" s="352">
        <f t="shared" si="23"/>
        <v>990225</v>
      </c>
      <c r="AR101" s="179">
        <f t="shared" si="15"/>
        <v>0</v>
      </c>
      <c r="AS101" s="209"/>
      <c r="AT101" s="257">
        <v>109.5</v>
      </c>
      <c r="AU101" s="174"/>
      <c r="AV101" s="181"/>
      <c r="AW101" s="182">
        <f t="shared" si="16"/>
        <v>148.5</v>
      </c>
      <c r="AX101" s="183">
        <f t="shared" si="14"/>
        <v>148</v>
      </c>
      <c r="AY101" s="184">
        <f t="shared" si="17"/>
        <v>2000</v>
      </c>
      <c r="AZ101" s="31"/>
    </row>
    <row r="102" spans="1:52" s="32" customFormat="1" ht="57" customHeight="1">
      <c r="A102" s="147">
        <v>121</v>
      </c>
      <c r="B102" s="346">
        <v>93</v>
      </c>
      <c r="C102" s="193" t="s">
        <v>523</v>
      </c>
      <c r="D102" s="193" t="s">
        <v>524</v>
      </c>
      <c r="E102" s="193" t="s">
        <v>525</v>
      </c>
      <c r="F102" s="342" t="s">
        <v>91</v>
      </c>
      <c r="G102" s="235">
        <v>44160</v>
      </c>
      <c r="H102" s="255">
        <v>36177</v>
      </c>
      <c r="I102" s="256" t="s">
        <v>526</v>
      </c>
      <c r="J102" s="258" t="s">
        <v>527</v>
      </c>
      <c r="K102" s="222"/>
      <c r="L102" s="222"/>
      <c r="M102" s="188" t="s">
        <v>1372</v>
      </c>
      <c r="N102" s="202" t="s">
        <v>114</v>
      </c>
      <c r="O102" s="217"/>
      <c r="P102" s="217"/>
      <c r="Q102" s="217"/>
      <c r="R102" s="168">
        <v>204</v>
      </c>
      <c r="S102" s="169"/>
      <c r="T102" s="170">
        <f t="shared" si="19"/>
        <v>0</v>
      </c>
      <c r="U102" s="170">
        <v>20</v>
      </c>
      <c r="V102" s="194"/>
      <c r="W102" s="172">
        <f t="shared" si="20"/>
        <v>0</v>
      </c>
      <c r="X102" s="208"/>
      <c r="Y102" s="208"/>
      <c r="Z102" s="208"/>
      <c r="AA102" s="174">
        <f t="shared" si="21"/>
        <v>0</v>
      </c>
      <c r="AB102" s="175">
        <f t="shared" si="18"/>
        <v>0</v>
      </c>
      <c r="AC102" s="174"/>
      <c r="AD102" s="174">
        <f t="shared" si="24"/>
        <v>0</v>
      </c>
      <c r="AE102" s="174"/>
      <c r="AF102" s="176">
        <f t="shared" si="25"/>
        <v>0</v>
      </c>
      <c r="AG102" s="209"/>
      <c r="AH102" s="209"/>
      <c r="AI102" s="210"/>
      <c r="AJ102" s="218"/>
      <c r="AK102" s="218"/>
      <c r="AL102" s="174">
        <v>0</v>
      </c>
      <c r="AM102" s="174"/>
      <c r="AN102" s="174">
        <v>0</v>
      </c>
      <c r="AO102" s="223"/>
      <c r="AP102" s="178">
        <f t="shared" si="22"/>
        <v>20</v>
      </c>
      <c r="AQ102" s="352">
        <f t="shared" si="23"/>
        <v>81500</v>
      </c>
      <c r="AR102" s="179">
        <f t="shared" si="15"/>
        <v>0</v>
      </c>
      <c r="AS102" s="209"/>
      <c r="AT102" s="257"/>
      <c r="AU102" s="174"/>
      <c r="AV102" s="181"/>
      <c r="AW102" s="182">
        <f t="shared" si="16"/>
        <v>20</v>
      </c>
      <c r="AX102" s="183">
        <f t="shared" si="14"/>
        <v>20</v>
      </c>
      <c r="AY102" s="184">
        <f t="shared" si="17"/>
        <v>0</v>
      </c>
      <c r="AZ102" s="31"/>
    </row>
    <row r="103" spans="1:52" s="32" customFormat="1" ht="57" customHeight="1">
      <c r="A103" s="150">
        <v>122</v>
      </c>
      <c r="B103" s="346">
        <v>94</v>
      </c>
      <c r="C103" s="193" t="s">
        <v>528</v>
      </c>
      <c r="D103" s="193" t="s">
        <v>529</v>
      </c>
      <c r="E103" s="193" t="s">
        <v>530</v>
      </c>
      <c r="F103" s="342" t="s">
        <v>91</v>
      </c>
      <c r="G103" s="235">
        <v>44160</v>
      </c>
      <c r="H103" s="255">
        <v>36221</v>
      </c>
      <c r="I103" s="256" t="s">
        <v>531</v>
      </c>
      <c r="J103" s="206" t="s">
        <v>532</v>
      </c>
      <c r="K103" s="222"/>
      <c r="L103" s="222"/>
      <c r="M103" s="193" t="s">
        <v>1388</v>
      </c>
      <c r="N103" s="202" t="s">
        <v>1409</v>
      </c>
      <c r="O103" s="217"/>
      <c r="P103" s="217">
        <v>30</v>
      </c>
      <c r="Q103" s="217"/>
      <c r="R103" s="168">
        <v>204</v>
      </c>
      <c r="S103" s="169">
        <v>26</v>
      </c>
      <c r="T103" s="170">
        <f t="shared" si="19"/>
        <v>234</v>
      </c>
      <c r="U103" s="170"/>
      <c r="V103" s="194"/>
      <c r="W103" s="172">
        <f t="shared" si="20"/>
        <v>0</v>
      </c>
      <c r="X103" s="208"/>
      <c r="Y103" s="208"/>
      <c r="Z103" s="208"/>
      <c r="AA103" s="174">
        <f t="shared" si="21"/>
        <v>0</v>
      </c>
      <c r="AB103" s="175">
        <f t="shared" si="18"/>
        <v>0</v>
      </c>
      <c r="AC103" s="174">
        <v>15</v>
      </c>
      <c r="AD103" s="174">
        <f t="shared" si="24"/>
        <v>8</v>
      </c>
      <c r="AE103" s="174"/>
      <c r="AF103" s="176">
        <f t="shared" si="25"/>
        <v>7</v>
      </c>
      <c r="AG103" s="209"/>
      <c r="AH103" s="209"/>
      <c r="AI103" s="210"/>
      <c r="AJ103" s="218"/>
      <c r="AK103" s="218"/>
      <c r="AL103" s="174">
        <v>0</v>
      </c>
      <c r="AM103" s="174"/>
      <c r="AN103" s="174">
        <v>0</v>
      </c>
      <c r="AO103" s="211"/>
      <c r="AP103" s="178">
        <f t="shared" si="22"/>
        <v>264</v>
      </c>
      <c r="AQ103" s="352">
        <f t="shared" si="23"/>
        <v>1014675</v>
      </c>
      <c r="AR103" s="179">
        <f t="shared" si="15"/>
        <v>0</v>
      </c>
      <c r="AS103" s="209"/>
      <c r="AT103" s="257">
        <v>109.5</v>
      </c>
      <c r="AU103" s="174"/>
      <c r="AV103" s="181"/>
      <c r="AW103" s="182">
        <f t="shared" si="16"/>
        <v>154.5</v>
      </c>
      <c r="AX103" s="183">
        <f t="shared" si="14"/>
        <v>154</v>
      </c>
      <c r="AY103" s="184">
        <f t="shared" si="17"/>
        <v>2000</v>
      </c>
      <c r="AZ103" s="31"/>
    </row>
    <row r="104" spans="1:52" s="32" customFormat="1" ht="57" customHeight="1">
      <c r="A104" s="150">
        <v>124</v>
      </c>
      <c r="B104" s="346">
        <v>95</v>
      </c>
      <c r="C104" s="219" t="s">
        <v>533</v>
      </c>
      <c r="D104" s="219" t="s">
        <v>534</v>
      </c>
      <c r="E104" s="193" t="s">
        <v>535</v>
      </c>
      <c r="F104" s="341" t="s">
        <v>91</v>
      </c>
      <c r="G104" s="243">
        <v>44181</v>
      </c>
      <c r="H104" s="255">
        <v>37603</v>
      </c>
      <c r="I104" s="256" t="s">
        <v>536</v>
      </c>
      <c r="J104" s="206" t="s">
        <v>537</v>
      </c>
      <c r="K104" s="222"/>
      <c r="L104" s="222"/>
      <c r="M104" s="193" t="s">
        <v>1410</v>
      </c>
      <c r="N104" s="202" t="s">
        <v>124</v>
      </c>
      <c r="O104" s="217"/>
      <c r="P104" s="217">
        <v>20</v>
      </c>
      <c r="Q104" s="217"/>
      <c r="R104" s="168">
        <v>204</v>
      </c>
      <c r="S104" s="169">
        <v>26</v>
      </c>
      <c r="T104" s="170">
        <f t="shared" si="19"/>
        <v>224</v>
      </c>
      <c r="U104" s="170"/>
      <c r="V104" s="194"/>
      <c r="W104" s="172">
        <f t="shared" si="20"/>
        <v>0</v>
      </c>
      <c r="X104" s="208"/>
      <c r="Y104" s="208"/>
      <c r="Z104" s="208"/>
      <c r="AA104" s="174">
        <f t="shared" si="21"/>
        <v>0</v>
      </c>
      <c r="AB104" s="175">
        <f t="shared" si="18"/>
        <v>0</v>
      </c>
      <c r="AC104" s="174">
        <v>15</v>
      </c>
      <c r="AD104" s="174">
        <f t="shared" si="24"/>
        <v>8</v>
      </c>
      <c r="AE104" s="174"/>
      <c r="AF104" s="176">
        <f t="shared" si="25"/>
        <v>7</v>
      </c>
      <c r="AG104" s="209"/>
      <c r="AH104" s="208"/>
      <c r="AI104" s="210"/>
      <c r="AJ104" s="259">
        <v>38.200000000000003</v>
      </c>
      <c r="AK104" s="208"/>
      <c r="AL104" s="174">
        <v>0</v>
      </c>
      <c r="AM104" s="174"/>
      <c r="AN104" s="174">
        <v>0</v>
      </c>
      <c r="AO104" s="211"/>
      <c r="AP104" s="178">
        <f t="shared" si="22"/>
        <v>292.2</v>
      </c>
      <c r="AQ104" s="352">
        <f t="shared" si="23"/>
        <v>973925</v>
      </c>
      <c r="AR104" s="179">
        <f t="shared" si="15"/>
        <v>0</v>
      </c>
      <c r="AS104" s="209"/>
      <c r="AT104" s="257">
        <v>109.5</v>
      </c>
      <c r="AU104" s="174"/>
      <c r="AV104" s="181"/>
      <c r="AW104" s="182">
        <f t="shared" si="16"/>
        <v>182.7</v>
      </c>
      <c r="AX104" s="183">
        <f t="shared" si="14"/>
        <v>182</v>
      </c>
      <c r="AY104" s="184">
        <f t="shared" si="17"/>
        <v>2800</v>
      </c>
      <c r="AZ104" s="31"/>
    </row>
    <row r="105" spans="1:52" s="32" customFormat="1" ht="57" customHeight="1">
      <c r="A105" s="147">
        <v>125</v>
      </c>
      <c r="B105" s="346">
        <v>96</v>
      </c>
      <c r="C105" s="193" t="s">
        <v>538</v>
      </c>
      <c r="D105" s="193" t="s">
        <v>539</v>
      </c>
      <c r="E105" s="193" t="s">
        <v>540</v>
      </c>
      <c r="F105" s="226" t="s">
        <v>91</v>
      </c>
      <c r="G105" s="235">
        <v>44181</v>
      </c>
      <c r="H105" s="255">
        <v>110663</v>
      </c>
      <c r="I105" s="256" t="s">
        <v>541</v>
      </c>
      <c r="J105" s="206" t="s">
        <v>542</v>
      </c>
      <c r="K105" s="222"/>
      <c r="L105" s="222"/>
      <c r="M105" s="193" t="s">
        <v>1410</v>
      </c>
      <c r="N105" s="202" t="s">
        <v>124</v>
      </c>
      <c r="O105" s="217"/>
      <c r="P105" s="217">
        <v>20</v>
      </c>
      <c r="Q105" s="217"/>
      <c r="R105" s="168">
        <v>204</v>
      </c>
      <c r="S105" s="169">
        <v>26</v>
      </c>
      <c r="T105" s="170">
        <f t="shared" si="19"/>
        <v>224</v>
      </c>
      <c r="U105" s="170"/>
      <c r="V105" s="194"/>
      <c r="W105" s="172">
        <f t="shared" si="20"/>
        <v>0</v>
      </c>
      <c r="X105" s="208"/>
      <c r="Y105" s="208"/>
      <c r="Z105" s="208"/>
      <c r="AA105" s="174">
        <f t="shared" si="21"/>
        <v>0</v>
      </c>
      <c r="AB105" s="175">
        <f t="shared" si="18"/>
        <v>0</v>
      </c>
      <c r="AC105" s="174">
        <v>12</v>
      </c>
      <c r="AD105" s="174">
        <f t="shared" si="24"/>
        <v>8</v>
      </c>
      <c r="AE105" s="174"/>
      <c r="AF105" s="176">
        <f t="shared" si="25"/>
        <v>7</v>
      </c>
      <c r="AG105" s="209"/>
      <c r="AH105" s="209"/>
      <c r="AI105" s="210"/>
      <c r="AJ105" s="259">
        <v>38.700000000000003</v>
      </c>
      <c r="AK105" s="208"/>
      <c r="AL105" s="174">
        <v>0</v>
      </c>
      <c r="AM105" s="174"/>
      <c r="AN105" s="174">
        <v>0</v>
      </c>
      <c r="AO105" s="211"/>
      <c r="AP105" s="178">
        <f t="shared" si="22"/>
        <v>289.7</v>
      </c>
      <c r="AQ105" s="352">
        <f t="shared" si="23"/>
        <v>961700</v>
      </c>
      <c r="AR105" s="179">
        <f t="shared" si="15"/>
        <v>0</v>
      </c>
      <c r="AS105" s="209"/>
      <c r="AT105" s="257">
        <v>109.5</v>
      </c>
      <c r="AU105" s="174"/>
      <c r="AV105" s="181"/>
      <c r="AW105" s="182">
        <f t="shared" si="16"/>
        <v>180.2</v>
      </c>
      <c r="AX105" s="183">
        <f t="shared" si="14"/>
        <v>180</v>
      </c>
      <c r="AY105" s="184">
        <f t="shared" si="17"/>
        <v>800</v>
      </c>
      <c r="AZ105" s="31"/>
    </row>
    <row r="106" spans="1:52" s="60" customFormat="1" ht="57" customHeight="1">
      <c r="A106" s="150">
        <v>126</v>
      </c>
      <c r="B106" s="346">
        <v>97</v>
      </c>
      <c r="C106" s="193" t="s">
        <v>543</v>
      </c>
      <c r="D106" s="193" t="s">
        <v>544</v>
      </c>
      <c r="E106" s="193" t="s">
        <v>545</v>
      </c>
      <c r="F106" s="341" t="s">
        <v>91</v>
      </c>
      <c r="G106" s="243">
        <v>44189</v>
      </c>
      <c r="H106" s="255">
        <v>33281</v>
      </c>
      <c r="I106" s="256" t="s">
        <v>546</v>
      </c>
      <c r="J106" s="258" t="s">
        <v>547</v>
      </c>
      <c r="K106" s="222"/>
      <c r="L106" s="222"/>
      <c r="M106" s="188" t="s">
        <v>1388</v>
      </c>
      <c r="N106" s="202" t="s">
        <v>272</v>
      </c>
      <c r="O106" s="217"/>
      <c r="P106" s="217">
        <v>30</v>
      </c>
      <c r="Q106" s="217"/>
      <c r="R106" s="168">
        <v>204</v>
      </c>
      <c r="S106" s="169">
        <v>26</v>
      </c>
      <c r="T106" s="170">
        <f t="shared" si="19"/>
        <v>234</v>
      </c>
      <c r="U106" s="170"/>
      <c r="V106" s="194"/>
      <c r="W106" s="172">
        <f t="shared" si="20"/>
        <v>0</v>
      </c>
      <c r="X106" s="208"/>
      <c r="Y106" s="208"/>
      <c r="Z106" s="208"/>
      <c r="AA106" s="174">
        <f t="shared" si="21"/>
        <v>0</v>
      </c>
      <c r="AB106" s="175">
        <f t="shared" si="18"/>
        <v>0</v>
      </c>
      <c r="AC106" s="174">
        <v>15</v>
      </c>
      <c r="AD106" s="174">
        <f t="shared" si="24"/>
        <v>8</v>
      </c>
      <c r="AE106" s="174"/>
      <c r="AF106" s="176">
        <f t="shared" si="25"/>
        <v>7</v>
      </c>
      <c r="AG106" s="202"/>
      <c r="AH106" s="202"/>
      <c r="AI106" s="224"/>
      <c r="AJ106" s="231">
        <v>39.020000000000003</v>
      </c>
      <c r="AK106" s="213"/>
      <c r="AL106" s="225">
        <v>0</v>
      </c>
      <c r="AM106" s="174"/>
      <c r="AN106" s="174">
        <v>0</v>
      </c>
      <c r="AO106" s="223"/>
      <c r="AP106" s="178">
        <f t="shared" si="22"/>
        <v>303.02</v>
      </c>
      <c r="AQ106" s="352">
        <f t="shared" si="23"/>
        <v>1014675</v>
      </c>
      <c r="AR106" s="179">
        <f t="shared" si="15"/>
        <v>0</v>
      </c>
      <c r="AS106" s="209"/>
      <c r="AT106" s="257">
        <v>109.5</v>
      </c>
      <c r="AU106" s="174"/>
      <c r="AV106" s="181"/>
      <c r="AW106" s="182">
        <f t="shared" si="16"/>
        <v>193.52</v>
      </c>
      <c r="AX106" s="183">
        <f t="shared" si="14"/>
        <v>193</v>
      </c>
      <c r="AY106" s="184">
        <f t="shared" si="17"/>
        <v>2100</v>
      </c>
      <c r="AZ106" s="59"/>
    </row>
    <row r="107" spans="1:52" s="32" customFormat="1" ht="57" customHeight="1">
      <c r="A107" s="147">
        <v>127</v>
      </c>
      <c r="B107" s="346">
        <v>98</v>
      </c>
      <c r="C107" s="193" t="s">
        <v>548</v>
      </c>
      <c r="D107" s="193" t="s">
        <v>549</v>
      </c>
      <c r="E107" s="193" t="s">
        <v>550</v>
      </c>
      <c r="F107" s="226" t="s">
        <v>91</v>
      </c>
      <c r="G107" s="235">
        <v>44190</v>
      </c>
      <c r="H107" s="255">
        <v>36526</v>
      </c>
      <c r="I107" s="256" t="s">
        <v>551</v>
      </c>
      <c r="J107" s="206" t="s">
        <v>552</v>
      </c>
      <c r="K107" s="222"/>
      <c r="L107" s="222"/>
      <c r="M107" s="193" t="s">
        <v>1374</v>
      </c>
      <c r="N107" s="202" t="s">
        <v>1375</v>
      </c>
      <c r="O107" s="217">
        <v>100</v>
      </c>
      <c r="P107" s="217">
        <v>50</v>
      </c>
      <c r="Q107" s="217">
        <v>278</v>
      </c>
      <c r="R107" s="168">
        <v>204</v>
      </c>
      <c r="S107" s="169">
        <v>26</v>
      </c>
      <c r="T107" s="170">
        <f t="shared" si="19"/>
        <v>632</v>
      </c>
      <c r="U107" s="170"/>
      <c r="V107" s="194"/>
      <c r="W107" s="172">
        <f t="shared" si="20"/>
        <v>0</v>
      </c>
      <c r="X107" s="208"/>
      <c r="Y107" s="208"/>
      <c r="Z107" s="208"/>
      <c r="AA107" s="174">
        <f t="shared" si="21"/>
        <v>0</v>
      </c>
      <c r="AB107" s="175">
        <f t="shared" si="18"/>
        <v>0</v>
      </c>
      <c r="AC107" s="174">
        <v>15</v>
      </c>
      <c r="AD107" s="174">
        <f t="shared" si="24"/>
        <v>8</v>
      </c>
      <c r="AE107" s="174"/>
      <c r="AF107" s="176">
        <f t="shared" si="25"/>
        <v>7</v>
      </c>
      <c r="AG107" s="209"/>
      <c r="AH107" s="209"/>
      <c r="AI107" s="210"/>
      <c r="AJ107" s="259">
        <v>97.82</v>
      </c>
      <c r="AK107" s="208"/>
      <c r="AL107" s="174">
        <v>0</v>
      </c>
      <c r="AM107" s="174"/>
      <c r="AN107" s="174">
        <v>0</v>
      </c>
      <c r="AO107" s="211"/>
      <c r="AP107" s="178">
        <f t="shared" si="22"/>
        <v>759.81999999999994</v>
      </c>
      <c r="AQ107" s="352">
        <f t="shared" si="23"/>
        <v>2636525</v>
      </c>
      <c r="AR107" s="179">
        <f t="shared" si="15"/>
        <v>21.755214723926379</v>
      </c>
      <c r="AS107" s="209"/>
      <c r="AT107" s="257">
        <v>109.5</v>
      </c>
      <c r="AU107" s="174"/>
      <c r="AV107" s="181"/>
      <c r="AW107" s="182">
        <f t="shared" si="16"/>
        <v>628.55999999999995</v>
      </c>
      <c r="AX107" s="183">
        <f t="shared" si="14"/>
        <v>628</v>
      </c>
      <c r="AY107" s="184">
        <f t="shared" si="17"/>
        <v>2200</v>
      </c>
      <c r="AZ107" s="31"/>
    </row>
    <row r="108" spans="1:52" s="32" customFormat="1" ht="57" customHeight="1">
      <c r="A108" s="150">
        <v>128</v>
      </c>
      <c r="B108" s="346">
        <v>99</v>
      </c>
      <c r="C108" s="193" t="s">
        <v>553</v>
      </c>
      <c r="D108" s="193" t="s">
        <v>554</v>
      </c>
      <c r="E108" s="193" t="s">
        <v>555</v>
      </c>
      <c r="F108" s="341" t="s">
        <v>91</v>
      </c>
      <c r="G108" s="243">
        <v>44195</v>
      </c>
      <c r="H108" s="255">
        <v>30077</v>
      </c>
      <c r="I108" s="256" t="s">
        <v>556</v>
      </c>
      <c r="J108" s="258" t="s">
        <v>557</v>
      </c>
      <c r="K108" s="222"/>
      <c r="L108" s="222"/>
      <c r="M108" s="188" t="s">
        <v>1388</v>
      </c>
      <c r="N108" s="202" t="s">
        <v>1409</v>
      </c>
      <c r="O108" s="217"/>
      <c r="P108" s="217"/>
      <c r="Q108" s="217"/>
      <c r="R108" s="168">
        <v>204</v>
      </c>
      <c r="S108" s="169"/>
      <c r="T108" s="170">
        <f t="shared" si="19"/>
        <v>0</v>
      </c>
      <c r="U108" s="170">
        <v>20</v>
      </c>
      <c r="V108" s="194"/>
      <c r="W108" s="172">
        <f t="shared" si="20"/>
        <v>0</v>
      </c>
      <c r="X108" s="208"/>
      <c r="Y108" s="208"/>
      <c r="Z108" s="208"/>
      <c r="AA108" s="174">
        <f t="shared" si="21"/>
        <v>0</v>
      </c>
      <c r="AB108" s="175">
        <f t="shared" si="18"/>
        <v>0</v>
      </c>
      <c r="AC108" s="174"/>
      <c r="AD108" s="174">
        <f t="shared" si="24"/>
        <v>0</v>
      </c>
      <c r="AE108" s="174"/>
      <c r="AF108" s="176">
        <f t="shared" si="25"/>
        <v>0</v>
      </c>
      <c r="AG108" s="209"/>
      <c r="AH108" s="260"/>
      <c r="AI108" s="210"/>
      <c r="AJ108" s="208"/>
      <c r="AK108" s="208"/>
      <c r="AL108" s="174">
        <v>0</v>
      </c>
      <c r="AM108" s="174"/>
      <c r="AN108" s="174">
        <v>0</v>
      </c>
      <c r="AO108" s="211"/>
      <c r="AP108" s="178">
        <f t="shared" si="22"/>
        <v>20</v>
      </c>
      <c r="AQ108" s="352">
        <f t="shared" si="23"/>
        <v>81500</v>
      </c>
      <c r="AR108" s="179">
        <f t="shared" si="15"/>
        <v>0</v>
      </c>
      <c r="AS108" s="209"/>
      <c r="AT108" s="257"/>
      <c r="AU108" s="174"/>
      <c r="AV108" s="181"/>
      <c r="AW108" s="182">
        <f t="shared" si="16"/>
        <v>20</v>
      </c>
      <c r="AX108" s="183">
        <f t="shared" si="14"/>
        <v>20</v>
      </c>
      <c r="AY108" s="184">
        <f t="shared" si="17"/>
        <v>0</v>
      </c>
      <c r="AZ108" s="31"/>
    </row>
    <row r="109" spans="1:52" s="32" customFormat="1" ht="57" customHeight="1">
      <c r="A109" s="147">
        <v>129</v>
      </c>
      <c r="B109" s="346">
        <v>100</v>
      </c>
      <c r="C109" s="193" t="s">
        <v>558</v>
      </c>
      <c r="D109" s="193" t="s">
        <v>559</v>
      </c>
      <c r="E109" s="193" t="s">
        <v>560</v>
      </c>
      <c r="F109" s="226" t="s">
        <v>91</v>
      </c>
      <c r="G109" s="235">
        <v>44195</v>
      </c>
      <c r="H109" s="255">
        <v>29773</v>
      </c>
      <c r="I109" s="256" t="s">
        <v>561</v>
      </c>
      <c r="J109" s="206" t="s">
        <v>562</v>
      </c>
      <c r="K109" s="222"/>
      <c r="L109" s="222"/>
      <c r="M109" s="193" t="s">
        <v>1411</v>
      </c>
      <c r="N109" s="202" t="s">
        <v>1377</v>
      </c>
      <c r="O109" s="217"/>
      <c r="P109" s="217"/>
      <c r="Q109" s="217"/>
      <c r="R109" s="168">
        <v>204</v>
      </c>
      <c r="S109" s="169"/>
      <c r="T109" s="170">
        <f t="shared" si="19"/>
        <v>0</v>
      </c>
      <c r="U109" s="170">
        <v>20</v>
      </c>
      <c r="V109" s="194"/>
      <c r="W109" s="172">
        <f t="shared" si="20"/>
        <v>0</v>
      </c>
      <c r="X109" s="208"/>
      <c r="Y109" s="208"/>
      <c r="Z109" s="208"/>
      <c r="AA109" s="174">
        <f t="shared" si="21"/>
        <v>0</v>
      </c>
      <c r="AB109" s="175">
        <f t="shared" si="18"/>
        <v>0</v>
      </c>
      <c r="AC109" s="174"/>
      <c r="AD109" s="174">
        <f t="shared" si="24"/>
        <v>0</v>
      </c>
      <c r="AE109" s="174"/>
      <c r="AF109" s="176">
        <f t="shared" si="25"/>
        <v>0</v>
      </c>
      <c r="AG109" s="209"/>
      <c r="AH109" s="209"/>
      <c r="AI109" s="210"/>
      <c r="AJ109" s="208"/>
      <c r="AK109" s="208"/>
      <c r="AL109" s="174">
        <v>0</v>
      </c>
      <c r="AM109" s="174"/>
      <c r="AN109" s="174">
        <v>0</v>
      </c>
      <c r="AO109" s="211"/>
      <c r="AP109" s="178">
        <f t="shared" si="22"/>
        <v>20</v>
      </c>
      <c r="AQ109" s="352">
        <f t="shared" si="23"/>
        <v>81500</v>
      </c>
      <c r="AR109" s="179">
        <f t="shared" si="15"/>
        <v>0</v>
      </c>
      <c r="AS109" s="209"/>
      <c r="AT109" s="257"/>
      <c r="AU109" s="174"/>
      <c r="AV109" s="181"/>
      <c r="AW109" s="182">
        <f t="shared" si="16"/>
        <v>20</v>
      </c>
      <c r="AX109" s="183">
        <f t="shared" si="14"/>
        <v>20</v>
      </c>
      <c r="AY109" s="184">
        <f t="shared" si="17"/>
        <v>0</v>
      </c>
      <c r="AZ109" s="31"/>
    </row>
    <row r="110" spans="1:52" s="32" customFormat="1" ht="57" customHeight="1">
      <c r="A110" s="147">
        <v>131</v>
      </c>
      <c r="B110" s="346">
        <v>101</v>
      </c>
      <c r="C110" s="193" t="s">
        <v>563</v>
      </c>
      <c r="D110" s="193" t="s">
        <v>564</v>
      </c>
      <c r="E110" s="193" t="s">
        <v>565</v>
      </c>
      <c r="F110" s="341" t="s">
        <v>91</v>
      </c>
      <c r="G110" s="243">
        <v>44195</v>
      </c>
      <c r="H110" s="255">
        <v>35954</v>
      </c>
      <c r="I110" s="256" t="s">
        <v>566</v>
      </c>
      <c r="J110" s="258" t="s">
        <v>567</v>
      </c>
      <c r="K110" s="222"/>
      <c r="L110" s="222"/>
      <c r="M110" s="188" t="s">
        <v>1411</v>
      </c>
      <c r="N110" s="202" t="s">
        <v>1377</v>
      </c>
      <c r="O110" s="217"/>
      <c r="P110" s="217"/>
      <c r="Q110" s="217"/>
      <c r="R110" s="168">
        <v>204</v>
      </c>
      <c r="S110" s="169"/>
      <c r="T110" s="170">
        <f t="shared" si="19"/>
        <v>0</v>
      </c>
      <c r="U110" s="170">
        <v>20</v>
      </c>
      <c r="V110" s="194"/>
      <c r="W110" s="172">
        <f t="shared" si="20"/>
        <v>0</v>
      </c>
      <c r="X110" s="208"/>
      <c r="Y110" s="208"/>
      <c r="Z110" s="208"/>
      <c r="AA110" s="174">
        <f t="shared" si="21"/>
        <v>0</v>
      </c>
      <c r="AB110" s="175">
        <f t="shared" si="18"/>
        <v>0</v>
      </c>
      <c r="AC110" s="174"/>
      <c r="AD110" s="174">
        <f t="shared" si="24"/>
        <v>0</v>
      </c>
      <c r="AE110" s="174"/>
      <c r="AF110" s="176">
        <f t="shared" si="25"/>
        <v>0</v>
      </c>
      <c r="AG110" s="209"/>
      <c r="AH110" s="209"/>
      <c r="AI110" s="210"/>
      <c r="AJ110" s="208"/>
      <c r="AK110" s="208"/>
      <c r="AL110" s="174">
        <v>0</v>
      </c>
      <c r="AM110" s="174"/>
      <c r="AN110" s="174">
        <v>0</v>
      </c>
      <c r="AO110" s="211"/>
      <c r="AP110" s="178">
        <f t="shared" si="22"/>
        <v>20</v>
      </c>
      <c r="AQ110" s="352">
        <f t="shared" si="23"/>
        <v>81500</v>
      </c>
      <c r="AR110" s="179">
        <f t="shared" si="15"/>
        <v>0</v>
      </c>
      <c r="AS110" s="209"/>
      <c r="AT110" s="257"/>
      <c r="AU110" s="174"/>
      <c r="AV110" s="181"/>
      <c r="AW110" s="182">
        <f t="shared" si="16"/>
        <v>20</v>
      </c>
      <c r="AX110" s="183">
        <f t="shared" si="14"/>
        <v>20</v>
      </c>
      <c r="AY110" s="184">
        <f t="shared" si="17"/>
        <v>0</v>
      </c>
      <c r="AZ110" s="31"/>
    </row>
    <row r="111" spans="1:52" s="32" customFormat="1" ht="57" customHeight="1">
      <c r="A111" s="150">
        <v>132</v>
      </c>
      <c r="B111" s="346">
        <v>102</v>
      </c>
      <c r="C111" s="193" t="s">
        <v>568</v>
      </c>
      <c r="D111" s="193" t="s">
        <v>569</v>
      </c>
      <c r="E111" s="193" t="s">
        <v>570</v>
      </c>
      <c r="F111" s="341" t="s">
        <v>102</v>
      </c>
      <c r="G111" s="243">
        <v>44195</v>
      </c>
      <c r="H111" s="255">
        <v>35339</v>
      </c>
      <c r="I111" s="256" t="s">
        <v>571</v>
      </c>
      <c r="J111" s="258" t="s">
        <v>572</v>
      </c>
      <c r="K111" s="222"/>
      <c r="L111" s="222"/>
      <c r="M111" s="188" t="s">
        <v>1412</v>
      </c>
      <c r="N111" s="202" t="s">
        <v>119</v>
      </c>
      <c r="O111" s="217"/>
      <c r="P111" s="217">
        <v>30</v>
      </c>
      <c r="Q111" s="217"/>
      <c r="R111" s="168">
        <v>204</v>
      </c>
      <c r="S111" s="169">
        <v>26</v>
      </c>
      <c r="T111" s="170">
        <f t="shared" si="19"/>
        <v>234</v>
      </c>
      <c r="U111" s="170"/>
      <c r="V111" s="194"/>
      <c r="W111" s="172">
        <f t="shared" si="20"/>
        <v>0</v>
      </c>
      <c r="X111" s="208"/>
      <c r="Y111" s="208"/>
      <c r="Z111" s="208"/>
      <c r="AA111" s="174">
        <f t="shared" si="21"/>
        <v>0</v>
      </c>
      <c r="AB111" s="175">
        <f t="shared" si="18"/>
        <v>0</v>
      </c>
      <c r="AC111" s="174">
        <v>15</v>
      </c>
      <c r="AD111" s="174">
        <f>8/$R$5*S111</f>
        <v>8</v>
      </c>
      <c r="AE111" s="174"/>
      <c r="AF111" s="176">
        <f>7/$R$5*S111</f>
        <v>7</v>
      </c>
      <c r="AG111" s="209"/>
      <c r="AH111" s="209"/>
      <c r="AI111" s="210"/>
      <c r="AJ111" s="259">
        <v>37.880000000000003</v>
      </c>
      <c r="AK111" s="208"/>
      <c r="AL111" s="174">
        <v>0</v>
      </c>
      <c r="AM111" s="174"/>
      <c r="AN111" s="174">
        <v>0</v>
      </c>
      <c r="AO111" s="211"/>
      <c r="AP111" s="178">
        <f t="shared" si="22"/>
        <v>301.88</v>
      </c>
      <c r="AQ111" s="352">
        <f t="shared" si="23"/>
        <v>1014675</v>
      </c>
      <c r="AR111" s="179">
        <f t="shared" si="15"/>
        <v>0</v>
      </c>
      <c r="AS111" s="209"/>
      <c r="AT111" s="257">
        <v>109.5</v>
      </c>
      <c r="AU111" s="174"/>
      <c r="AV111" s="181"/>
      <c r="AW111" s="182">
        <f t="shared" si="16"/>
        <v>192.38</v>
      </c>
      <c r="AX111" s="183">
        <f t="shared" si="14"/>
        <v>192</v>
      </c>
      <c r="AY111" s="184">
        <f t="shared" si="17"/>
        <v>1500</v>
      </c>
      <c r="AZ111" s="31"/>
    </row>
    <row r="112" spans="1:52" s="60" customFormat="1" ht="57" customHeight="1">
      <c r="A112" s="155">
        <v>135</v>
      </c>
      <c r="B112" s="346">
        <v>103</v>
      </c>
      <c r="C112" s="196" t="s">
        <v>573</v>
      </c>
      <c r="D112" s="196" t="s">
        <v>574</v>
      </c>
      <c r="E112" s="219" t="s">
        <v>575</v>
      </c>
      <c r="F112" s="226" t="s">
        <v>91</v>
      </c>
      <c r="G112" s="261">
        <v>44202</v>
      </c>
      <c r="H112" s="262">
        <v>37560</v>
      </c>
      <c r="I112" s="263" t="s">
        <v>576</v>
      </c>
      <c r="J112" s="264"/>
      <c r="K112" s="222"/>
      <c r="L112" s="222"/>
      <c r="M112" s="219" t="s">
        <v>1413</v>
      </c>
      <c r="N112" s="202" t="s">
        <v>272</v>
      </c>
      <c r="O112" s="242"/>
      <c r="P112" s="242"/>
      <c r="Q112" s="242"/>
      <c r="R112" s="168">
        <v>204</v>
      </c>
      <c r="S112" s="169"/>
      <c r="T112" s="170">
        <f t="shared" si="19"/>
        <v>0</v>
      </c>
      <c r="U112" s="170">
        <v>20</v>
      </c>
      <c r="V112" s="194"/>
      <c r="W112" s="172">
        <f t="shared" si="20"/>
        <v>0</v>
      </c>
      <c r="X112" s="208"/>
      <c r="Y112" s="208"/>
      <c r="Z112" s="265"/>
      <c r="AA112" s="174">
        <f t="shared" si="21"/>
        <v>0</v>
      </c>
      <c r="AB112" s="175">
        <f>V112/2*0.625</f>
        <v>0</v>
      </c>
      <c r="AC112" s="174"/>
      <c r="AD112" s="174">
        <f t="shared" si="24"/>
        <v>0</v>
      </c>
      <c r="AE112" s="174"/>
      <c r="AF112" s="176">
        <f t="shared" si="25"/>
        <v>0</v>
      </c>
      <c r="AG112" s="202"/>
      <c r="AH112" s="222"/>
      <c r="AI112" s="224"/>
      <c r="AJ112" s="213"/>
      <c r="AK112" s="213"/>
      <c r="AL112" s="225">
        <v>0</v>
      </c>
      <c r="AM112" s="174">
        <v>0</v>
      </c>
      <c r="AN112" s="266">
        <v>0</v>
      </c>
      <c r="AO112" s="267"/>
      <c r="AP112" s="178">
        <f t="shared" si="22"/>
        <v>20</v>
      </c>
      <c r="AQ112" s="352">
        <f t="shared" si="23"/>
        <v>81500</v>
      </c>
      <c r="AR112" s="179">
        <f t="shared" si="15"/>
        <v>0</v>
      </c>
      <c r="AS112" s="209"/>
      <c r="AT112" s="175"/>
      <c r="AU112" s="174"/>
      <c r="AV112" s="181"/>
      <c r="AW112" s="182">
        <f>ROUND(AP112-AR112-AS112-AT112-AU112-AV112,2)</f>
        <v>20</v>
      </c>
      <c r="AX112" s="183">
        <f t="shared" si="14"/>
        <v>20</v>
      </c>
      <c r="AY112" s="184">
        <f t="shared" si="17"/>
        <v>0</v>
      </c>
      <c r="AZ112" s="59"/>
    </row>
    <row r="113" spans="1:52" s="32" customFormat="1" ht="57" customHeight="1">
      <c r="A113" s="147">
        <v>137</v>
      </c>
      <c r="B113" s="346">
        <v>104</v>
      </c>
      <c r="C113" s="159" t="s">
        <v>577</v>
      </c>
      <c r="D113" s="159" t="s">
        <v>578</v>
      </c>
      <c r="E113" s="188" t="s">
        <v>579</v>
      </c>
      <c r="F113" s="341" t="s">
        <v>102</v>
      </c>
      <c r="G113" s="243">
        <v>44211</v>
      </c>
      <c r="H113" s="255">
        <v>36658</v>
      </c>
      <c r="I113" s="256" t="s">
        <v>580</v>
      </c>
      <c r="J113" s="206" t="s">
        <v>581</v>
      </c>
      <c r="K113" s="222"/>
      <c r="L113" s="222"/>
      <c r="M113" s="188" t="s">
        <v>1414</v>
      </c>
      <c r="N113" s="202" t="s">
        <v>582</v>
      </c>
      <c r="O113" s="217">
        <v>80</v>
      </c>
      <c r="P113" s="217">
        <v>300</v>
      </c>
      <c r="Q113" s="217">
        <v>150</v>
      </c>
      <c r="R113" s="168">
        <v>204</v>
      </c>
      <c r="S113" s="169">
        <v>26</v>
      </c>
      <c r="T113" s="170">
        <f t="shared" si="19"/>
        <v>734</v>
      </c>
      <c r="U113" s="170"/>
      <c r="V113" s="194"/>
      <c r="W113" s="172">
        <f t="shared" si="20"/>
        <v>0</v>
      </c>
      <c r="X113" s="208"/>
      <c r="Y113" s="208"/>
      <c r="Z113" s="208"/>
      <c r="AA113" s="174">
        <f t="shared" si="21"/>
        <v>0</v>
      </c>
      <c r="AB113" s="175">
        <f t="shared" ref="AB113:AB160" si="26">V113/2*0.625</f>
        <v>0</v>
      </c>
      <c r="AC113" s="174">
        <v>0</v>
      </c>
      <c r="AD113" s="174">
        <f t="shared" si="24"/>
        <v>8</v>
      </c>
      <c r="AE113" s="174"/>
      <c r="AF113" s="176">
        <f t="shared" si="25"/>
        <v>7</v>
      </c>
      <c r="AG113" s="209"/>
      <c r="AH113" s="209"/>
      <c r="AI113" s="210"/>
      <c r="AJ113" s="208"/>
      <c r="AK113" s="208"/>
      <c r="AL113" s="174">
        <v>0</v>
      </c>
      <c r="AM113" s="174"/>
      <c r="AN113" s="174">
        <v>0</v>
      </c>
      <c r="AO113" s="211"/>
      <c r="AP113" s="178">
        <f t="shared" si="22"/>
        <v>749</v>
      </c>
      <c r="AQ113" s="352">
        <f t="shared" si="23"/>
        <v>2991050</v>
      </c>
      <c r="AR113" s="179">
        <f t="shared" si="15"/>
        <v>30.455214723926382</v>
      </c>
      <c r="AS113" s="209"/>
      <c r="AT113" s="257">
        <v>109.5</v>
      </c>
      <c r="AU113" s="174"/>
      <c r="AV113" s="181"/>
      <c r="AW113" s="182">
        <f t="shared" si="16"/>
        <v>609.04</v>
      </c>
      <c r="AX113" s="183">
        <f t="shared" si="14"/>
        <v>609</v>
      </c>
      <c r="AY113" s="184">
        <f t="shared" si="17"/>
        <v>200</v>
      </c>
      <c r="AZ113" s="31"/>
    </row>
    <row r="114" spans="1:52" s="32" customFormat="1" ht="57" customHeight="1">
      <c r="A114" s="150">
        <v>138</v>
      </c>
      <c r="B114" s="346">
        <v>105</v>
      </c>
      <c r="C114" s="159" t="s">
        <v>583</v>
      </c>
      <c r="D114" s="159" t="s">
        <v>584</v>
      </c>
      <c r="E114" s="188" t="s">
        <v>585</v>
      </c>
      <c r="F114" s="341" t="s">
        <v>91</v>
      </c>
      <c r="G114" s="243">
        <v>44215</v>
      </c>
      <c r="H114" s="255">
        <v>34069</v>
      </c>
      <c r="I114" s="256" t="s">
        <v>586</v>
      </c>
      <c r="J114" s="258" t="s">
        <v>587</v>
      </c>
      <c r="K114" s="222"/>
      <c r="L114" s="222"/>
      <c r="M114" s="188" t="s">
        <v>1406</v>
      </c>
      <c r="N114" s="202" t="s">
        <v>1377</v>
      </c>
      <c r="O114" s="217">
        <v>60</v>
      </c>
      <c r="P114" s="217"/>
      <c r="Q114" s="217"/>
      <c r="R114" s="168">
        <v>204</v>
      </c>
      <c r="S114" s="169">
        <v>26</v>
      </c>
      <c r="T114" s="170">
        <f t="shared" si="19"/>
        <v>264</v>
      </c>
      <c r="U114" s="170"/>
      <c r="V114" s="194"/>
      <c r="W114" s="172">
        <f t="shared" si="20"/>
        <v>0</v>
      </c>
      <c r="X114" s="208"/>
      <c r="Y114" s="208"/>
      <c r="Z114" s="208"/>
      <c r="AA114" s="174">
        <f t="shared" si="21"/>
        <v>0</v>
      </c>
      <c r="AB114" s="175">
        <f t="shared" si="26"/>
        <v>0</v>
      </c>
      <c r="AC114" s="174">
        <v>15</v>
      </c>
      <c r="AD114" s="174">
        <f t="shared" si="24"/>
        <v>8</v>
      </c>
      <c r="AE114" s="174"/>
      <c r="AF114" s="176">
        <f t="shared" si="25"/>
        <v>7</v>
      </c>
      <c r="AG114" s="209"/>
      <c r="AH114" s="209"/>
      <c r="AI114" s="210"/>
      <c r="AJ114" s="208"/>
      <c r="AK114" s="208"/>
      <c r="AL114" s="174">
        <v>0</v>
      </c>
      <c r="AM114" s="174"/>
      <c r="AN114" s="174">
        <v>0</v>
      </c>
      <c r="AO114" s="211"/>
      <c r="AP114" s="178">
        <f t="shared" si="22"/>
        <v>294</v>
      </c>
      <c r="AQ114" s="352">
        <f t="shared" si="23"/>
        <v>1136925</v>
      </c>
      <c r="AR114" s="179">
        <f t="shared" si="15"/>
        <v>0</v>
      </c>
      <c r="AS114" s="209"/>
      <c r="AT114" s="257">
        <v>109.5</v>
      </c>
      <c r="AU114" s="174"/>
      <c r="AV114" s="181"/>
      <c r="AW114" s="182">
        <f t="shared" si="16"/>
        <v>184.5</v>
      </c>
      <c r="AX114" s="183">
        <f t="shared" si="14"/>
        <v>184</v>
      </c>
      <c r="AY114" s="184">
        <f t="shared" si="17"/>
        <v>2000</v>
      </c>
      <c r="AZ114" s="31"/>
    </row>
    <row r="115" spans="1:52" s="32" customFormat="1" ht="57" customHeight="1">
      <c r="A115" s="150">
        <v>140</v>
      </c>
      <c r="B115" s="346">
        <v>106</v>
      </c>
      <c r="C115" s="159" t="s">
        <v>588</v>
      </c>
      <c r="D115" s="159" t="s">
        <v>589</v>
      </c>
      <c r="E115" s="188" t="s">
        <v>590</v>
      </c>
      <c r="F115" s="226" t="s">
        <v>91</v>
      </c>
      <c r="G115" s="243">
        <v>44218</v>
      </c>
      <c r="H115" s="255">
        <v>37626</v>
      </c>
      <c r="I115" s="256" t="s">
        <v>591</v>
      </c>
      <c r="J115" s="206" t="s">
        <v>592</v>
      </c>
      <c r="K115" s="222"/>
      <c r="L115" s="222"/>
      <c r="M115" s="188" t="s">
        <v>1411</v>
      </c>
      <c r="N115" s="202" t="s">
        <v>1377</v>
      </c>
      <c r="O115" s="217"/>
      <c r="P115" s="217">
        <v>30</v>
      </c>
      <c r="Q115" s="217"/>
      <c r="R115" s="168">
        <v>204</v>
      </c>
      <c r="S115" s="169">
        <v>26</v>
      </c>
      <c r="T115" s="170">
        <f t="shared" si="19"/>
        <v>234</v>
      </c>
      <c r="U115" s="170"/>
      <c r="V115" s="194"/>
      <c r="W115" s="172">
        <f t="shared" si="20"/>
        <v>0</v>
      </c>
      <c r="X115" s="208"/>
      <c r="Y115" s="208"/>
      <c r="Z115" s="208"/>
      <c r="AA115" s="174">
        <f t="shared" si="21"/>
        <v>0</v>
      </c>
      <c r="AB115" s="175">
        <f t="shared" si="26"/>
        <v>0</v>
      </c>
      <c r="AC115" s="174">
        <v>15</v>
      </c>
      <c r="AD115" s="174">
        <f t="shared" si="24"/>
        <v>8</v>
      </c>
      <c r="AE115" s="174"/>
      <c r="AF115" s="176">
        <f t="shared" si="25"/>
        <v>7</v>
      </c>
      <c r="AG115" s="209"/>
      <c r="AH115" s="209"/>
      <c r="AI115" s="210"/>
      <c r="AJ115" s="208"/>
      <c r="AK115" s="208"/>
      <c r="AL115" s="174">
        <v>0</v>
      </c>
      <c r="AM115" s="174"/>
      <c r="AN115" s="174">
        <v>0</v>
      </c>
      <c r="AO115" s="211"/>
      <c r="AP115" s="178">
        <f t="shared" si="22"/>
        <v>264</v>
      </c>
      <c r="AQ115" s="352">
        <f t="shared" si="23"/>
        <v>1014675</v>
      </c>
      <c r="AR115" s="179">
        <f t="shared" si="15"/>
        <v>0</v>
      </c>
      <c r="AS115" s="209"/>
      <c r="AT115" s="257">
        <v>109.5</v>
      </c>
      <c r="AU115" s="174"/>
      <c r="AV115" s="181"/>
      <c r="AW115" s="182">
        <f t="shared" si="16"/>
        <v>154.5</v>
      </c>
      <c r="AX115" s="183">
        <f t="shared" si="14"/>
        <v>154</v>
      </c>
      <c r="AY115" s="184">
        <f t="shared" si="17"/>
        <v>2000</v>
      </c>
      <c r="AZ115" s="31"/>
    </row>
    <row r="116" spans="1:52" s="32" customFormat="1" ht="57" customHeight="1">
      <c r="A116" s="150">
        <v>146</v>
      </c>
      <c r="B116" s="346">
        <v>107</v>
      </c>
      <c r="C116" s="159" t="s">
        <v>593</v>
      </c>
      <c r="D116" s="159" t="s">
        <v>594</v>
      </c>
      <c r="E116" s="193" t="s">
        <v>595</v>
      </c>
      <c r="F116" s="341" t="s">
        <v>102</v>
      </c>
      <c r="G116" s="243">
        <v>44228</v>
      </c>
      <c r="H116" s="255">
        <v>35010</v>
      </c>
      <c r="I116" s="256" t="s">
        <v>596</v>
      </c>
      <c r="J116" s="258" t="s">
        <v>597</v>
      </c>
      <c r="K116" s="222"/>
      <c r="L116" s="222"/>
      <c r="M116" s="188" t="s">
        <v>1372</v>
      </c>
      <c r="N116" s="202" t="s">
        <v>1375</v>
      </c>
      <c r="O116" s="217"/>
      <c r="P116" s="217"/>
      <c r="Q116" s="217"/>
      <c r="R116" s="168">
        <v>204</v>
      </c>
      <c r="S116" s="169"/>
      <c r="T116" s="170">
        <f t="shared" si="19"/>
        <v>0</v>
      </c>
      <c r="U116" s="170">
        <v>20</v>
      </c>
      <c r="V116" s="194"/>
      <c r="W116" s="172">
        <f t="shared" si="20"/>
        <v>0</v>
      </c>
      <c r="X116" s="208"/>
      <c r="Y116" s="208"/>
      <c r="Z116" s="208"/>
      <c r="AA116" s="174">
        <f t="shared" si="21"/>
        <v>0</v>
      </c>
      <c r="AB116" s="175">
        <f t="shared" si="26"/>
        <v>0</v>
      </c>
      <c r="AC116" s="174"/>
      <c r="AD116" s="174">
        <f t="shared" si="24"/>
        <v>0</v>
      </c>
      <c r="AE116" s="174"/>
      <c r="AF116" s="176">
        <f t="shared" si="25"/>
        <v>0</v>
      </c>
      <c r="AG116" s="209"/>
      <c r="AH116" s="209"/>
      <c r="AI116" s="210"/>
      <c r="AJ116" s="208"/>
      <c r="AK116" s="208"/>
      <c r="AL116" s="174">
        <v>0</v>
      </c>
      <c r="AM116" s="174"/>
      <c r="AN116" s="174">
        <v>0</v>
      </c>
      <c r="AO116" s="211"/>
      <c r="AP116" s="178">
        <f t="shared" si="22"/>
        <v>20</v>
      </c>
      <c r="AQ116" s="352">
        <f t="shared" si="23"/>
        <v>81500</v>
      </c>
      <c r="AR116" s="179">
        <f t="shared" si="15"/>
        <v>0</v>
      </c>
      <c r="AS116" s="209"/>
      <c r="AT116" s="257"/>
      <c r="AU116" s="174"/>
      <c r="AV116" s="181"/>
      <c r="AW116" s="182">
        <f t="shared" si="16"/>
        <v>20</v>
      </c>
      <c r="AX116" s="183">
        <f t="shared" si="14"/>
        <v>20</v>
      </c>
      <c r="AY116" s="184">
        <f t="shared" si="17"/>
        <v>0</v>
      </c>
      <c r="AZ116" s="31"/>
    </row>
    <row r="117" spans="1:52" s="60" customFormat="1" ht="57" customHeight="1">
      <c r="A117" s="150">
        <v>148</v>
      </c>
      <c r="B117" s="346">
        <v>108</v>
      </c>
      <c r="C117" s="159" t="s">
        <v>598</v>
      </c>
      <c r="D117" s="159" t="s">
        <v>599</v>
      </c>
      <c r="E117" s="193" t="s">
        <v>600</v>
      </c>
      <c r="F117" s="341" t="s">
        <v>91</v>
      </c>
      <c r="G117" s="243">
        <v>44229</v>
      </c>
      <c r="H117" s="255">
        <v>30836</v>
      </c>
      <c r="I117" s="256" t="s">
        <v>601</v>
      </c>
      <c r="J117" s="258" t="s">
        <v>602</v>
      </c>
      <c r="K117" s="222"/>
      <c r="L117" s="222"/>
      <c r="M117" s="193" t="s">
        <v>1388</v>
      </c>
      <c r="N117" s="202" t="s">
        <v>272</v>
      </c>
      <c r="O117" s="217"/>
      <c r="P117" s="217"/>
      <c r="Q117" s="217"/>
      <c r="R117" s="168">
        <v>204</v>
      </c>
      <c r="S117" s="169"/>
      <c r="T117" s="170">
        <f t="shared" si="19"/>
        <v>0</v>
      </c>
      <c r="U117" s="170">
        <v>20</v>
      </c>
      <c r="V117" s="194"/>
      <c r="W117" s="172">
        <f t="shared" si="20"/>
        <v>0</v>
      </c>
      <c r="X117" s="208"/>
      <c r="Y117" s="208"/>
      <c r="Z117" s="208"/>
      <c r="AA117" s="174">
        <f t="shared" si="21"/>
        <v>0</v>
      </c>
      <c r="AB117" s="175">
        <f t="shared" si="26"/>
        <v>0</v>
      </c>
      <c r="AC117" s="174"/>
      <c r="AD117" s="174">
        <f t="shared" si="24"/>
        <v>0</v>
      </c>
      <c r="AE117" s="174"/>
      <c r="AF117" s="176">
        <f t="shared" si="25"/>
        <v>0</v>
      </c>
      <c r="AG117" s="202"/>
      <c r="AH117" s="202"/>
      <c r="AI117" s="224"/>
      <c r="AJ117" s="213"/>
      <c r="AK117" s="213"/>
      <c r="AL117" s="225">
        <v>0</v>
      </c>
      <c r="AM117" s="174"/>
      <c r="AN117" s="174">
        <v>0</v>
      </c>
      <c r="AO117" s="223"/>
      <c r="AP117" s="178">
        <f t="shared" si="22"/>
        <v>20</v>
      </c>
      <c r="AQ117" s="352">
        <f t="shared" si="23"/>
        <v>81500</v>
      </c>
      <c r="AR117" s="179">
        <f t="shared" si="15"/>
        <v>0</v>
      </c>
      <c r="AS117" s="209"/>
      <c r="AT117" s="257"/>
      <c r="AU117" s="174"/>
      <c r="AV117" s="181"/>
      <c r="AW117" s="182">
        <f t="shared" si="16"/>
        <v>20</v>
      </c>
      <c r="AX117" s="183">
        <f t="shared" ref="AX117:AX168" si="27">INT(AW117)</f>
        <v>20</v>
      </c>
      <c r="AY117" s="184">
        <f t="shared" si="17"/>
        <v>0</v>
      </c>
      <c r="AZ117" s="59"/>
    </row>
    <row r="118" spans="1:52" s="32" customFormat="1" ht="57" customHeight="1">
      <c r="A118" s="147">
        <v>149</v>
      </c>
      <c r="B118" s="346">
        <v>109</v>
      </c>
      <c r="C118" s="159" t="s">
        <v>603</v>
      </c>
      <c r="D118" s="159" t="s">
        <v>604</v>
      </c>
      <c r="E118" s="193" t="s">
        <v>605</v>
      </c>
      <c r="F118" s="226" t="s">
        <v>91</v>
      </c>
      <c r="G118" s="235">
        <v>44229</v>
      </c>
      <c r="H118" s="255">
        <v>34190</v>
      </c>
      <c r="I118" s="256" t="s">
        <v>606</v>
      </c>
      <c r="J118" s="206" t="s">
        <v>607</v>
      </c>
      <c r="K118" s="222"/>
      <c r="L118" s="222"/>
      <c r="M118" s="188" t="s">
        <v>1372</v>
      </c>
      <c r="N118" s="202" t="s">
        <v>114</v>
      </c>
      <c r="O118" s="217"/>
      <c r="P118" s="217">
        <v>30</v>
      </c>
      <c r="Q118" s="217"/>
      <c r="R118" s="168">
        <v>204</v>
      </c>
      <c r="S118" s="169">
        <v>26</v>
      </c>
      <c r="T118" s="170">
        <f t="shared" si="19"/>
        <v>234</v>
      </c>
      <c r="U118" s="170"/>
      <c r="V118" s="194"/>
      <c r="W118" s="172">
        <f t="shared" si="20"/>
        <v>0</v>
      </c>
      <c r="X118" s="208"/>
      <c r="Y118" s="208"/>
      <c r="Z118" s="208"/>
      <c r="AA118" s="174">
        <f t="shared" si="21"/>
        <v>0</v>
      </c>
      <c r="AB118" s="175">
        <f t="shared" si="26"/>
        <v>0</v>
      </c>
      <c r="AC118" s="174">
        <v>15</v>
      </c>
      <c r="AD118" s="174">
        <f>8/$R$5*S118</f>
        <v>8</v>
      </c>
      <c r="AE118" s="174"/>
      <c r="AF118" s="176">
        <f>7/$R$5*S118</f>
        <v>7</v>
      </c>
      <c r="AG118" s="209"/>
      <c r="AH118" s="209"/>
      <c r="AI118" s="210"/>
      <c r="AJ118" s="207"/>
      <c r="AK118" s="208"/>
      <c r="AL118" s="174">
        <v>0</v>
      </c>
      <c r="AM118" s="174"/>
      <c r="AN118" s="174">
        <v>0</v>
      </c>
      <c r="AO118" s="223"/>
      <c r="AP118" s="178">
        <f t="shared" si="22"/>
        <v>264</v>
      </c>
      <c r="AQ118" s="352">
        <f t="shared" si="23"/>
        <v>1014675</v>
      </c>
      <c r="AR118" s="179">
        <f t="shared" ref="AR118:AR169" si="28">(IF(AQ118&lt;1500001,AQ118*0%,IF(AQ118&lt;2000001,AQ118*5%-75000,IF(AQ118&lt;8500001,AQ118*10%-175000,IF(AQ118&lt;=12500001,AQ118*15%-600000,IF(AQ118&gt;12500001,AQ118*20%-1225000))))))/$AZ$5</f>
        <v>0</v>
      </c>
      <c r="AS118" s="209"/>
      <c r="AT118" s="257">
        <v>109.5</v>
      </c>
      <c r="AU118" s="174"/>
      <c r="AV118" s="181"/>
      <c r="AW118" s="182">
        <f t="shared" ref="AW118:AW169" si="29">ROUND(AP118-AR118-AS118-AT118-AU118-AV118,2)</f>
        <v>154.5</v>
      </c>
      <c r="AX118" s="183">
        <f t="shared" si="27"/>
        <v>154</v>
      </c>
      <c r="AY118" s="184">
        <f t="shared" ref="AY118:AY169" si="30">ROUND((AW118-AX118)*4000,-2)</f>
        <v>2000</v>
      </c>
      <c r="AZ118" s="31"/>
    </row>
    <row r="119" spans="1:52" s="32" customFormat="1" ht="57" customHeight="1">
      <c r="A119" s="147">
        <v>151</v>
      </c>
      <c r="B119" s="346">
        <v>110</v>
      </c>
      <c r="C119" s="196" t="s">
        <v>608</v>
      </c>
      <c r="D119" s="196" t="s">
        <v>609</v>
      </c>
      <c r="E119" s="193" t="s">
        <v>610</v>
      </c>
      <c r="F119" s="226" t="s">
        <v>91</v>
      </c>
      <c r="G119" s="235">
        <v>44231</v>
      </c>
      <c r="H119" s="255">
        <v>31115</v>
      </c>
      <c r="I119" s="256" t="s">
        <v>611</v>
      </c>
      <c r="J119" s="206" t="s">
        <v>612</v>
      </c>
      <c r="K119" s="222"/>
      <c r="L119" s="222"/>
      <c r="M119" s="188" t="s">
        <v>1415</v>
      </c>
      <c r="N119" s="202" t="s">
        <v>1387</v>
      </c>
      <c r="O119" s="217">
        <v>145</v>
      </c>
      <c r="P119" s="217">
        <v>50</v>
      </c>
      <c r="Q119" s="217"/>
      <c r="R119" s="168">
        <v>204</v>
      </c>
      <c r="S119" s="169">
        <v>26</v>
      </c>
      <c r="T119" s="170">
        <f t="shared" si="19"/>
        <v>399</v>
      </c>
      <c r="U119" s="170"/>
      <c r="V119" s="194"/>
      <c r="W119" s="172">
        <f t="shared" si="20"/>
        <v>0</v>
      </c>
      <c r="X119" s="208"/>
      <c r="Y119" s="208"/>
      <c r="Z119" s="208"/>
      <c r="AA119" s="174">
        <f t="shared" si="21"/>
        <v>0</v>
      </c>
      <c r="AB119" s="175">
        <f t="shared" si="26"/>
        <v>0</v>
      </c>
      <c r="AC119" s="174">
        <v>15</v>
      </c>
      <c r="AD119" s="174">
        <f t="shared" si="24"/>
        <v>8</v>
      </c>
      <c r="AE119" s="174"/>
      <c r="AF119" s="176">
        <f t="shared" si="25"/>
        <v>7</v>
      </c>
      <c r="AG119" s="209"/>
      <c r="AH119" s="209"/>
      <c r="AI119" s="210"/>
      <c r="AJ119" s="207"/>
      <c r="AK119" s="208"/>
      <c r="AL119" s="174">
        <v>0</v>
      </c>
      <c r="AM119" s="174"/>
      <c r="AN119" s="174">
        <v>0</v>
      </c>
      <c r="AO119" s="211"/>
      <c r="AP119" s="178">
        <f t="shared" si="22"/>
        <v>429</v>
      </c>
      <c r="AQ119" s="352">
        <f t="shared" si="23"/>
        <v>1687050</v>
      </c>
      <c r="AR119" s="179">
        <f t="shared" si="28"/>
        <v>2.2950920245398772</v>
      </c>
      <c r="AS119" s="209"/>
      <c r="AT119" s="257">
        <v>109.5</v>
      </c>
      <c r="AU119" s="174"/>
      <c r="AV119" s="181"/>
      <c r="AW119" s="182">
        <f t="shared" si="29"/>
        <v>317.2</v>
      </c>
      <c r="AX119" s="183">
        <f t="shared" si="27"/>
        <v>317</v>
      </c>
      <c r="AY119" s="184">
        <f t="shared" si="30"/>
        <v>800</v>
      </c>
      <c r="AZ119" s="31"/>
    </row>
    <row r="120" spans="1:52" s="32" customFormat="1" ht="57" customHeight="1">
      <c r="A120" s="147">
        <v>155</v>
      </c>
      <c r="B120" s="346">
        <v>111</v>
      </c>
      <c r="C120" s="226" t="s">
        <v>613</v>
      </c>
      <c r="D120" s="159" t="s">
        <v>614</v>
      </c>
      <c r="E120" s="159" t="s">
        <v>615</v>
      </c>
      <c r="F120" s="341" t="s">
        <v>91</v>
      </c>
      <c r="G120" s="243">
        <v>44242</v>
      </c>
      <c r="H120" s="255">
        <v>37266</v>
      </c>
      <c r="I120" s="256" t="s">
        <v>616</v>
      </c>
      <c r="J120" s="206" t="s">
        <v>617</v>
      </c>
      <c r="K120" s="222"/>
      <c r="L120" s="222"/>
      <c r="M120" s="188" t="s">
        <v>1411</v>
      </c>
      <c r="N120" s="202" t="s">
        <v>1377</v>
      </c>
      <c r="O120" s="217"/>
      <c r="P120" s="217">
        <v>30</v>
      </c>
      <c r="Q120" s="217"/>
      <c r="R120" s="168">
        <v>204</v>
      </c>
      <c r="S120" s="169">
        <v>25</v>
      </c>
      <c r="T120" s="170">
        <f t="shared" si="19"/>
        <v>225</v>
      </c>
      <c r="U120" s="170"/>
      <c r="V120" s="194"/>
      <c r="W120" s="172">
        <f t="shared" si="20"/>
        <v>0</v>
      </c>
      <c r="X120" s="208"/>
      <c r="Y120" s="208"/>
      <c r="Z120" s="208"/>
      <c r="AA120" s="174">
        <f t="shared" si="21"/>
        <v>0</v>
      </c>
      <c r="AB120" s="175">
        <f t="shared" si="26"/>
        <v>0</v>
      </c>
      <c r="AC120" s="174">
        <v>12</v>
      </c>
      <c r="AD120" s="174">
        <f t="shared" si="24"/>
        <v>7.6923076923076925</v>
      </c>
      <c r="AE120" s="174"/>
      <c r="AF120" s="176">
        <f t="shared" si="25"/>
        <v>6.7307692307692308</v>
      </c>
      <c r="AG120" s="209"/>
      <c r="AH120" s="209"/>
      <c r="AI120" s="210"/>
      <c r="AJ120" s="207"/>
      <c r="AK120" s="208"/>
      <c r="AL120" s="174">
        <v>0</v>
      </c>
      <c r="AM120" s="174"/>
      <c r="AN120" s="174">
        <v>0</v>
      </c>
      <c r="AO120" s="211"/>
      <c r="AP120" s="178">
        <f t="shared" si="22"/>
        <v>251.42307692307691</v>
      </c>
      <c r="AQ120" s="352">
        <f t="shared" si="23"/>
        <v>965775</v>
      </c>
      <c r="AR120" s="179">
        <f t="shared" si="28"/>
        <v>0</v>
      </c>
      <c r="AS120" s="209"/>
      <c r="AT120" s="257">
        <v>101.08</v>
      </c>
      <c r="AU120" s="174"/>
      <c r="AV120" s="181"/>
      <c r="AW120" s="182">
        <f t="shared" si="29"/>
        <v>150.34</v>
      </c>
      <c r="AX120" s="183">
        <f t="shared" si="27"/>
        <v>150</v>
      </c>
      <c r="AY120" s="184">
        <f t="shared" si="30"/>
        <v>1400</v>
      </c>
      <c r="AZ120" s="31"/>
    </row>
    <row r="121" spans="1:52" s="32" customFormat="1" ht="57" customHeight="1">
      <c r="A121" s="147">
        <v>157</v>
      </c>
      <c r="B121" s="346">
        <v>112</v>
      </c>
      <c r="C121" s="226" t="s">
        <v>618</v>
      </c>
      <c r="D121" s="159" t="s">
        <v>619</v>
      </c>
      <c r="E121" s="159" t="s">
        <v>620</v>
      </c>
      <c r="F121" s="341" t="s">
        <v>91</v>
      </c>
      <c r="G121" s="243">
        <v>44244</v>
      </c>
      <c r="H121" s="255">
        <v>37674</v>
      </c>
      <c r="I121" s="256" t="s">
        <v>621</v>
      </c>
      <c r="J121" s="206" t="s">
        <v>622</v>
      </c>
      <c r="K121" s="222"/>
      <c r="L121" s="222"/>
      <c r="M121" s="188" t="s">
        <v>1411</v>
      </c>
      <c r="N121" s="202" t="s">
        <v>1377</v>
      </c>
      <c r="O121" s="217"/>
      <c r="P121" s="217">
        <v>30</v>
      </c>
      <c r="Q121" s="217"/>
      <c r="R121" s="168">
        <v>204</v>
      </c>
      <c r="S121" s="169">
        <v>26</v>
      </c>
      <c r="T121" s="170">
        <f t="shared" si="19"/>
        <v>234</v>
      </c>
      <c r="U121" s="170"/>
      <c r="V121" s="194"/>
      <c r="W121" s="172">
        <f t="shared" si="20"/>
        <v>0</v>
      </c>
      <c r="X121" s="208"/>
      <c r="Y121" s="208"/>
      <c r="Z121" s="208"/>
      <c r="AA121" s="174">
        <f t="shared" si="21"/>
        <v>0</v>
      </c>
      <c r="AB121" s="175">
        <f t="shared" si="26"/>
        <v>0</v>
      </c>
      <c r="AC121" s="174">
        <v>15</v>
      </c>
      <c r="AD121" s="174">
        <f t="shared" si="24"/>
        <v>8</v>
      </c>
      <c r="AE121" s="174"/>
      <c r="AF121" s="176">
        <f t="shared" si="25"/>
        <v>7</v>
      </c>
      <c r="AG121" s="209"/>
      <c r="AH121" s="209"/>
      <c r="AI121" s="210"/>
      <c r="AJ121" s="207"/>
      <c r="AK121" s="208"/>
      <c r="AL121" s="174">
        <v>0</v>
      </c>
      <c r="AM121" s="174"/>
      <c r="AN121" s="174">
        <v>0</v>
      </c>
      <c r="AO121" s="211"/>
      <c r="AP121" s="178">
        <f t="shared" si="22"/>
        <v>264</v>
      </c>
      <c r="AQ121" s="352">
        <f t="shared" si="23"/>
        <v>1014675</v>
      </c>
      <c r="AR121" s="179">
        <f t="shared" si="28"/>
        <v>0</v>
      </c>
      <c r="AS121" s="209"/>
      <c r="AT121" s="257">
        <v>109.5</v>
      </c>
      <c r="AU121" s="174"/>
      <c r="AV121" s="181"/>
      <c r="AW121" s="182">
        <f t="shared" si="29"/>
        <v>154.5</v>
      </c>
      <c r="AX121" s="183">
        <f t="shared" si="27"/>
        <v>154</v>
      </c>
      <c r="AY121" s="184">
        <f t="shared" si="30"/>
        <v>2000</v>
      </c>
      <c r="AZ121" s="31"/>
    </row>
    <row r="122" spans="1:52" s="32" customFormat="1" ht="57" customHeight="1">
      <c r="A122" s="147">
        <v>159</v>
      </c>
      <c r="B122" s="346">
        <v>113</v>
      </c>
      <c r="C122" s="226" t="s">
        <v>623</v>
      </c>
      <c r="D122" s="159" t="s">
        <v>624</v>
      </c>
      <c r="E122" s="159" t="s">
        <v>625</v>
      </c>
      <c r="F122" s="341" t="s">
        <v>91</v>
      </c>
      <c r="G122" s="243">
        <v>44249</v>
      </c>
      <c r="H122" s="255">
        <v>29016</v>
      </c>
      <c r="I122" s="256" t="s">
        <v>626</v>
      </c>
      <c r="J122" s="206" t="s">
        <v>627</v>
      </c>
      <c r="K122" s="222"/>
      <c r="L122" s="222"/>
      <c r="M122" s="268" t="s">
        <v>1388</v>
      </c>
      <c r="N122" s="202" t="s">
        <v>1409</v>
      </c>
      <c r="O122" s="217"/>
      <c r="P122" s="217"/>
      <c r="Q122" s="217"/>
      <c r="R122" s="168">
        <v>204</v>
      </c>
      <c r="S122" s="169"/>
      <c r="T122" s="170">
        <f t="shared" si="19"/>
        <v>0</v>
      </c>
      <c r="U122" s="170">
        <v>20</v>
      </c>
      <c r="V122" s="194"/>
      <c r="W122" s="172">
        <f t="shared" si="20"/>
        <v>0</v>
      </c>
      <c r="X122" s="208"/>
      <c r="Y122" s="208"/>
      <c r="Z122" s="208"/>
      <c r="AA122" s="174">
        <f t="shared" si="21"/>
        <v>0</v>
      </c>
      <c r="AB122" s="175">
        <f t="shared" si="26"/>
        <v>0</v>
      </c>
      <c r="AC122" s="174"/>
      <c r="AD122" s="174">
        <f t="shared" si="24"/>
        <v>0</v>
      </c>
      <c r="AE122" s="174"/>
      <c r="AF122" s="176">
        <f t="shared" si="25"/>
        <v>0</v>
      </c>
      <c r="AG122" s="209"/>
      <c r="AH122" s="209"/>
      <c r="AI122" s="210"/>
      <c r="AJ122" s="208"/>
      <c r="AK122" s="208"/>
      <c r="AL122" s="174">
        <v>0</v>
      </c>
      <c r="AM122" s="174"/>
      <c r="AN122" s="174">
        <v>0</v>
      </c>
      <c r="AO122" s="211"/>
      <c r="AP122" s="178">
        <f t="shared" si="22"/>
        <v>20</v>
      </c>
      <c r="AQ122" s="352">
        <f t="shared" si="23"/>
        <v>81500</v>
      </c>
      <c r="AR122" s="179">
        <f t="shared" si="28"/>
        <v>0</v>
      </c>
      <c r="AS122" s="209"/>
      <c r="AT122" s="257"/>
      <c r="AU122" s="174"/>
      <c r="AV122" s="181"/>
      <c r="AW122" s="182">
        <f t="shared" si="29"/>
        <v>20</v>
      </c>
      <c r="AX122" s="183">
        <f t="shared" si="27"/>
        <v>20</v>
      </c>
      <c r="AY122" s="184">
        <f t="shared" si="30"/>
        <v>0</v>
      </c>
      <c r="AZ122" s="31"/>
    </row>
    <row r="123" spans="1:52" s="32" customFormat="1" ht="57" customHeight="1">
      <c r="A123" s="150">
        <v>162</v>
      </c>
      <c r="B123" s="346">
        <v>114</v>
      </c>
      <c r="C123" s="226" t="s">
        <v>628</v>
      </c>
      <c r="D123" s="159" t="s">
        <v>629</v>
      </c>
      <c r="E123" s="159" t="s">
        <v>630</v>
      </c>
      <c r="F123" s="341" t="s">
        <v>102</v>
      </c>
      <c r="G123" s="243">
        <v>44250</v>
      </c>
      <c r="H123" s="255">
        <v>35693</v>
      </c>
      <c r="I123" s="256" t="s">
        <v>631</v>
      </c>
      <c r="J123" s="206" t="s">
        <v>632</v>
      </c>
      <c r="K123" s="222"/>
      <c r="L123" s="222"/>
      <c r="M123" s="188" t="s">
        <v>1372</v>
      </c>
      <c r="N123" s="202" t="s">
        <v>1375</v>
      </c>
      <c r="O123" s="217"/>
      <c r="P123" s="217">
        <v>30</v>
      </c>
      <c r="Q123" s="217"/>
      <c r="R123" s="168">
        <v>204</v>
      </c>
      <c r="S123" s="169">
        <v>26</v>
      </c>
      <c r="T123" s="170">
        <f t="shared" si="19"/>
        <v>234</v>
      </c>
      <c r="U123" s="170"/>
      <c r="V123" s="194"/>
      <c r="W123" s="172">
        <f t="shared" si="20"/>
        <v>0</v>
      </c>
      <c r="X123" s="208"/>
      <c r="Y123" s="208"/>
      <c r="Z123" s="208"/>
      <c r="AA123" s="174">
        <f t="shared" si="21"/>
        <v>0</v>
      </c>
      <c r="AB123" s="175">
        <f t="shared" si="26"/>
        <v>0</v>
      </c>
      <c r="AC123" s="174">
        <v>12</v>
      </c>
      <c r="AD123" s="174">
        <f t="shared" si="24"/>
        <v>8</v>
      </c>
      <c r="AE123" s="174"/>
      <c r="AF123" s="176">
        <f t="shared" si="25"/>
        <v>7</v>
      </c>
      <c r="AG123" s="209"/>
      <c r="AH123" s="209"/>
      <c r="AI123" s="210"/>
      <c r="AJ123" s="207"/>
      <c r="AK123" s="208"/>
      <c r="AL123" s="174">
        <v>0</v>
      </c>
      <c r="AM123" s="174"/>
      <c r="AN123" s="174">
        <v>0</v>
      </c>
      <c r="AO123" s="211"/>
      <c r="AP123" s="178">
        <f t="shared" si="22"/>
        <v>261</v>
      </c>
      <c r="AQ123" s="352">
        <f t="shared" si="23"/>
        <v>1002450</v>
      </c>
      <c r="AR123" s="179">
        <f t="shared" si="28"/>
        <v>0</v>
      </c>
      <c r="AS123" s="209"/>
      <c r="AT123" s="257">
        <v>109.5</v>
      </c>
      <c r="AU123" s="174"/>
      <c r="AV123" s="181"/>
      <c r="AW123" s="182">
        <f t="shared" si="29"/>
        <v>151.5</v>
      </c>
      <c r="AX123" s="183">
        <f t="shared" si="27"/>
        <v>151</v>
      </c>
      <c r="AY123" s="184">
        <f t="shared" si="30"/>
        <v>2000</v>
      </c>
      <c r="AZ123" s="31"/>
    </row>
    <row r="124" spans="1:52" s="32" customFormat="1" ht="57" customHeight="1">
      <c r="A124" s="147">
        <v>163</v>
      </c>
      <c r="B124" s="346">
        <v>115</v>
      </c>
      <c r="C124" s="219" t="s">
        <v>633</v>
      </c>
      <c r="D124" s="196" t="s">
        <v>634</v>
      </c>
      <c r="E124" s="159" t="s">
        <v>635</v>
      </c>
      <c r="F124" s="341" t="s">
        <v>91</v>
      </c>
      <c r="G124" s="243">
        <v>44251</v>
      </c>
      <c r="H124" s="255">
        <v>37024</v>
      </c>
      <c r="I124" s="256" t="s">
        <v>636</v>
      </c>
      <c r="J124" s="206" t="s">
        <v>637</v>
      </c>
      <c r="K124" s="222"/>
      <c r="L124" s="222"/>
      <c r="M124" s="268" t="s">
        <v>1404</v>
      </c>
      <c r="N124" s="202" t="s">
        <v>1409</v>
      </c>
      <c r="O124" s="217">
        <v>30</v>
      </c>
      <c r="P124" s="217">
        <v>30</v>
      </c>
      <c r="Q124" s="217"/>
      <c r="R124" s="168">
        <v>204</v>
      </c>
      <c r="S124" s="169">
        <v>26</v>
      </c>
      <c r="T124" s="170">
        <f t="shared" si="19"/>
        <v>264</v>
      </c>
      <c r="U124" s="170"/>
      <c r="V124" s="194"/>
      <c r="W124" s="172">
        <f t="shared" si="20"/>
        <v>0</v>
      </c>
      <c r="X124" s="208"/>
      <c r="Y124" s="208"/>
      <c r="Z124" s="208"/>
      <c r="AA124" s="174">
        <f t="shared" si="21"/>
        <v>0</v>
      </c>
      <c r="AB124" s="175">
        <f t="shared" si="26"/>
        <v>0</v>
      </c>
      <c r="AC124" s="174">
        <v>15</v>
      </c>
      <c r="AD124" s="174">
        <f t="shared" si="24"/>
        <v>8</v>
      </c>
      <c r="AE124" s="174"/>
      <c r="AF124" s="176">
        <f t="shared" si="25"/>
        <v>7</v>
      </c>
      <c r="AG124" s="209"/>
      <c r="AH124" s="208"/>
      <c r="AI124" s="210"/>
      <c r="AJ124" s="207"/>
      <c r="AK124" s="208"/>
      <c r="AL124" s="174">
        <v>0</v>
      </c>
      <c r="AM124" s="174"/>
      <c r="AN124" s="174">
        <v>0</v>
      </c>
      <c r="AO124" s="211"/>
      <c r="AP124" s="178">
        <f t="shared" si="22"/>
        <v>294</v>
      </c>
      <c r="AQ124" s="352">
        <f t="shared" si="23"/>
        <v>1136925</v>
      </c>
      <c r="AR124" s="179">
        <f t="shared" si="28"/>
        <v>0</v>
      </c>
      <c r="AS124" s="209"/>
      <c r="AT124" s="257">
        <v>109.5</v>
      </c>
      <c r="AU124" s="174"/>
      <c r="AV124" s="181"/>
      <c r="AW124" s="182">
        <f t="shared" si="29"/>
        <v>184.5</v>
      </c>
      <c r="AX124" s="183">
        <f t="shared" si="27"/>
        <v>184</v>
      </c>
      <c r="AY124" s="184">
        <f t="shared" si="30"/>
        <v>2000</v>
      </c>
      <c r="AZ124" s="31"/>
    </row>
    <row r="125" spans="1:52" s="32" customFormat="1" ht="57" customHeight="1">
      <c r="A125" s="147">
        <v>165</v>
      </c>
      <c r="B125" s="346">
        <v>116</v>
      </c>
      <c r="C125" s="226" t="s">
        <v>638</v>
      </c>
      <c r="D125" s="159" t="s">
        <v>639</v>
      </c>
      <c r="E125" s="159" t="s">
        <v>640</v>
      </c>
      <c r="F125" s="341" t="s">
        <v>91</v>
      </c>
      <c r="G125" s="243">
        <v>44251</v>
      </c>
      <c r="H125" s="255">
        <v>37784</v>
      </c>
      <c r="I125" s="256" t="s">
        <v>641</v>
      </c>
      <c r="J125" s="206" t="s">
        <v>642</v>
      </c>
      <c r="K125" s="222"/>
      <c r="L125" s="222"/>
      <c r="M125" s="188" t="s">
        <v>1411</v>
      </c>
      <c r="N125" s="202" t="s">
        <v>1377</v>
      </c>
      <c r="O125" s="217"/>
      <c r="P125" s="217">
        <v>30</v>
      </c>
      <c r="Q125" s="217"/>
      <c r="R125" s="168">
        <v>204</v>
      </c>
      <c r="S125" s="169">
        <v>26</v>
      </c>
      <c r="T125" s="170">
        <f t="shared" si="19"/>
        <v>234</v>
      </c>
      <c r="U125" s="170"/>
      <c r="V125" s="194"/>
      <c r="W125" s="172">
        <f t="shared" si="20"/>
        <v>0</v>
      </c>
      <c r="X125" s="208"/>
      <c r="Y125" s="208"/>
      <c r="Z125" s="208"/>
      <c r="AA125" s="174">
        <f t="shared" si="21"/>
        <v>0</v>
      </c>
      <c r="AB125" s="175">
        <f t="shared" si="26"/>
        <v>0</v>
      </c>
      <c r="AC125" s="174">
        <v>15</v>
      </c>
      <c r="AD125" s="174">
        <f t="shared" si="24"/>
        <v>8</v>
      </c>
      <c r="AE125" s="174"/>
      <c r="AF125" s="176">
        <f t="shared" si="25"/>
        <v>7</v>
      </c>
      <c r="AG125" s="209"/>
      <c r="AH125" s="209"/>
      <c r="AI125" s="210"/>
      <c r="AJ125" s="207"/>
      <c r="AK125" s="208"/>
      <c r="AL125" s="174">
        <v>0</v>
      </c>
      <c r="AM125" s="174"/>
      <c r="AN125" s="174">
        <v>0</v>
      </c>
      <c r="AO125" s="211"/>
      <c r="AP125" s="178">
        <f t="shared" si="22"/>
        <v>264</v>
      </c>
      <c r="AQ125" s="352">
        <f t="shared" si="23"/>
        <v>1014675</v>
      </c>
      <c r="AR125" s="179">
        <f t="shared" si="28"/>
        <v>0</v>
      </c>
      <c r="AS125" s="209"/>
      <c r="AT125" s="257">
        <v>109.5</v>
      </c>
      <c r="AU125" s="174">
        <v>1</v>
      </c>
      <c r="AV125" s="181"/>
      <c r="AW125" s="182">
        <f t="shared" si="29"/>
        <v>153.5</v>
      </c>
      <c r="AX125" s="183">
        <f t="shared" si="27"/>
        <v>153</v>
      </c>
      <c r="AY125" s="184">
        <f t="shared" si="30"/>
        <v>2000</v>
      </c>
      <c r="AZ125" s="31"/>
    </row>
    <row r="126" spans="1:52" s="32" customFormat="1" ht="57" customHeight="1">
      <c r="A126" s="150">
        <v>166</v>
      </c>
      <c r="B126" s="346">
        <v>117</v>
      </c>
      <c r="C126" s="219" t="s">
        <v>643</v>
      </c>
      <c r="D126" s="196" t="s">
        <v>644</v>
      </c>
      <c r="E126" s="159" t="s">
        <v>645</v>
      </c>
      <c r="F126" s="226" t="s">
        <v>91</v>
      </c>
      <c r="G126" s="243">
        <v>44252</v>
      </c>
      <c r="H126" s="255">
        <v>29374</v>
      </c>
      <c r="I126" s="256" t="s">
        <v>646</v>
      </c>
      <c r="J126" s="258" t="s">
        <v>647</v>
      </c>
      <c r="K126" s="222"/>
      <c r="L126" s="222"/>
      <c r="M126" s="215" t="s">
        <v>1388</v>
      </c>
      <c r="N126" s="202" t="s">
        <v>1387</v>
      </c>
      <c r="O126" s="217"/>
      <c r="P126" s="217">
        <v>30</v>
      </c>
      <c r="Q126" s="217"/>
      <c r="R126" s="168">
        <v>204</v>
      </c>
      <c r="S126" s="169">
        <v>26</v>
      </c>
      <c r="T126" s="170">
        <f t="shared" si="19"/>
        <v>234</v>
      </c>
      <c r="U126" s="170"/>
      <c r="V126" s="194"/>
      <c r="W126" s="172">
        <f t="shared" si="20"/>
        <v>0</v>
      </c>
      <c r="X126" s="208"/>
      <c r="Y126" s="208"/>
      <c r="Z126" s="208"/>
      <c r="AA126" s="174">
        <f t="shared" si="21"/>
        <v>0</v>
      </c>
      <c r="AB126" s="175">
        <f t="shared" si="26"/>
        <v>0</v>
      </c>
      <c r="AC126" s="174">
        <v>15</v>
      </c>
      <c r="AD126" s="174">
        <f t="shared" si="24"/>
        <v>8</v>
      </c>
      <c r="AE126" s="174"/>
      <c r="AF126" s="176">
        <f t="shared" si="25"/>
        <v>7</v>
      </c>
      <c r="AG126" s="209"/>
      <c r="AH126" s="209"/>
      <c r="AI126" s="210"/>
      <c r="AJ126" s="207"/>
      <c r="AK126" s="208"/>
      <c r="AL126" s="174">
        <v>0</v>
      </c>
      <c r="AM126" s="174"/>
      <c r="AN126" s="174">
        <v>0</v>
      </c>
      <c r="AO126" s="211"/>
      <c r="AP126" s="178">
        <f t="shared" si="22"/>
        <v>264</v>
      </c>
      <c r="AQ126" s="352">
        <f t="shared" si="23"/>
        <v>1014675</v>
      </c>
      <c r="AR126" s="179">
        <f t="shared" si="28"/>
        <v>0</v>
      </c>
      <c r="AS126" s="209"/>
      <c r="AT126" s="257">
        <v>109.5</v>
      </c>
      <c r="AU126" s="174"/>
      <c r="AV126" s="181"/>
      <c r="AW126" s="182">
        <f t="shared" si="29"/>
        <v>154.5</v>
      </c>
      <c r="AX126" s="183">
        <f t="shared" si="27"/>
        <v>154</v>
      </c>
      <c r="AY126" s="184">
        <f t="shared" si="30"/>
        <v>2000</v>
      </c>
      <c r="AZ126" s="31"/>
    </row>
    <row r="127" spans="1:52" s="60" customFormat="1" ht="57" customHeight="1">
      <c r="A127" s="147">
        <v>167</v>
      </c>
      <c r="B127" s="346">
        <v>118</v>
      </c>
      <c r="C127" s="226" t="s">
        <v>648</v>
      </c>
      <c r="D127" s="159" t="s">
        <v>649</v>
      </c>
      <c r="E127" s="159" t="s">
        <v>650</v>
      </c>
      <c r="F127" s="226" t="s">
        <v>91</v>
      </c>
      <c r="G127" s="243">
        <v>44252</v>
      </c>
      <c r="H127" s="255">
        <v>33383</v>
      </c>
      <c r="I127" s="256" t="s">
        <v>651</v>
      </c>
      <c r="J127" s="258" t="s">
        <v>652</v>
      </c>
      <c r="K127" s="222"/>
      <c r="L127" s="222"/>
      <c r="M127" s="193" t="s">
        <v>1388</v>
      </c>
      <c r="N127" s="202" t="s">
        <v>272</v>
      </c>
      <c r="O127" s="217"/>
      <c r="P127" s="217">
        <v>30</v>
      </c>
      <c r="Q127" s="217"/>
      <c r="R127" s="168">
        <v>204</v>
      </c>
      <c r="S127" s="169">
        <v>26</v>
      </c>
      <c r="T127" s="170">
        <f t="shared" ref="T127:T181" si="31">(R127+O127+P127+Q127)/$R$5*S127</f>
        <v>234</v>
      </c>
      <c r="U127" s="170"/>
      <c r="V127" s="194"/>
      <c r="W127" s="172">
        <f t="shared" si="20"/>
        <v>0</v>
      </c>
      <c r="X127" s="208"/>
      <c r="Y127" s="208"/>
      <c r="Z127" s="208"/>
      <c r="AA127" s="174">
        <f t="shared" si="21"/>
        <v>0</v>
      </c>
      <c r="AB127" s="175">
        <f t="shared" si="26"/>
        <v>0</v>
      </c>
      <c r="AC127" s="174">
        <v>15</v>
      </c>
      <c r="AD127" s="174">
        <f t="shared" si="24"/>
        <v>8</v>
      </c>
      <c r="AE127" s="174"/>
      <c r="AF127" s="176">
        <f t="shared" si="25"/>
        <v>7</v>
      </c>
      <c r="AG127" s="202"/>
      <c r="AH127" s="202"/>
      <c r="AI127" s="224"/>
      <c r="AJ127" s="269"/>
      <c r="AK127" s="213"/>
      <c r="AL127" s="225">
        <v>0</v>
      </c>
      <c r="AM127" s="174"/>
      <c r="AN127" s="174">
        <v>0</v>
      </c>
      <c r="AO127" s="223"/>
      <c r="AP127" s="178">
        <f t="shared" ref="AP127:AP181" si="32">T127+W127+AA127+AB127+AC127+AD127+AE127+AF127+AG127+AH127+AI127+AJ127+AL127+AM127+AN127+AO127+U127+AK127</f>
        <v>264</v>
      </c>
      <c r="AQ127" s="352">
        <f t="shared" ref="AQ127:AQ181" si="33">(AP127-AF127-AJ127-AK127-AB127-AD127)*$AZ$5-(K127+L127)*150000</f>
        <v>1014675</v>
      </c>
      <c r="AR127" s="179">
        <f t="shared" si="28"/>
        <v>0</v>
      </c>
      <c r="AS127" s="209"/>
      <c r="AT127" s="257">
        <v>109.5</v>
      </c>
      <c r="AU127" s="174"/>
      <c r="AV127" s="181"/>
      <c r="AW127" s="182">
        <f t="shared" si="29"/>
        <v>154.5</v>
      </c>
      <c r="AX127" s="183">
        <f t="shared" si="27"/>
        <v>154</v>
      </c>
      <c r="AY127" s="184">
        <f t="shared" si="30"/>
        <v>2000</v>
      </c>
      <c r="AZ127" s="59"/>
    </row>
    <row r="128" spans="1:52" s="32" customFormat="1" ht="57" customHeight="1">
      <c r="A128" s="147">
        <v>169</v>
      </c>
      <c r="B128" s="346">
        <v>119</v>
      </c>
      <c r="C128" s="226" t="s">
        <v>653</v>
      </c>
      <c r="D128" s="165" t="s">
        <v>654</v>
      </c>
      <c r="E128" s="165" t="s">
        <v>655</v>
      </c>
      <c r="F128" s="248" t="s">
        <v>102</v>
      </c>
      <c r="G128" s="235">
        <v>44256</v>
      </c>
      <c r="H128" s="255">
        <v>35523</v>
      </c>
      <c r="I128" s="256" t="s">
        <v>656</v>
      </c>
      <c r="J128" s="206" t="s">
        <v>657</v>
      </c>
      <c r="K128" s="222"/>
      <c r="L128" s="222"/>
      <c r="M128" s="193" t="s">
        <v>1407</v>
      </c>
      <c r="N128" s="202" t="s">
        <v>93</v>
      </c>
      <c r="O128" s="217">
        <v>100</v>
      </c>
      <c r="P128" s="217">
        <v>20</v>
      </c>
      <c r="Q128" s="217">
        <v>50</v>
      </c>
      <c r="R128" s="168">
        <v>204</v>
      </c>
      <c r="S128" s="169">
        <v>25.5</v>
      </c>
      <c r="T128" s="170">
        <f t="shared" si="31"/>
        <v>366.80769230769232</v>
      </c>
      <c r="U128" s="170"/>
      <c r="V128" s="194"/>
      <c r="W128" s="172">
        <f t="shared" ref="W128:W182" si="34">(204/$R$5/8)*1.5*V128</f>
        <v>0</v>
      </c>
      <c r="X128" s="208"/>
      <c r="Y128" s="208"/>
      <c r="Z128" s="208"/>
      <c r="AA128" s="174">
        <f t="shared" ref="AA128:AA182" si="35">SUM(204/$R$5/8*2*X128)+SUM(204/$R$5/8*2*Y128)</f>
        <v>0</v>
      </c>
      <c r="AB128" s="175">
        <f t="shared" si="26"/>
        <v>0</v>
      </c>
      <c r="AC128" s="174">
        <v>12</v>
      </c>
      <c r="AD128" s="174">
        <f t="shared" si="24"/>
        <v>7.8461538461538467</v>
      </c>
      <c r="AE128" s="174"/>
      <c r="AF128" s="176">
        <f t="shared" si="25"/>
        <v>6.865384615384615</v>
      </c>
      <c r="AG128" s="209"/>
      <c r="AH128" s="209"/>
      <c r="AI128" s="210"/>
      <c r="AJ128" s="259">
        <v>59.23</v>
      </c>
      <c r="AK128" s="208"/>
      <c r="AL128" s="174">
        <v>0</v>
      </c>
      <c r="AM128" s="174"/>
      <c r="AN128" s="174">
        <v>0</v>
      </c>
      <c r="AO128" s="223"/>
      <c r="AP128" s="178">
        <f t="shared" si="32"/>
        <v>452.74923076923085</v>
      </c>
      <c r="AQ128" s="352">
        <f t="shared" si="33"/>
        <v>1543641.3461538462</v>
      </c>
      <c r="AR128" s="179">
        <f t="shared" si="28"/>
        <v>0.53547663992449379</v>
      </c>
      <c r="AS128" s="209"/>
      <c r="AT128" s="257">
        <v>109.5</v>
      </c>
      <c r="AU128" s="174"/>
      <c r="AV128" s="181"/>
      <c r="AW128" s="182">
        <f t="shared" si="29"/>
        <v>342.71</v>
      </c>
      <c r="AX128" s="183">
        <f t="shared" si="27"/>
        <v>342</v>
      </c>
      <c r="AY128" s="184">
        <f t="shared" si="30"/>
        <v>2800</v>
      </c>
      <c r="AZ128" s="31"/>
    </row>
    <row r="129" spans="1:52" s="32" customFormat="1" ht="57" customHeight="1">
      <c r="A129" s="147">
        <v>171</v>
      </c>
      <c r="B129" s="346">
        <v>120</v>
      </c>
      <c r="C129" s="226" t="s">
        <v>658</v>
      </c>
      <c r="D129" s="165" t="s">
        <v>659</v>
      </c>
      <c r="E129" s="165" t="s">
        <v>660</v>
      </c>
      <c r="F129" s="248" t="s">
        <v>102</v>
      </c>
      <c r="G129" s="235">
        <v>44259</v>
      </c>
      <c r="H129" s="255">
        <v>36994</v>
      </c>
      <c r="I129" s="256" t="s">
        <v>661</v>
      </c>
      <c r="J129" s="206" t="s">
        <v>662</v>
      </c>
      <c r="K129" s="222"/>
      <c r="L129" s="222"/>
      <c r="M129" s="188" t="s">
        <v>1372</v>
      </c>
      <c r="N129" s="202" t="s">
        <v>1375</v>
      </c>
      <c r="O129" s="217"/>
      <c r="P129" s="217"/>
      <c r="Q129" s="217"/>
      <c r="R129" s="168">
        <v>204</v>
      </c>
      <c r="S129" s="169"/>
      <c r="T129" s="170">
        <f t="shared" si="31"/>
        <v>0</v>
      </c>
      <c r="U129" s="170">
        <v>20</v>
      </c>
      <c r="V129" s="194"/>
      <c r="W129" s="172">
        <f t="shared" si="34"/>
        <v>0</v>
      </c>
      <c r="X129" s="208"/>
      <c r="Y129" s="208"/>
      <c r="Z129" s="208"/>
      <c r="AA129" s="174">
        <f t="shared" si="35"/>
        <v>0</v>
      </c>
      <c r="AB129" s="175">
        <f t="shared" si="26"/>
        <v>0</v>
      </c>
      <c r="AC129" s="174"/>
      <c r="AD129" s="174">
        <f t="shared" si="24"/>
        <v>0</v>
      </c>
      <c r="AE129" s="174"/>
      <c r="AF129" s="176">
        <f t="shared" si="25"/>
        <v>0</v>
      </c>
      <c r="AG129" s="209"/>
      <c r="AH129" s="209"/>
      <c r="AI129" s="210"/>
      <c r="AJ129" s="208"/>
      <c r="AK129" s="208"/>
      <c r="AL129" s="174">
        <v>0</v>
      </c>
      <c r="AM129" s="174"/>
      <c r="AN129" s="174">
        <v>0</v>
      </c>
      <c r="AO129" s="211"/>
      <c r="AP129" s="178">
        <f t="shared" si="32"/>
        <v>20</v>
      </c>
      <c r="AQ129" s="352">
        <f t="shared" si="33"/>
        <v>81500</v>
      </c>
      <c r="AR129" s="179">
        <f t="shared" si="28"/>
        <v>0</v>
      </c>
      <c r="AS129" s="209"/>
      <c r="AT129" s="257"/>
      <c r="AU129" s="174"/>
      <c r="AV129" s="181"/>
      <c r="AW129" s="182">
        <f t="shared" si="29"/>
        <v>20</v>
      </c>
      <c r="AX129" s="183">
        <f t="shared" si="27"/>
        <v>20</v>
      </c>
      <c r="AY129" s="184">
        <f t="shared" si="30"/>
        <v>0</v>
      </c>
      <c r="AZ129" s="31"/>
    </row>
    <row r="130" spans="1:52" s="32" customFormat="1" ht="57" customHeight="1">
      <c r="A130" s="150">
        <v>174</v>
      </c>
      <c r="B130" s="346">
        <v>121</v>
      </c>
      <c r="C130" s="226" t="s">
        <v>663</v>
      </c>
      <c r="D130" s="187" t="s">
        <v>664</v>
      </c>
      <c r="E130" s="187" t="s">
        <v>665</v>
      </c>
      <c r="F130" s="254" t="s">
        <v>91</v>
      </c>
      <c r="G130" s="243">
        <v>44264</v>
      </c>
      <c r="H130" s="255">
        <v>31661</v>
      </c>
      <c r="I130" s="256" t="s">
        <v>666</v>
      </c>
      <c r="J130" s="258" t="s">
        <v>667</v>
      </c>
      <c r="K130" s="222"/>
      <c r="L130" s="222"/>
      <c r="M130" s="188" t="s">
        <v>1372</v>
      </c>
      <c r="N130" s="202" t="s">
        <v>114</v>
      </c>
      <c r="O130" s="217"/>
      <c r="P130" s="217">
        <v>20</v>
      </c>
      <c r="Q130" s="217"/>
      <c r="R130" s="168">
        <v>204</v>
      </c>
      <c r="S130" s="169">
        <v>25</v>
      </c>
      <c r="T130" s="170">
        <f t="shared" si="31"/>
        <v>215.38461538461539</v>
      </c>
      <c r="U130" s="170"/>
      <c r="V130" s="194"/>
      <c r="W130" s="172">
        <f t="shared" si="34"/>
        <v>0</v>
      </c>
      <c r="X130" s="208"/>
      <c r="Y130" s="208"/>
      <c r="Z130" s="208"/>
      <c r="AA130" s="174">
        <f t="shared" si="35"/>
        <v>0</v>
      </c>
      <c r="AB130" s="175">
        <f t="shared" si="26"/>
        <v>0</v>
      </c>
      <c r="AC130" s="174">
        <v>12</v>
      </c>
      <c r="AD130" s="174">
        <f t="shared" si="24"/>
        <v>7.6923076923076925</v>
      </c>
      <c r="AE130" s="174"/>
      <c r="AF130" s="176">
        <f t="shared" si="25"/>
        <v>6.7307692307692308</v>
      </c>
      <c r="AG130" s="209"/>
      <c r="AH130" s="209"/>
      <c r="AI130" s="210"/>
      <c r="AJ130" s="259">
        <v>37.700000000000003</v>
      </c>
      <c r="AK130" s="208"/>
      <c r="AL130" s="174">
        <v>0</v>
      </c>
      <c r="AM130" s="174"/>
      <c r="AN130" s="174">
        <v>0</v>
      </c>
      <c r="AO130" s="223"/>
      <c r="AP130" s="178">
        <f t="shared" si="32"/>
        <v>279.50769230769231</v>
      </c>
      <c r="AQ130" s="352">
        <f t="shared" si="33"/>
        <v>926592.30769230786</v>
      </c>
      <c r="AR130" s="179">
        <f t="shared" si="28"/>
        <v>0</v>
      </c>
      <c r="AS130" s="209"/>
      <c r="AT130" s="257">
        <v>101.08</v>
      </c>
      <c r="AU130" s="174"/>
      <c r="AV130" s="181"/>
      <c r="AW130" s="182">
        <f t="shared" si="29"/>
        <v>178.43</v>
      </c>
      <c r="AX130" s="183">
        <f t="shared" si="27"/>
        <v>178</v>
      </c>
      <c r="AY130" s="184">
        <f t="shared" si="30"/>
        <v>1700</v>
      </c>
      <c r="AZ130" s="31"/>
    </row>
    <row r="131" spans="1:52" s="32" customFormat="1" ht="57" customHeight="1">
      <c r="A131" s="150">
        <v>176</v>
      </c>
      <c r="B131" s="346">
        <v>122</v>
      </c>
      <c r="C131" s="226" t="s">
        <v>668</v>
      </c>
      <c r="D131" s="187" t="s">
        <v>669</v>
      </c>
      <c r="E131" s="187" t="s">
        <v>670</v>
      </c>
      <c r="F131" s="254" t="s">
        <v>91</v>
      </c>
      <c r="G131" s="243">
        <v>44264</v>
      </c>
      <c r="H131" s="255">
        <v>34437</v>
      </c>
      <c r="I131" s="256" t="s">
        <v>671</v>
      </c>
      <c r="J131" s="258" t="s">
        <v>672</v>
      </c>
      <c r="K131" s="222"/>
      <c r="L131" s="222"/>
      <c r="M131" s="188" t="s">
        <v>1372</v>
      </c>
      <c r="N131" s="202" t="s">
        <v>114</v>
      </c>
      <c r="O131" s="217"/>
      <c r="P131" s="217">
        <v>10</v>
      </c>
      <c r="Q131" s="217"/>
      <c r="R131" s="168">
        <v>204</v>
      </c>
      <c r="S131" s="169">
        <v>21.75</v>
      </c>
      <c r="T131" s="170">
        <f t="shared" si="31"/>
        <v>179.01923076923075</v>
      </c>
      <c r="U131" s="170"/>
      <c r="V131" s="194"/>
      <c r="W131" s="172">
        <f t="shared" si="34"/>
        <v>0</v>
      </c>
      <c r="X131" s="208"/>
      <c r="Y131" s="208"/>
      <c r="Z131" s="208"/>
      <c r="AA131" s="174">
        <f t="shared" si="35"/>
        <v>0</v>
      </c>
      <c r="AB131" s="175">
        <f t="shared" si="26"/>
        <v>0</v>
      </c>
      <c r="AC131" s="174"/>
      <c r="AD131" s="174">
        <f t="shared" si="24"/>
        <v>6.6923076923076925</v>
      </c>
      <c r="AE131" s="174"/>
      <c r="AF131" s="176">
        <f t="shared" si="25"/>
        <v>5.8557692307692308</v>
      </c>
      <c r="AG131" s="209"/>
      <c r="AH131" s="209"/>
      <c r="AI131" s="210"/>
      <c r="AJ131" s="259">
        <v>32.82</v>
      </c>
      <c r="AK131" s="208"/>
      <c r="AL131" s="174">
        <v>0</v>
      </c>
      <c r="AM131" s="174"/>
      <c r="AN131" s="174">
        <v>0</v>
      </c>
      <c r="AO131" s="223"/>
      <c r="AP131" s="178">
        <f t="shared" si="32"/>
        <v>224.38730769230764</v>
      </c>
      <c r="AQ131" s="352">
        <f t="shared" si="33"/>
        <v>729503.36538461526</v>
      </c>
      <c r="AR131" s="179">
        <f t="shared" si="28"/>
        <v>0</v>
      </c>
      <c r="AS131" s="209"/>
      <c r="AT131" s="257">
        <v>92.65</v>
      </c>
      <c r="AU131" s="174"/>
      <c r="AV131" s="181"/>
      <c r="AW131" s="182">
        <f t="shared" si="29"/>
        <v>131.74</v>
      </c>
      <c r="AX131" s="183">
        <f t="shared" si="27"/>
        <v>131</v>
      </c>
      <c r="AY131" s="184">
        <f t="shared" si="30"/>
        <v>3000</v>
      </c>
      <c r="AZ131" s="31"/>
    </row>
    <row r="132" spans="1:52" s="32" customFormat="1" ht="57" customHeight="1">
      <c r="A132" s="147">
        <v>179</v>
      </c>
      <c r="B132" s="346">
        <v>123</v>
      </c>
      <c r="C132" s="226" t="s">
        <v>673</v>
      </c>
      <c r="D132" s="165" t="s">
        <v>674</v>
      </c>
      <c r="E132" s="165" t="s">
        <v>675</v>
      </c>
      <c r="F132" s="248" t="s">
        <v>91</v>
      </c>
      <c r="G132" s="243">
        <v>44266</v>
      </c>
      <c r="H132" s="255">
        <v>31518</v>
      </c>
      <c r="I132" s="256" t="s">
        <v>676</v>
      </c>
      <c r="J132" s="206" t="s">
        <v>677</v>
      </c>
      <c r="K132" s="222"/>
      <c r="L132" s="222"/>
      <c r="M132" s="188" t="s">
        <v>1372</v>
      </c>
      <c r="N132" s="202" t="s">
        <v>1375</v>
      </c>
      <c r="O132" s="217"/>
      <c r="P132" s="217"/>
      <c r="Q132" s="217"/>
      <c r="R132" s="168">
        <v>204</v>
      </c>
      <c r="S132" s="169"/>
      <c r="T132" s="170">
        <f t="shared" si="31"/>
        <v>0</v>
      </c>
      <c r="U132" s="170">
        <v>20</v>
      </c>
      <c r="V132" s="194"/>
      <c r="W132" s="172">
        <f t="shared" si="34"/>
        <v>0</v>
      </c>
      <c r="X132" s="208"/>
      <c r="Y132" s="208"/>
      <c r="Z132" s="208"/>
      <c r="AA132" s="174">
        <f t="shared" si="35"/>
        <v>0</v>
      </c>
      <c r="AB132" s="175">
        <f t="shared" si="26"/>
        <v>0</v>
      </c>
      <c r="AC132" s="174"/>
      <c r="AD132" s="174">
        <f t="shared" si="24"/>
        <v>0</v>
      </c>
      <c r="AE132" s="174"/>
      <c r="AF132" s="176">
        <f t="shared" si="25"/>
        <v>0</v>
      </c>
      <c r="AG132" s="209"/>
      <c r="AH132" s="209"/>
      <c r="AI132" s="210"/>
      <c r="AJ132" s="208"/>
      <c r="AK132" s="208"/>
      <c r="AL132" s="174">
        <v>0</v>
      </c>
      <c r="AM132" s="174"/>
      <c r="AN132" s="174">
        <v>0</v>
      </c>
      <c r="AO132" s="211"/>
      <c r="AP132" s="178">
        <f t="shared" si="32"/>
        <v>20</v>
      </c>
      <c r="AQ132" s="352">
        <f t="shared" si="33"/>
        <v>81500</v>
      </c>
      <c r="AR132" s="179">
        <f t="shared" si="28"/>
        <v>0</v>
      </c>
      <c r="AS132" s="209"/>
      <c r="AT132" s="257"/>
      <c r="AU132" s="174"/>
      <c r="AV132" s="181"/>
      <c r="AW132" s="182">
        <f t="shared" si="29"/>
        <v>20</v>
      </c>
      <c r="AX132" s="183">
        <f t="shared" si="27"/>
        <v>20</v>
      </c>
      <c r="AY132" s="184">
        <f t="shared" si="30"/>
        <v>0</v>
      </c>
      <c r="AZ132" s="31"/>
    </row>
    <row r="133" spans="1:52" s="32" customFormat="1" ht="57" customHeight="1">
      <c r="A133" s="150">
        <v>180</v>
      </c>
      <c r="B133" s="346">
        <v>124</v>
      </c>
      <c r="C133" s="226" t="s">
        <v>678</v>
      </c>
      <c r="D133" s="187" t="s">
        <v>679</v>
      </c>
      <c r="E133" s="187" t="s">
        <v>680</v>
      </c>
      <c r="F133" s="254" t="s">
        <v>102</v>
      </c>
      <c r="G133" s="243">
        <v>44267</v>
      </c>
      <c r="H133" s="255">
        <v>34496</v>
      </c>
      <c r="I133" s="256" t="s">
        <v>681</v>
      </c>
      <c r="J133" s="258" t="s">
        <v>682</v>
      </c>
      <c r="K133" s="222"/>
      <c r="L133" s="222"/>
      <c r="M133" s="193" t="s">
        <v>1407</v>
      </c>
      <c r="N133" s="202" t="s">
        <v>1408</v>
      </c>
      <c r="O133" s="217"/>
      <c r="P133" s="217">
        <v>30</v>
      </c>
      <c r="Q133" s="217"/>
      <c r="R133" s="168">
        <v>204</v>
      </c>
      <c r="S133" s="169">
        <v>26</v>
      </c>
      <c r="T133" s="170">
        <f t="shared" si="31"/>
        <v>234</v>
      </c>
      <c r="U133" s="170"/>
      <c r="V133" s="194"/>
      <c r="W133" s="172">
        <f t="shared" si="34"/>
        <v>0</v>
      </c>
      <c r="X133" s="208"/>
      <c r="Y133" s="208"/>
      <c r="Z133" s="208"/>
      <c r="AA133" s="174">
        <f t="shared" si="35"/>
        <v>0</v>
      </c>
      <c r="AB133" s="175">
        <f t="shared" si="26"/>
        <v>0</v>
      </c>
      <c r="AC133" s="174">
        <v>15</v>
      </c>
      <c r="AD133" s="174">
        <f t="shared" si="24"/>
        <v>8</v>
      </c>
      <c r="AE133" s="174"/>
      <c r="AF133" s="176">
        <f t="shared" si="25"/>
        <v>7</v>
      </c>
      <c r="AG133" s="209"/>
      <c r="AH133" s="209"/>
      <c r="AI133" s="210"/>
      <c r="AJ133" s="259">
        <v>40.130000000000003</v>
      </c>
      <c r="AK133" s="208"/>
      <c r="AL133" s="174">
        <v>0</v>
      </c>
      <c r="AM133" s="174">
        <v>0</v>
      </c>
      <c r="AN133" s="174">
        <v>0</v>
      </c>
      <c r="AO133" s="223"/>
      <c r="AP133" s="178">
        <f t="shared" si="32"/>
        <v>304.13</v>
      </c>
      <c r="AQ133" s="352">
        <f t="shared" si="33"/>
        <v>1014675</v>
      </c>
      <c r="AR133" s="179">
        <f t="shared" si="28"/>
        <v>0</v>
      </c>
      <c r="AS133" s="209"/>
      <c r="AT133" s="257">
        <v>101.51</v>
      </c>
      <c r="AU133" s="174"/>
      <c r="AV133" s="181"/>
      <c r="AW133" s="182">
        <f t="shared" si="29"/>
        <v>202.62</v>
      </c>
      <c r="AX133" s="183">
        <f t="shared" si="27"/>
        <v>202</v>
      </c>
      <c r="AY133" s="184">
        <f t="shared" si="30"/>
        <v>2500</v>
      </c>
      <c r="AZ133" s="31"/>
    </row>
    <row r="134" spans="1:52" s="32" customFormat="1" ht="57" customHeight="1">
      <c r="A134" s="147">
        <v>181</v>
      </c>
      <c r="B134" s="346">
        <v>125</v>
      </c>
      <c r="C134" s="226" t="s">
        <v>683</v>
      </c>
      <c r="D134" s="187" t="s">
        <v>684</v>
      </c>
      <c r="E134" s="187" t="s">
        <v>685</v>
      </c>
      <c r="F134" s="254" t="s">
        <v>102</v>
      </c>
      <c r="G134" s="243">
        <v>44267</v>
      </c>
      <c r="H134" s="255">
        <v>37561</v>
      </c>
      <c r="I134" s="256" t="s">
        <v>686</v>
      </c>
      <c r="J134" s="258" t="s">
        <v>687</v>
      </c>
      <c r="K134" s="222"/>
      <c r="L134" s="222"/>
      <c r="M134" s="193" t="s">
        <v>1372</v>
      </c>
      <c r="N134" s="202" t="s">
        <v>109</v>
      </c>
      <c r="O134" s="217"/>
      <c r="P134" s="217">
        <v>30</v>
      </c>
      <c r="Q134" s="217"/>
      <c r="R134" s="168">
        <v>204</v>
      </c>
      <c r="S134" s="169">
        <v>26</v>
      </c>
      <c r="T134" s="170">
        <f t="shared" si="31"/>
        <v>234</v>
      </c>
      <c r="U134" s="170"/>
      <c r="V134" s="194"/>
      <c r="W134" s="172">
        <f t="shared" si="34"/>
        <v>0</v>
      </c>
      <c r="X134" s="208"/>
      <c r="Y134" s="208"/>
      <c r="Z134" s="208"/>
      <c r="AA134" s="174">
        <f t="shared" si="35"/>
        <v>0</v>
      </c>
      <c r="AB134" s="175">
        <f t="shared" si="26"/>
        <v>0</v>
      </c>
      <c r="AC134" s="174">
        <v>15</v>
      </c>
      <c r="AD134" s="174">
        <f t="shared" ref="AD134" si="36">8/$R$5*S134</f>
        <v>8</v>
      </c>
      <c r="AE134" s="174"/>
      <c r="AF134" s="176">
        <f t="shared" ref="AF134" si="37">7/$R$5*S134</f>
        <v>7</v>
      </c>
      <c r="AG134" s="209"/>
      <c r="AH134" s="209"/>
      <c r="AI134" s="210"/>
      <c r="AJ134" s="259">
        <v>38.07</v>
      </c>
      <c r="AK134" s="208"/>
      <c r="AL134" s="174">
        <v>0</v>
      </c>
      <c r="AM134" s="174"/>
      <c r="AN134" s="174">
        <v>0</v>
      </c>
      <c r="AO134" s="211"/>
      <c r="AP134" s="178">
        <f t="shared" si="32"/>
        <v>302.07</v>
      </c>
      <c r="AQ134" s="352">
        <f t="shared" si="33"/>
        <v>1014675</v>
      </c>
      <c r="AR134" s="179">
        <f t="shared" si="28"/>
        <v>0</v>
      </c>
      <c r="AS134" s="209"/>
      <c r="AT134" s="257">
        <v>109.5</v>
      </c>
      <c r="AU134" s="174"/>
      <c r="AV134" s="181"/>
      <c r="AW134" s="182">
        <f t="shared" si="29"/>
        <v>192.57</v>
      </c>
      <c r="AX134" s="183">
        <f t="shared" si="27"/>
        <v>192</v>
      </c>
      <c r="AY134" s="184">
        <f t="shared" si="30"/>
        <v>2300</v>
      </c>
      <c r="AZ134" s="31"/>
    </row>
    <row r="135" spans="1:52" s="60" customFormat="1" ht="57" customHeight="1">
      <c r="A135" s="150">
        <v>182</v>
      </c>
      <c r="B135" s="346">
        <v>126</v>
      </c>
      <c r="C135" s="226" t="s">
        <v>688</v>
      </c>
      <c r="D135" s="187" t="s">
        <v>689</v>
      </c>
      <c r="E135" s="187" t="s">
        <v>690</v>
      </c>
      <c r="F135" s="254" t="s">
        <v>91</v>
      </c>
      <c r="G135" s="243">
        <v>44270</v>
      </c>
      <c r="H135" s="255">
        <v>37175</v>
      </c>
      <c r="I135" s="256" t="s">
        <v>691</v>
      </c>
      <c r="J135" s="258" t="s">
        <v>692</v>
      </c>
      <c r="K135" s="222"/>
      <c r="L135" s="222"/>
      <c r="M135" s="193" t="s">
        <v>1388</v>
      </c>
      <c r="N135" s="202" t="s">
        <v>1400</v>
      </c>
      <c r="O135" s="217"/>
      <c r="P135" s="217"/>
      <c r="Q135" s="217"/>
      <c r="R135" s="168">
        <v>204</v>
      </c>
      <c r="S135" s="169"/>
      <c r="T135" s="170">
        <f t="shared" si="31"/>
        <v>0</v>
      </c>
      <c r="U135" s="170">
        <v>20</v>
      </c>
      <c r="V135" s="194"/>
      <c r="W135" s="172">
        <f t="shared" si="34"/>
        <v>0</v>
      </c>
      <c r="X135" s="208"/>
      <c r="Y135" s="208"/>
      <c r="Z135" s="208"/>
      <c r="AA135" s="174">
        <f t="shared" si="35"/>
        <v>0</v>
      </c>
      <c r="AB135" s="175">
        <f t="shared" si="26"/>
        <v>0</v>
      </c>
      <c r="AC135" s="174"/>
      <c r="AD135" s="174">
        <f t="shared" ref="AD135:AD189" si="38">8/$R$5*S135</f>
        <v>0</v>
      </c>
      <c r="AE135" s="174"/>
      <c r="AF135" s="176">
        <f t="shared" ref="AF135:AF189" si="39">7/$R$5*S135</f>
        <v>0</v>
      </c>
      <c r="AG135" s="202"/>
      <c r="AH135" s="202"/>
      <c r="AI135" s="224"/>
      <c r="AJ135" s="213"/>
      <c r="AK135" s="213"/>
      <c r="AL135" s="225">
        <v>0</v>
      </c>
      <c r="AM135" s="174"/>
      <c r="AN135" s="174">
        <v>0</v>
      </c>
      <c r="AO135" s="223"/>
      <c r="AP135" s="178">
        <f t="shared" si="32"/>
        <v>20</v>
      </c>
      <c r="AQ135" s="352">
        <f t="shared" si="33"/>
        <v>81500</v>
      </c>
      <c r="AR135" s="179">
        <f t="shared" si="28"/>
        <v>0</v>
      </c>
      <c r="AS135" s="209"/>
      <c r="AT135" s="257"/>
      <c r="AU135" s="174"/>
      <c r="AV135" s="181"/>
      <c r="AW135" s="182">
        <f t="shared" si="29"/>
        <v>20</v>
      </c>
      <c r="AX135" s="183">
        <f t="shared" si="27"/>
        <v>20</v>
      </c>
      <c r="AY135" s="184">
        <f t="shared" si="30"/>
        <v>0</v>
      </c>
      <c r="AZ135" s="59"/>
    </row>
    <row r="136" spans="1:52" s="32" customFormat="1" ht="57" customHeight="1">
      <c r="A136" s="147">
        <v>183</v>
      </c>
      <c r="B136" s="346">
        <v>127</v>
      </c>
      <c r="C136" s="226" t="s">
        <v>693</v>
      </c>
      <c r="D136" s="187" t="s">
        <v>694</v>
      </c>
      <c r="E136" s="187" t="s">
        <v>695</v>
      </c>
      <c r="F136" s="254" t="s">
        <v>102</v>
      </c>
      <c r="G136" s="243">
        <v>44270</v>
      </c>
      <c r="H136" s="255">
        <v>35348</v>
      </c>
      <c r="I136" s="256" t="s">
        <v>696</v>
      </c>
      <c r="J136" s="258" t="s">
        <v>697</v>
      </c>
      <c r="K136" s="222"/>
      <c r="L136" s="222"/>
      <c r="M136" s="188" t="s">
        <v>1372</v>
      </c>
      <c r="N136" s="202" t="s">
        <v>1375</v>
      </c>
      <c r="O136" s="217"/>
      <c r="P136" s="217"/>
      <c r="Q136" s="217"/>
      <c r="R136" s="168">
        <v>204</v>
      </c>
      <c r="S136" s="169"/>
      <c r="T136" s="170">
        <f t="shared" si="31"/>
        <v>0</v>
      </c>
      <c r="U136" s="170">
        <v>20</v>
      </c>
      <c r="V136" s="194"/>
      <c r="W136" s="172">
        <f t="shared" si="34"/>
        <v>0</v>
      </c>
      <c r="X136" s="208"/>
      <c r="Y136" s="208"/>
      <c r="Z136" s="208"/>
      <c r="AA136" s="174">
        <f t="shared" si="35"/>
        <v>0</v>
      </c>
      <c r="AB136" s="175">
        <f t="shared" si="26"/>
        <v>0</v>
      </c>
      <c r="AC136" s="174"/>
      <c r="AD136" s="174">
        <f t="shared" si="38"/>
        <v>0</v>
      </c>
      <c r="AE136" s="174"/>
      <c r="AF136" s="176">
        <f t="shared" si="39"/>
        <v>0</v>
      </c>
      <c r="AG136" s="209"/>
      <c r="AH136" s="209"/>
      <c r="AI136" s="210"/>
      <c r="AJ136" s="208"/>
      <c r="AK136" s="208"/>
      <c r="AL136" s="174">
        <v>0</v>
      </c>
      <c r="AM136" s="174"/>
      <c r="AN136" s="174">
        <v>0</v>
      </c>
      <c r="AO136" s="211"/>
      <c r="AP136" s="178">
        <f t="shared" si="32"/>
        <v>20</v>
      </c>
      <c r="AQ136" s="352">
        <f t="shared" si="33"/>
        <v>81500</v>
      </c>
      <c r="AR136" s="179">
        <f t="shared" si="28"/>
        <v>0</v>
      </c>
      <c r="AS136" s="209"/>
      <c r="AT136" s="257"/>
      <c r="AU136" s="174"/>
      <c r="AV136" s="181"/>
      <c r="AW136" s="182">
        <f t="shared" si="29"/>
        <v>20</v>
      </c>
      <c r="AX136" s="183">
        <f t="shared" si="27"/>
        <v>20</v>
      </c>
      <c r="AY136" s="184">
        <f t="shared" si="30"/>
        <v>0</v>
      </c>
      <c r="AZ136" s="31"/>
    </row>
    <row r="137" spans="1:52" s="32" customFormat="1" ht="57" customHeight="1">
      <c r="A137" s="150">
        <v>184</v>
      </c>
      <c r="B137" s="346">
        <v>128</v>
      </c>
      <c r="C137" s="226" t="s">
        <v>698</v>
      </c>
      <c r="D137" s="165" t="s">
        <v>699</v>
      </c>
      <c r="E137" s="165" t="s">
        <v>700</v>
      </c>
      <c r="F137" s="248" t="s">
        <v>91</v>
      </c>
      <c r="G137" s="243">
        <v>44270</v>
      </c>
      <c r="H137" s="255">
        <v>37456</v>
      </c>
      <c r="I137" s="256" t="s">
        <v>701</v>
      </c>
      <c r="J137" s="206" t="s">
        <v>702</v>
      </c>
      <c r="K137" s="222"/>
      <c r="L137" s="222"/>
      <c r="M137" s="188" t="s">
        <v>1372</v>
      </c>
      <c r="N137" s="202" t="s">
        <v>1375</v>
      </c>
      <c r="O137" s="217"/>
      <c r="P137" s="217"/>
      <c r="Q137" s="217"/>
      <c r="R137" s="168">
        <v>204</v>
      </c>
      <c r="S137" s="169"/>
      <c r="T137" s="170">
        <f t="shared" si="31"/>
        <v>0</v>
      </c>
      <c r="U137" s="170">
        <v>6.15</v>
      </c>
      <c r="V137" s="194"/>
      <c r="W137" s="172">
        <f t="shared" si="34"/>
        <v>0</v>
      </c>
      <c r="X137" s="208"/>
      <c r="Y137" s="208"/>
      <c r="Z137" s="208"/>
      <c r="AA137" s="174">
        <f t="shared" si="35"/>
        <v>0</v>
      </c>
      <c r="AB137" s="175">
        <f t="shared" si="26"/>
        <v>0</v>
      </c>
      <c r="AC137" s="174"/>
      <c r="AD137" s="174">
        <f t="shared" si="38"/>
        <v>0</v>
      </c>
      <c r="AE137" s="174"/>
      <c r="AF137" s="176">
        <f t="shared" si="39"/>
        <v>0</v>
      </c>
      <c r="AG137" s="209"/>
      <c r="AH137" s="207">
        <v>162.25</v>
      </c>
      <c r="AI137" s="210"/>
      <c r="AJ137" s="208"/>
      <c r="AK137" s="208"/>
      <c r="AL137" s="174">
        <v>0</v>
      </c>
      <c r="AM137" s="174"/>
      <c r="AN137" s="174">
        <v>0</v>
      </c>
      <c r="AO137" s="211"/>
      <c r="AP137" s="178">
        <f t="shared" si="32"/>
        <v>168.4</v>
      </c>
      <c r="AQ137" s="352">
        <f t="shared" si="33"/>
        <v>686230</v>
      </c>
      <c r="AR137" s="179">
        <f t="shared" si="28"/>
        <v>0</v>
      </c>
      <c r="AS137" s="209"/>
      <c r="AT137" s="257">
        <v>162.25</v>
      </c>
      <c r="AU137" s="174"/>
      <c r="AV137" s="181"/>
      <c r="AW137" s="182">
        <f t="shared" si="29"/>
        <v>6.15</v>
      </c>
      <c r="AX137" s="183">
        <f t="shared" si="27"/>
        <v>6</v>
      </c>
      <c r="AY137" s="184">
        <f t="shared" si="30"/>
        <v>600</v>
      </c>
      <c r="AZ137" s="31"/>
    </row>
    <row r="138" spans="1:52" s="32" customFormat="1" ht="57" customHeight="1">
      <c r="A138" s="147">
        <v>185</v>
      </c>
      <c r="B138" s="346">
        <v>129</v>
      </c>
      <c r="C138" s="226" t="s">
        <v>703</v>
      </c>
      <c r="D138" s="187" t="s">
        <v>704</v>
      </c>
      <c r="E138" s="187" t="s">
        <v>705</v>
      </c>
      <c r="F138" s="254" t="s">
        <v>91</v>
      </c>
      <c r="G138" s="243">
        <v>44270</v>
      </c>
      <c r="H138" s="255">
        <v>24262</v>
      </c>
      <c r="I138" s="256" t="s">
        <v>706</v>
      </c>
      <c r="J138" s="258" t="s">
        <v>707</v>
      </c>
      <c r="K138" s="222"/>
      <c r="L138" s="222"/>
      <c r="M138" s="188" t="s">
        <v>1416</v>
      </c>
      <c r="N138" s="202" t="s">
        <v>104</v>
      </c>
      <c r="O138" s="217"/>
      <c r="P138" s="217"/>
      <c r="Q138" s="217"/>
      <c r="R138" s="168">
        <v>204</v>
      </c>
      <c r="S138" s="169">
        <v>26</v>
      </c>
      <c r="T138" s="170">
        <f t="shared" si="31"/>
        <v>204</v>
      </c>
      <c r="U138" s="170"/>
      <c r="V138" s="194"/>
      <c r="W138" s="172">
        <f t="shared" si="34"/>
        <v>0</v>
      </c>
      <c r="X138" s="208"/>
      <c r="Y138" s="208"/>
      <c r="Z138" s="208"/>
      <c r="AA138" s="174">
        <f t="shared" si="35"/>
        <v>0</v>
      </c>
      <c r="AB138" s="175">
        <f t="shared" si="26"/>
        <v>0</v>
      </c>
      <c r="AC138" s="174">
        <v>15</v>
      </c>
      <c r="AD138" s="174">
        <f t="shared" si="38"/>
        <v>8</v>
      </c>
      <c r="AE138" s="174"/>
      <c r="AF138" s="176">
        <f t="shared" si="39"/>
        <v>7</v>
      </c>
      <c r="AG138" s="209"/>
      <c r="AH138" s="209"/>
      <c r="AI138" s="210"/>
      <c r="AJ138" s="259">
        <v>34.14</v>
      </c>
      <c r="AK138" s="208"/>
      <c r="AL138" s="174">
        <v>0</v>
      </c>
      <c r="AM138" s="174"/>
      <c r="AN138" s="174">
        <v>0</v>
      </c>
      <c r="AO138" s="211"/>
      <c r="AP138" s="178">
        <f t="shared" si="32"/>
        <v>268.14</v>
      </c>
      <c r="AQ138" s="352">
        <f t="shared" si="33"/>
        <v>892425</v>
      </c>
      <c r="AR138" s="179">
        <f t="shared" si="28"/>
        <v>0</v>
      </c>
      <c r="AS138" s="209"/>
      <c r="AT138" s="257">
        <v>109.5</v>
      </c>
      <c r="AU138" s="174"/>
      <c r="AV138" s="181"/>
      <c r="AW138" s="182">
        <f t="shared" si="29"/>
        <v>158.63999999999999</v>
      </c>
      <c r="AX138" s="183">
        <f t="shared" si="27"/>
        <v>158</v>
      </c>
      <c r="AY138" s="184">
        <f t="shared" si="30"/>
        <v>2600</v>
      </c>
      <c r="AZ138" s="31"/>
    </row>
    <row r="139" spans="1:52" s="32" customFormat="1" ht="57" customHeight="1">
      <c r="A139" s="150">
        <v>186</v>
      </c>
      <c r="B139" s="346">
        <v>130</v>
      </c>
      <c r="C139" s="226" t="s">
        <v>708</v>
      </c>
      <c r="D139" s="187" t="s">
        <v>709</v>
      </c>
      <c r="E139" s="187" t="s">
        <v>710</v>
      </c>
      <c r="F139" s="254" t="s">
        <v>91</v>
      </c>
      <c r="G139" s="243">
        <v>44271</v>
      </c>
      <c r="H139" s="255">
        <v>37418</v>
      </c>
      <c r="I139" s="256" t="s">
        <v>711</v>
      </c>
      <c r="J139" s="258" t="s">
        <v>712</v>
      </c>
      <c r="K139" s="222"/>
      <c r="L139" s="222"/>
      <c r="M139" s="188" t="s">
        <v>1372</v>
      </c>
      <c r="N139" s="202" t="s">
        <v>109</v>
      </c>
      <c r="O139" s="217"/>
      <c r="P139" s="217">
        <v>20</v>
      </c>
      <c r="Q139" s="217"/>
      <c r="R139" s="168">
        <v>204</v>
      </c>
      <c r="S139" s="169">
        <v>26</v>
      </c>
      <c r="T139" s="170">
        <f t="shared" si="31"/>
        <v>224</v>
      </c>
      <c r="U139" s="170"/>
      <c r="V139" s="194"/>
      <c r="W139" s="172">
        <f t="shared" si="34"/>
        <v>0</v>
      </c>
      <c r="X139" s="208"/>
      <c r="Y139" s="208"/>
      <c r="Z139" s="208"/>
      <c r="AA139" s="174">
        <f t="shared" si="35"/>
        <v>0</v>
      </c>
      <c r="AB139" s="175">
        <f t="shared" si="26"/>
        <v>0</v>
      </c>
      <c r="AC139" s="174">
        <v>15</v>
      </c>
      <c r="AD139" s="174">
        <f t="shared" si="38"/>
        <v>8</v>
      </c>
      <c r="AE139" s="174"/>
      <c r="AF139" s="176">
        <f t="shared" si="39"/>
        <v>7</v>
      </c>
      <c r="AG139" s="209"/>
      <c r="AH139" s="209"/>
      <c r="AI139" s="210"/>
      <c r="AJ139" s="259">
        <v>37.1</v>
      </c>
      <c r="AK139" s="208"/>
      <c r="AL139" s="174">
        <v>0</v>
      </c>
      <c r="AM139" s="174"/>
      <c r="AN139" s="174">
        <v>0</v>
      </c>
      <c r="AO139" s="211"/>
      <c r="AP139" s="178">
        <f t="shared" si="32"/>
        <v>291.10000000000002</v>
      </c>
      <c r="AQ139" s="352">
        <f t="shared" si="33"/>
        <v>973925.00000000012</v>
      </c>
      <c r="AR139" s="179">
        <f t="shared" si="28"/>
        <v>0</v>
      </c>
      <c r="AS139" s="209"/>
      <c r="AT139" s="257">
        <v>109.5</v>
      </c>
      <c r="AU139" s="174"/>
      <c r="AV139" s="181"/>
      <c r="AW139" s="182">
        <f t="shared" si="29"/>
        <v>181.6</v>
      </c>
      <c r="AX139" s="183">
        <f t="shared" si="27"/>
        <v>181</v>
      </c>
      <c r="AY139" s="184">
        <f t="shared" si="30"/>
        <v>2400</v>
      </c>
      <c r="AZ139" s="31"/>
    </row>
    <row r="140" spans="1:52" s="32" customFormat="1" ht="57" customHeight="1">
      <c r="A140" s="147">
        <v>187</v>
      </c>
      <c r="B140" s="346">
        <v>131</v>
      </c>
      <c r="C140" s="226" t="s">
        <v>713</v>
      </c>
      <c r="D140" s="187" t="s">
        <v>714</v>
      </c>
      <c r="E140" s="187" t="s">
        <v>715</v>
      </c>
      <c r="F140" s="254" t="s">
        <v>102</v>
      </c>
      <c r="G140" s="243">
        <v>44271</v>
      </c>
      <c r="H140" s="255">
        <v>35403</v>
      </c>
      <c r="I140" s="256" t="s">
        <v>716</v>
      </c>
      <c r="J140" s="258" t="s">
        <v>717</v>
      </c>
      <c r="K140" s="222"/>
      <c r="L140" s="222"/>
      <c r="M140" s="193" t="s">
        <v>1372</v>
      </c>
      <c r="N140" s="202" t="s">
        <v>109</v>
      </c>
      <c r="O140" s="217"/>
      <c r="P140" s="217"/>
      <c r="Q140" s="217"/>
      <c r="R140" s="168">
        <v>204</v>
      </c>
      <c r="S140" s="169"/>
      <c r="T140" s="170">
        <f t="shared" si="31"/>
        <v>0</v>
      </c>
      <c r="U140" s="170">
        <v>20</v>
      </c>
      <c r="V140" s="194"/>
      <c r="W140" s="172">
        <f t="shared" si="34"/>
        <v>0</v>
      </c>
      <c r="X140" s="208"/>
      <c r="Y140" s="208"/>
      <c r="Z140" s="208"/>
      <c r="AA140" s="174">
        <f t="shared" si="35"/>
        <v>0</v>
      </c>
      <c r="AB140" s="175">
        <f t="shared" si="26"/>
        <v>0</v>
      </c>
      <c r="AC140" s="174"/>
      <c r="AD140" s="174">
        <f t="shared" si="38"/>
        <v>0</v>
      </c>
      <c r="AE140" s="174"/>
      <c r="AF140" s="176">
        <f t="shared" si="39"/>
        <v>0</v>
      </c>
      <c r="AG140" s="209"/>
      <c r="AH140" s="209"/>
      <c r="AI140" s="210"/>
      <c r="AJ140" s="208"/>
      <c r="AK140" s="208"/>
      <c r="AL140" s="174">
        <v>0</v>
      </c>
      <c r="AM140" s="174"/>
      <c r="AN140" s="174">
        <v>0</v>
      </c>
      <c r="AO140" s="211"/>
      <c r="AP140" s="178">
        <f t="shared" si="32"/>
        <v>20</v>
      </c>
      <c r="AQ140" s="352">
        <f t="shared" si="33"/>
        <v>81500</v>
      </c>
      <c r="AR140" s="179">
        <f t="shared" si="28"/>
        <v>0</v>
      </c>
      <c r="AS140" s="209"/>
      <c r="AT140" s="257"/>
      <c r="AU140" s="174"/>
      <c r="AV140" s="181"/>
      <c r="AW140" s="182">
        <f t="shared" si="29"/>
        <v>20</v>
      </c>
      <c r="AX140" s="183">
        <f t="shared" si="27"/>
        <v>20</v>
      </c>
      <c r="AY140" s="184">
        <f t="shared" si="30"/>
        <v>0</v>
      </c>
      <c r="AZ140" s="31"/>
    </row>
    <row r="141" spans="1:52" s="32" customFormat="1" ht="57" customHeight="1">
      <c r="A141" s="150">
        <v>188</v>
      </c>
      <c r="B141" s="346">
        <v>132</v>
      </c>
      <c r="C141" s="226" t="s">
        <v>718</v>
      </c>
      <c r="D141" s="165" t="s">
        <v>719</v>
      </c>
      <c r="E141" s="165" t="s">
        <v>720</v>
      </c>
      <c r="F141" s="248" t="s">
        <v>91</v>
      </c>
      <c r="G141" s="243">
        <v>44271</v>
      </c>
      <c r="H141" s="255">
        <v>34436</v>
      </c>
      <c r="I141" s="256" t="s">
        <v>721</v>
      </c>
      <c r="J141" s="206" t="s">
        <v>722</v>
      </c>
      <c r="K141" s="222"/>
      <c r="L141" s="222"/>
      <c r="M141" s="188" t="s">
        <v>1372</v>
      </c>
      <c r="N141" s="202" t="s">
        <v>1375</v>
      </c>
      <c r="O141" s="217"/>
      <c r="P141" s="217">
        <v>30</v>
      </c>
      <c r="Q141" s="217"/>
      <c r="R141" s="168">
        <v>204</v>
      </c>
      <c r="S141" s="169">
        <v>26</v>
      </c>
      <c r="T141" s="170">
        <f t="shared" si="31"/>
        <v>234</v>
      </c>
      <c r="U141" s="170"/>
      <c r="V141" s="194"/>
      <c r="W141" s="172">
        <f t="shared" si="34"/>
        <v>0</v>
      </c>
      <c r="X141" s="208"/>
      <c r="Y141" s="208"/>
      <c r="Z141" s="208"/>
      <c r="AA141" s="174">
        <f t="shared" si="35"/>
        <v>0</v>
      </c>
      <c r="AB141" s="175">
        <f t="shared" si="26"/>
        <v>0</v>
      </c>
      <c r="AC141" s="174">
        <v>15</v>
      </c>
      <c r="AD141" s="174">
        <f t="shared" si="38"/>
        <v>8</v>
      </c>
      <c r="AE141" s="174"/>
      <c r="AF141" s="176">
        <f t="shared" si="39"/>
        <v>7</v>
      </c>
      <c r="AG141" s="209"/>
      <c r="AH141" s="209"/>
      <c r="AI141" s="210"/>
      <c r="AJ141" s="259">
        <v>39.200000000000003</v>
      </c>
      <c r="AK141" s="208"/>
      <c r="AL141" s="174">
        <v>0</v>
      </c>
      <c r="AM141" s="174"/>
      <c r="AN141" s="174">
        <v>0</v>
      </c>
      <c r="AO141" s="211"/>
      <c r="AP141" s="178">
        <f t="shared" si="32"/>
        <v>303.2</v>
      </c>
      <c r="AQ141" s="352">
        <f t="shared" si="33"/>
        <v>1014675</v>
      </c>
      <c r="AR141" s="179">
        <f t="shared" si="28"/>
        <v>0</v>
      </c>
      <c r="AS141" s="209"/>
      <c r="AT141" s="257">
        <v>109.5</v>
      </c>
      <c r="AU141" s="174"/>
      <c r="AV141" s="181"/>
      <c r="AW141" s="182">
        <f t="shared" si="29"/>
        <v>193.7</v>
      </c>
      <c r="AX141" s="183">
        <f t="shared" si="27"/>
        <v>193</v>
      </c>
      <c r="AY141" s="184">
        <f t="shared" si="30"/>
        <v>2800</v>
      </c>
      <c r="AZ141" s="31"/>
    </row>
    <row r="142" spans="1:52" s="32" customFormat="1" ht="57" customHeight="1">
      <c r="A142" s="147">
        <v>189</v>
      </c>
      <c r="B142" s="346">
        <v>133</v>
      </c>
      <c r="C142" s="226" t="s">
        <v>723</v>
      </c>
      <c r="D142" s="187" t="s">
        <v>724</v>
      </c>
      <c r="E142" s="187" t="s">
        <v>725</v>
      </c>
      <c r="F142" s="254" t="s">
        <v>102</v>
      </c>
      <c r="G142" s="243">
        <v>44271</v>
      </c>
      <c r="H142" s="255">
        <v>37624</v>
      </c>
      <c r="I142" s="256" t="s">
        <v>726</v>
      </c>
      <c r="J142" s="258" t="s">
        <v>727</v>
      </c>
      <c r="K142" s="222"/>
      <c r="L142" s="222"/>
      <c r="M142" s="188" t="s">
        <v>1372</v>
      </c>
      <c r="N142" s="202" t="s">
        <v>114</v>
      </c>
      <c r="O142" s="217"/>
      <c r="P142" s="217">
        <v>10</v>
      </c>
      <c r="Q142" s="217"/>
      <c r="R142" s="168">
        <v>204</v>
      </c>
      <c r="S142" s="169">
        <v>25</v>
      </c>
      <c r="T142" s="170">
        <f t="shared" si="31"/>
        <v>205.76923076923075</v>
      </c>
      <c r="U142" s="170"/>
      <c r="V142" s="194"/>
      <c r="W142" s="172">
        <f t="shared" si="34"/>
        <v>0</v>
      </c>
      <c r="X142" s="208"/>
      <c r="Y142" s="208"/>
      <c r="Z142" s="208"/>
      <c r="AA142" s="174">
        <f t="shared" si="35"/>
        <v>0</v>
      </c>
      <c r="AB142" s="175">
        <f t="shared" si="26"/>
        <v>0</v>
      </c>
      <c r="AC142" s="174">
        <v>6</v>
      </c>
      <c r="AD142" s="174">
        <f t="shared" si="38"/>
        <v>7.6923076923076925</v>
      </c>
      <c r="AE142" s="174"/>
      <c r="AF142" s="176">
        <f t="shared" si="39"/>
        <v>6.7307692307692308</v>
      </c>
      <c r="AG142" s="209"/>
      <c r="AH142" s="209"/>
      <c r="AI142" s="210"/>
      <c r="AJ142" s="259">
        <v>36.64</v>
      </c>
      <c r="AK142" s="208"/>
      <c r="AL142" s="174">
        <v>0</v>
      </c>
      <c r="AM142" s="174"/>
      <c r="AN142" s="174">
        <v>0</v>
      </c>
      <c r="AO142" s="223"/>
      <c r="AP142" s="178">
        <f t="shared" si="32"/>
        <v>262.83230769230767</v>
      </c>
      <c r="AQ142" s="352">
        <f t="shared" si="33"/>
        <v>862959.61538461538</v>
      </c>
      <c r="AR142" s="179">
        <f t="shared" si="28"/>
        <v>0</v>
      </c>
      <c r="AS142" s="209"/>
      <c r="AT142" s="257">
        <v>109.5</v>
      </c>
      <c r="AU142" s="174"/>
      <c r="AV142" s="181"/>
      <c r="AW142" s="182">
        <f t="shared" si="29"/>
        <v>153.33000000000001</v>
      </c>
      <c r="AX142" s="183">
        <f t="shared" si="27"/>
        <v>153</v>
      </c>
      <c r="AY142" s="184">
        <f t="shared" si="30"/>
        <v>1300</v>
      </c>
      <c r="AZ142" s="31"/>
    </row>
    <row r="143" spans="1:52" s="32" customFormat="1" ht="57" customHeight="1">
      <c r="A143" s="150">
        <v>190</v>
      </c>
      <c r="B143" s="346">
        <v>134</v>
      </c>
      <c r="C143" s="219" t="s">
        <v>728</v>
      </c>
      <c r="D143" s="244" t="s">
        <v>729</v>
      </c>
      <c r="E143" s="165" t="s">
        <v>730</v>
      </c>
      <c r="F143" s="248" t="s">
        <v>102</v>
      </c>
      <c r="G143" s="243">
        <v>44272</v>
      </c>
      <c r="H143" s="255">
        <v>34981</v>
      </c>
      <c r="I143" s="256" t="s">
        <v>731</v>
      </c>
      <c r="J143" s="206" t="s">
        <v>732</v>
      </c>
      <c r="K143" s="222"/>
      <c r="L143" s="222"/>
      <c r="M143" s="188" t="s">
        <v>1388</v>
      </c>
      <c r="N143" s="202" t="s">
        <v>1409</v>
      </c>
      <c r="O143" s="217">
        <v>120</v>
      </c>
      <c r="P143" s="242">
        <v>50</v>
      </c>
      <c r="Q143" s="217"/>
      <c r="R143" s="168">
        <v>204</v>
      </c>
      <c r="S143" s="169">
        <v>26</v>
      </c>
      <c r="T143" s="170">
        <f t="shared" si="31"/>
        <v>374</v>
      </c>
      <c r="U143" s="170"/>
      <c r="V143" s="194"/>
      <c r="W143" s="172">
        <f t="shared" si="34"/>
        <v>0</v>
      </c>
      <c r="X143" s="208"/>
      <c r="Y143" s="208"/>
      <c r="Z143" s="208"/>
      <c r="AA143" s="174">
        <f t="shared" si="35"/>
        <v>0</v>
      </c>
      <c r="AB143" s="175">
        <f t="shared" si="26"/>
        <v>0</v>
      </c>
      <c r="AC143" s="174">
        <v>15</v>
      </c>
      <c r="AD143" s="174">
        <f t="shared" si="38"/>
        <v>8</v>
      </c>
      <c r="AE143" s="174"/>
      <c r="AF143" s="176">
        <f t="shared" si="39"/>
        <v>7</v>
      </c>
      <c r="AG143" s="209"/>
      <c r="AH143" s="209"/>
      <c r="AI143" s="210"/>
      <c r="AJ143" s="259">
        <v>59.68</v>
      </c>
      <c r="AK143" s="208"/>
      <c r="AL143" s="174">
        <v>0</v>
      </c>
      <c r="AM143" s="174"/>
      <c r="AN143" s="174">
        <v>0</v>
      </c>
      <c r="AO143" s="223"/>
      <c r="AP143" s="178">
        <f t="shared" si="32"/>
        <v>463.68</v>
      </c>
      <c r="AQ143" s="352">
        <f t="shared" si="33"/>
        <v>1585175</v>
      </c>
      <c r="AR143" s="179">
        <f t="shared" si="28"/>
        <v>1.0450920245398774</v>
      </c>
      <c r="AS143" s="209"/>
      <c r="AT143" s="257">
        <v>109.5</v>
      </c>
      <c r="AU143" s="174"/>
      <c r="AV143" s="181"/>
      <c r="AW143" s="182">
        <f t="shared" si="29"/>
        <v>353.13</v>
      </c>
      <c r="AX143" s="183">
        <f t="shared" si="27"/>
        <v>353</v>
      </c>
      <c r="AY143" s="184">
        <f t="shared" si="30"/>
        <v>500</v>
      </c>
      <c r="AZ143" s="31"/>
    </row>
    <row r="144" spans="1:52" s="32" customFormat="1" ht="57" customHeight="1">
      <c r="A144" s="147">
        <v>191</v>
      </c>
      <c r="B144" s="346">
        <v>135</v>
      </c>
      <c r="C144" s="219" t="s">
        <v>733</v>
      </c>
      <c r="D144" s="244" t="s">
        <v>734</v>
      </c>
      <c r="E144" s="165" t="s">
        <v>735</v>
      </c>
      <c r="F144" s="248" t="s">
        <v>102</v>
      </c>
      <c r="G144" s="243">
        <v>44273</v>
      </c>
      <c r="H144" s="255">
        <v>30906</v>
      </c>
      <c r="I144" s="256" t="s">
        <v>736</v>
      </c>
      <c r="J144" s="206" t="s">
        <v>737</v>
      </c>
      <c r="K144" s="222"/>
      <c r="L144" s="222"/>
      <c r="M144" s="193" t="s">
        <v>1372</v>
      </c>
      <c r="N144" s="202" t="s">
        <v>1375</v>
      </c>
      <c r="O144" s="217"/>
      <c r="P144" s="217"/>
      <c r="Q144" s="217"/>
      <c r="R144" s="168">
        <v>204</v>
      </c>
      <c r="S144" s="169"/>
      <c r="T144" s="170">
        <f t="shared" si="31"/>
        <v>0</v>
      </c>
      <c r="U144" s="170">
        <v>20</v>
      </c>
      <c r="V144" s="194"/>
      <c r="W144" s="172">
        <f t="shared" si="34"/>
        <v>0</v>
      </c>
      <c r="X144" s="208"/>
      <c r="Y144" s="208"/>
      <c r="Z144" s="208"/>
      <c r="AA144" s="174">
        <f t="shared" si="35"/>
        <v>0</v>
      </c>
      <c r="AB144" s="175">
        <f t="shared" si="26"/>
        <v>0</v>
      </c>
      <c r="AC144" s="174"/>
      <c r="AD144" s="174">
        <f t="shared" si="38"/>
        <v>0</v>
      </c>
      <c r="AE144" s="174"/>
      <c r="AF144" s="176">
        <f t="shared" si="39"/>
        <v>0</v>
      </c>
      <c r="AG144" s="209"/>
      <c r="AH144" s="209"/>
      <c r="AI144" s="210"/>
      <c r="AJ144" s="208"/>
      <c r="AK144" s="208"/>
      <c r="AL144" s="174">
        <v>0</v>
      </c>
      <c r="AM144" s="174"/>
      <c r="AN144" s="174">
        <v>0</v>
      </c>
      <c r="AO144" s="211"/>
      <c r="AP144" s="178">
        <f t="shared" si="32"/>
        <v>20</v>
      </c>
      <c r="AQ144" s="352">
        <f t="shared" si="33"/>
        <v>81500</v>
      </c>
      <c r="AR144" s="179">
        <f t="shared" si="28"/>
        <v>0</v>
      </c>
      <c r="AS144" s="209"/>
      <c r="AT144" s="257"/>
      <c r="AU144" s="174"/>
      <c r="AV144" s="181"/>
      <c r="AW144" s="182">
        <f t="shared" si="29"/>
        <v>20</v>
      </c>
      <c r="AX144" s="183">
        <f t="shared" si="27"/>
        <v>20</v>
      </c>
      <c r="AY144" s="184">
        <f t="shared" si="30"/>
        <v>0</v>
      </c>
      <c r="AZ144" s="31"/>
    </row>
    <row r="145" spans="1:52" s="32" customFormat="1" ht="57" customHeight="1">
      <c r="A145" s="147">
        <v>193</v>
      </c>
      <c r="B145" s="346">
        <v>136</v>
      </c>
      <c r="C145" s="219" t="s">
        <v>738</v>
      </c>
      <c r="D145" s="244" t="s">
        <v>739</v>
      </c>
      <c r="E145" s="165" t="s">
        <v>740</v>
      </c>
      <c r="F145" s="248" t="s">
        <v>91</v>
      </c>
      <c r="G145" s="243">
        <v>44273</v>
      </c>
      <c r="H145" s="255">
        <v>37699</v>
      </c>
      <c r="I145" s="256" t="s">
        <v>741</v>
      </c>
      <c r="J145" s="206" t="s">
        <v>742</v>
      </c>
      <c r="K145" s="222"/>
      <c r="L145" s="222"/>
      <c r="M145" s="188" t="s">
        <v>1388</v>
      </c>
      <c r="N145" s="202" t="s">
        <v>1409</v>
      </c>
      <c r="O145" s="217"/>
      <c r="P145" s="217">
        <v>30</v>
      </c>
      <c r="Q145" s="217"/>
      <c r="R145" s="168">
        <v>204</v>
      </c>
      <c r="S145" s="169">
        <v>26</v>
      </c>
      <c r="T145" s="170">
        <f t="shared" si="31"/>
        <v>234</v>
      </c>
      <c r="U145" s="170"/>
      <c r="V145" s="194"/>
      <c r="W145" s="172">
        <f t="shared" si="34"/>
        <v>0</v>
      </c>
      <c r="X145" s="208"/>
      <c r="Y145" s="208"/>
      <c r="Z145" s="208"/>
      <c r="AA145" s="174">
        <f t="shared" si="35"/>
        <v>0</v>
      </c>
      <c r="AB145" s="175">
        <f t="shared" si="26"/>
        <v>0</v>
      </c>
      <c r="AC145" s="174">
        <v>15</v>
      </c>
      <c r="AD145" s="174">
        <f t="shared" si="38"/>
        <v>8</v>
      </c>
      <c r="AE145" s="174"/>
      <c r="AF145" s="176">
        <f t="shared" si="39"/>
        <v>7</v>
      </c>
      <c r="AG145" s="209"/>
      <c r="AH145" s="209"/>
      <c r="AI145" s="210"/>
      <c r="AJ145" s="259">
        <v>39.200000000000003</v>
      </c>
      <c r="AK145" s="208"/>
      <c r="AL145" s="174">
        <v>0</v>
      </c>
      <c r="AM145" s="174"/>
      <c r="AN145" s="174">
        <v>0</v>
      </c>
      <c r="AO145" s="211"/>
      <c r="AP145" s="178">
        <f t="shared" si="32"/>
        <v>303.2</v>
      </c>
      <c r="AQ145" s="352">
        <f t="shared" si="33"/>
        <v>1014675</v>
      </c>
      <c r="AR145" s="179">
        <f t="shared" si="28"/>
        <v>0</v>
      </c>
      <c r="AS145" s="209"/>
      <c r="AT145" s="257">
        <v>109.5</v>
      </c>
      <c r="AU145" s="174"/>
      <c r="AV145" s="181"/>
      <c r="AW145" s="182">
        <f t="shared" si="29"/>
        <v>193.7</v>
      </c>
      <c r="AX145" s="183">
        <f t="shared" si="27"/>
        <v>193</v>
      </c>
      <c r="AY145" s="184">
        <f t="shared" si="30"/>
        <v>2800</v>
      </c>
      <c r="AZ145" s="31"/>
    </row>
    <row r="146" spans="1:52" s="32" customFormat="1" ht="57" customHeight="1">
      <c r="A146" s="150">
        <v>196</v>
      </c>
      <c r="B146" s="346">
        <v>137</v>
      </c>
      <c r="C146" s="219" t="s">
        <v>743</v>
      </c>
      <c r="D146" s="244" t="s">
        <v>744</v>
      </c>
      <c r="E146" s="244" t="s">
        <v>745</v>
      </c>
      <c r="F146" s="248" t="s">
        <v>91</v>
      </c>
      <c r="G146" s="243">
        <v>44278</v>
      </c>
      <c r="H146" s="255">
        <v>34704</v>
      </c>
      <c r="I146" s="256" t="s">
        <v>746</v>
      </c>
      <c r="J146" s="206" t="s">
        <v>747</v>
      </c>
      <c r="K146" s="222"/>
      <c r="L146" s="222"/>
      <c r="M146" s="188" t="s">
        <v>1388</v>
      </c>
      <c r="N146" s="202" t="s">
        <v>1389</v>
      </c>
      <c r="O146" s="217"/>
      <c r="P146" s="217">
        <v>20</v>
      </c>
      <c r="Q146" s="217"/>
      <c r="R146" s="168">
        <v>204</v>
      </c>
      <c r="S146" s="169">
        <v>26</v>
      </c>
      <c r="T146" s="170">
        <f t="shared" si="31"/>
        <v>224</v>
      </c>
      <c r="U146" s="170"/>
      <c r="V146" s="194"/>
      <c r="W146" s="172">
        <f t="shared" si="34"/>
        <v>0</v>
      </c>
      <c r="X146" s="208"/>
      <c r="Y146" s="208"/>
      <c r="Z146" s="208"/>
      <c r="AA146" s="174">
        <f t="shared" si="35"/>
        <v>0</v>
      </c>
      <c r="AB146" s="175">
        <f t="shared" si="26"/>
        <v>0</v>
      </c>
      <c r="AC146" s="174">
        <v>15</v>
      </c>
      <c r="AD146" s="174">
        <f t="shared" si="38"/>
        <v>8</v>
      </c>
      <c r="AE146" s="174"/>
      <c r="AF146" s="176">
        <f t="shared" si="39"/>
        <v>7</v>
      </c>
      <c r="AG146" s="209"/>
      <c r="AH146" s="209"/>
      <c r="AI146" s="210"/>
      <c r="AJ146" s="259">
        <v>39.200000000000003</v>
      </c>
      <c r="AK146" s="208"/>
      <c r="AL146" s="174">
        <v>0</v>
      </c>
      <c r="AM146" s="174"/>
      <c r="AN146" s="174">
        <v>0</v>
      </c>
      <c r="AO146" s="211"/>
      <c r="AP146" s="178">
        <f t="shared" si="32"/>
        <v>293.2</v>
      </c>
      <c r="AQ146" s="352">
        <f t="shared" si="33"/>
        <v>973925</v>
      </c>
      <c r="AR146" s="179">
        <f t="shared" si="28"/>
        <v>0</v>
      </c>
      <c r="AS146" s="209"/>
      <c r="AT146" s="257">
        <v>109.5</v>
      </c>
      <c r="AU146" s="174"/>
      <c r="AV146" s="181"/>
      <c r="AW146" s="182">
        <f t="shared" si="29"/>
        <v>183.7</v>
      </c>
      <c r="AX146" s="183">
        <f t="shared" si="27"/>
        <v>183</v>
      </c>
      <c r="AY146" s="184">
        <f t="shared" si="30"/>
        <v>2800</v>
      </c>
      <c r="AZ146" s="31"/>
    </row>
    <row r="147" spans="1:52" s="32" customFormat="1" ht="57" customHeight="1">
      <c r="A147" s="150">
        <v>198</v>
      </c>
      <c r="B147" s="346">
        <v>138</v>
      </c>
      <c r="C147" s="226" t="s">
        <v>748</v>
      </c>
      <c r="D147" s="159" t="s">
        <v>749</v>
      </c>
      <c r="E147" s="159" t="s">
        <v>750</v>
      </c>
      <c r="F147" s="159" t="s">
        <v>102</v>
      </c>
      <c r="G147" s="243">
        <v>44287</v>
      </c>
      <c r="H147" s="255">
        <v>33123</v>
      </c>
      <c r="I147" s="256" t="s">
        <v>751</v>
      </c>
      <c r="J147" s="206" t="s">
        <v>752</v>
      </c>
      <c r="K147" s="222"/>
      <c r="L147" s="222"/>
      <c r="M147" s="188" t="s">
        <v>1417</v>
      </c>
      <c r="N147" s="202" t="s">
        <v>1343</v>
      </c>
      <c r="O147" s="217">
        <v>80</v>
      </c>
      <c r="P147" s="217">
        <v>20</v>
      </c>
      <c r="Q147" s="217"/>
      <c r="R147" s="168">
        <v>204</v>
      </c>
      <c r="S147" s="169">
        <v>25</v>
      </c>
      <c r="T147" s="170">
        <f t="shared" si="31"/>
        <v>292.30769230769226</v>
      </c>
      <c r="U147" s="170"/>
      <c r="V147" s="194"/>
      <c r="W147" s="172">
        <f t="shared" si="34"/>
        <v>0</v>
      </c>
      <c r="X147" s="208"/>
      <c r="Y147" s="208"/>
      <c r="Z147" s="208"/>
      <c r="AA147" s="174">
        <f t="shared" si="35"/>
        <v>0</v>
      </c>
      <c r="AB147" s="175">
        <f t="shared" si="26"/>
        <v>0</v>
      </c>
      <c r="AC147" s="174">
        <v>12</v>
      </c>
      <c r="AD147" s="174">
        <f t="shared" si="38"/>
        <v>7.6923076923076925</v>
      </c>
      <c r="AE147" s="174"/>
      <c r="AF147" s="176">
        <f t="shared" si="39"/>
        <v>6.7307692307692308</v>
      </c>
      <c r="AG147" s="209"/>
      <c r="AH147" s="209"/>
      <c r="AI147" s="210"/>
      <c r="AJ147" s="208"/>
      <c r="AK147" s="208"/>
      <c r="AL147" s="174">
        <v>0</v>
      </c>
      <c r="AM147" s="174"/>
      <c r="AN147" s="174">
        <v>0</v>
      </c>
      <c r="AO147" s="223"/>
      <c r="AP147" s="178">
        <f t="shared" si="32"/>
        <v>318.73076923076917</v>
      </c>
      <c r="AQ147" s="352">
        <f t="shared" si="33"/>
        <v>1240053.846153846</v>
      </c>
      <c r="AR147" s="179">
        <f t="shared" si="28"/>
        <v>0</v>
      </c>
      <c r="AS147" s="209"/>
      <c r="AT147" s="257">
        <v>101.08</v>
      </c>
      <c r="AU147" s="174"/>
      <c r="AV147" s="181"/>
      <c r="AW147" s="182">
        <f t="shared" si="29"/>
        <v>217.65</v>
      </c>
      <c r="AX147" s="183">
        <f t="shared" si="27"/>
        <v>217</v>
      </c>
      <c r="AY147" s="184">
        <f t="shared" si="30"/>
        <v>2600</v>
      </c>
      <c r="AZ147" s="31"/>
    </row>
    <row r="148" spans="1:52" s="60" customFormat="1" ht="57" customHeight="1">
      <c r="A148" s="150">
        <v>200</v>
      </c>
      <c r="B148" s="346">
        <v>139</v>
      </c>
      <c r="C148" s="226" t="s">
        <v>753</v>
      </c>
      <c r="D148" s="159" t="s">
        <v>754</v>
      </c>
      <c r="E148" s="159" t="s">
        <v>755</v>
      </c>
      <c r="F148" s="159" t="s">
        <v>91</v>
      </c>
      <c r="G148" s="243">
        <v>44288</v>
      </c>
      <c r="H148" s="255">
        <v>30682</v>
      </c>
      <c r="I148" s="256" t="s">
        <v>756</v>
      </c>
      <c r="J148" s="258" t="s">
        <v>757</v>
      </c>
      <c r="K148" s="222"/>
      <c r="L148" s="222"/>
      <c r="M148" s="188" t="s">
        <v>1388</v>
      </c>
      <c r="N148" s="202" t="s">
        <v>1389</v>
      </c>
      <c r="O148" s="217"/>
      <c r="P148" s="217">
        <v>10</v>
      </c>
      <c r="Q148" s="217"/>
      <c r="R148" s="168">
        <v>204</v>
      </c>
      <c r="S148" s="169">
        <v>25</v>
      </c>
      <c r="T148" s="170">
        <f t="shared" si="31"/>
        <v>205.76923076923075</v>
      </c>
      <c r="U148" s="170"/>
      <c r="V148" s="194"/>
      <c r="W148" s="172">
        <f t="shared" si="34"/>
        <v>0</v>
      </c>
      <c r="X148" s="208"/>
      <c r="Y148" s="208"/>
      <c r="Z148" s="208"/>
      <c r="AA148" s="174">
        <f t="shared" si="35"/>
        <v>0</v>
      </c>
      <c r="AB148" s="175">
        <f t="shared" si="26"/>
        <v>0</v>
      </c>
      <c r="AC148" s="174">
        <v>12</v>
      </c>
      <c r="AD148" s="174">
        <f t="shared" si="38"/>
        <v>7.6923076923076925</v>
      </c>
      <c r="AE148" s="174"/>
      <c r="AF148" s="176">
        <f t="shared" si="39"/>
        <v>6.7307692307692308</v>
      </c>
      <c r="AG148" s="202"/>
      <c r="AH148" s="202"/>
      <c r="AI148" s="224"/>
      <c r="AJ148" s="213"/>
      <c r="AK148" s="213"/>
      <c r="AL148" s="225">
        <v>0</v>
      </c>
      <c r="AM148" s="174"/>
      <c r="AN148" s="174">
        <v>0</v>
      </c>
      <c r="AO148" s="223"/>
      <c r="AP148" s="178">
        <f t="shared" si="32"/>
        <v>232.19230769230765</v>
      </c>
      <c r="AQ148" s="352">
        <f t="shared" si="33"/>
        <v>887409.61538461526</v>
      </c>
      <c r="AR148" s="179">
        <f t="shared" si="28"/>
        <v>0</v>
      </c>
      <c r="AS148" s="209"/>
      <c r="AT148" s="257">
        <v>101.08</v>
      </c>
      <c r="AU148" s="174"/>
      <c r="AV148" s="181"/>
      <c r="AW148" s="182">
        <f t="shared" si="29"/>
        <v>131.11000000000001</v>
      </c>
      <c r="AX148" s="183">
        <f t="shared" si="27"/>
        <v>131</v>
      </c>
      <c r="AY148" s="184">
        <f t="shared" si="30"/>
        <v>400</v>
      </c>
      <c r="AZ148" s="59"/>
    </row>
    <row r="149" spans="1:52" s="32" customFormat="1" ht="57" customHeight="1">
      <c r="A149" s="150">
        <v>202</v>
      </c>
      <c r="B149" s="346">
        <v>140</v>
      </c>
      <c r="C149" s="159" t="s">
        <v>758</v>
      </c>
      <c r="D149" s="159" t="s">
        <v>759</v>
      </c>
      <c r="E149" s="159" t="s">
        <v>760</v>
      </c>
      <c r="F149" s="159" t="s">
        <v>91</v>
      </c>
      <c r="G149" s="243">
        <v>44340</v>
      </c>
      <c r="H149" s="255">
        <v>37351</v>
      </c>
      <c r="I149" s="256" t="s">
        <v>761</v>
      </c>
      <c r="J149" s="258" t="s">
        <v>762</v>
      </c>
      <c r="K149" s="222"/>
      <c r="L149" s="222"/>
      <c r="M149" s="188" t="s">
        <v>1406</v>
      </c>
      <c r="N149" s="202" t="s">
        <v>1377</v>
      </c>
      <c r="O149" s="217">
        <v>60</v>
      </c>
      <c r="P149" s="217"/>
      <c r="Q149" s="217"/>
      <c r="R149" s="168">
        <v>204</v>
      </c>
      <c r="S149" s="169">
        <v>26</v>
      </c>
      <c r="T149" s="170">
        <f t="shared" si="31"/>
        <v>264</v>
      </c>
      <c r="U149" s="170"/>
      <c r="V149" s="194"/>
      <c r="W149" s="172">
        <f t="shared" si="34"/>
        <v>0</v>
      </c>
      <c r="X149" s="208"/>
      <c r="Y149" s="208"/>
      <c r="Z149" s="208"/>
      <c r="AA149" s="174">
        <f t="shared" si="35"/>
        <v>0</v>
      </c>
      <c r="AB149" s="175">
        <f t="shared" si="26"/>
        <v>0</v>
      </c>
      <c r="AC149" s="174">
        <v>9</v>
      </c>
      <c r="AD149" s="174">
        <f t="shared" si="38"/>
        <v>8</v>
      </c>
      <c r="AE149" s="174"/>
      <c r="AF149" s="176">
        <f t="shared" si="39"/>
        <v>7</v>
      </c>
      <c r="AG149" s="209"/>
      <c r="AH149" s="269"/>
      <c r="AI149" s="210"/>
      <c r="AJ149" s="207"/>
      <c r="AK149" s="208"/>
      <c r="AL149" s="174">
        <v>0</v>
      </c>
      <c r="AM149" s="174"/>
      <c r="AN149" s="174">
        <v>0</v>
      </c>
      <c r="AO149" s="211"/>
      <c r="AP149" s="178">
        <f t="shared" si="32"/>
        <v>288</v>
      </c>
      <c r="AQ149" s="352">
        <f t="shared" si="33"/>
        <v>1112475</v>
      </c>
      <c r="AR149" s="179">
        <f t="shared" si="28"/>
        <v>0</v>
      </c>
      <c r="AS149" s="209"/>
      <c r="AT149" s="257">
        <v>109.5</v>
      </c>
      <c r="AU149" s="174"/>
      <c r="AV149" s="181"/>
      <c r="AW149" s="182">
        <f t="shared" si="29"/>
        <v>178.5</v>
      </c>
      <c r="AX149" s="183">
        <f t="shared" si="27"/>
        <v>178</v>
      </c>
      <c r="AY149" s="184">
        <f t="shared" si="30"/>
        <v>2000</v>
      </c>
      <c r="AZ149" s="31"/>
    </row>
    <row r="150" spans="1:52" s="32" customFormat="1" ht="57" customHeight="1">
      <c r="A150" s="147">
        <v>203</v>
      </c>
      <c r="B150" s="346">
        <v>141</v>
      </c>
      <c r="C150" s="159" t="s">
        <v>763</v>
      </c>
      <c r="D150" s="159" t="s">
        <v>764</v>
      </c>
      <c r="E150" s="159" t="s">
        <v>765</v>
      </c>
      <c r="F150" s="159" t="s">
        <v>102</v>
      </c>
      <c r="G150" s="243">
        <v>44340</v>
      </c>
      <c r="H150" s="255">
        <v>32363</v>
      </c>
      <c r="I150" s="256" t="s">
        <v>766</v>
      </c>
      <c r="J150" s="206" t="s">
        <v>767</v>
      </c>
      <c r="K150" s="222"/>
      <c r="L150" s="222"/>
      <c r="M150" s="188" t="s">
        <v>1374</v>
      </c>
      <c r="N150" s="202" t="s">
        <v>109</v>
      </c>
      <c r="O150" s="217">
        <v>115</v>
      </c>
      <c r="P150" s="217">
        <v>68</v>
      </c>
      <c r="Q150" s="217"/>
      <c r="R150" s="168">
        <v>204</v>
      </c>
      <c r="S150" s="169">
        <v>25</v>
      </c>
      <c r="T150" s="170">
        <f t="shared" si="31"/>
        <v>372.11538461538464</v>
      </c>
      <c r="U150" s="170"/>
      <c r="V150" s="194"/>
      <c r="W150" s="172">
        <f t="shared" si="34"/>
        <v>0</v>
      </c>
      <c r="X150" s="208"/>
      <c r="Y150" s="208"/>
      <c r="Z150" s="208"/>
      <c r="AA150" s="174">
        <f t="shared" si="35"/>
        <v>0</v>
      </c>
      <c r="AB150" s="175">
        <f t="shared" si="26"/>
        <v>0</v>
      </c>
      <c r="AC150" s="174">
        <v>12</v>
      </c>
      <c r="AD150" s="174">
        <f t="shared" si="38"/>
        <v>7.6923076923076925</v>
      </c>
      <c r="AE150" s="174"/>
      <c r="AF150" s="176">
        <f t="shared" si="39"/>
        <v>6.7307692307692308</v>
      </c>
      <c r="AG150" s="209"/>
      <c r="AH150" s="209"/>
      <c r="AI150" s="210"/>
      <c r="AJ150" s="207"/>
      <c r="AK150" s="208"/>
      <c r="AL150" s="174">
        <v>0</v>
      </c>
      <c r="AM150" s="174"/>
      <c r="AN150" s="174">
        <v>0</v>
      </c>
      <c r="AO150" s="211"/>
      <c r="AP150" s="178">
        <f t="shared" si="32"/>
        <v>398.53846153846155</v>
      </c>
      <c r="AQ150" s="352">
        <f t="shared" si="33"/>
        <v>1565270.1923076925</v>
      </c>
      <c r="AR150" s="179">
        <f t="shared" si="28"/>
        <v>0.80086125530911023</v>
      </c>
      <c r="AS150" s="209"/>
      <c r="AT150" s="257">
        <v>101.08</v>
      </c>
      <c r="AU150" s="174"/>
      <c r="AV150" s="181"/>
      <c r="AW150" s="182">
        <f t="shared" si="29"/>
        <v>296.66000000000003</v>
      </c>
      <c r="AX150" s="183">
        <f t="shared" si="27"/>
        <v>296</v>
      </c>
      <c r="AY150" s="184">
        <f t="shared" si="30"/>
        <v>2600</v>
      </c>
      <c r="AZ150" s="31"/>
    </row>
    <row r="151" spans="1:52" s="32" customFormat="1" ht="57" customHeight="1">
      <c r="A151" s="147">
        <v>205</v>
      </c>
      <c r="B151" s="346">
        <v>142</v>
      </c>
      <c r="C151" s="159" t="s">
        <v>768</v>
      </c>
      <c r="D151" s="159" t="s">
        <v>769</v>
      </c>
      <c r="E151" s="159" t="s">
        <v>770</v>
      </c>
      <c r="F151" s="159" t="s">
        <v>102</v>
      </c>
      <c r="G151" s="243">
        <v>44342</v>
      </c>
      <c r="H151" s="255">
        <v>37966</v>
      </c>
      <c r="I151" s="256" t="s">
        <v>771</v>
      </c>
      <c r="J151" s="258" t="s">
        <v>772</v>
      </c>
      <c r="K151" s="222"/>
      <c r="L151" s="222"/>
      <c r="M151" s="188" t="s">
        <v>1372</v>
      </c>
      <c r="N151" s="202" t="s">
        <v>114</v>
      </c>
      <c r="O151" s="217"/>
      <c r="P151" s="217">
        <v>20</v>
      </c>
      <c r="Q151" s="217"/>
      <c r="R151" s="168">
        <v>204</v>
      </c>
      <c r="S151" s="169">
        <v>23</v>
      </c>
      <c r="T151" s="170">
        <f t="shared" si="31"/>
        <v>198.15384615384613</v>
      </c>
      <c r="U151" s="170"/>
      <c r="V151" s="194"/>
      <c r="W151" s="172">
        <f t="shared" si="34"/>
        <v>0</v>
      </c>
      <c r="X151" s="208"/>
      <c r="Y151" s="208"/>
      <c r="Z151" s="208"/>
      <c r="AA151" s="174">
        <f t="shared" si="35"/>
        <v>0</v>
      </c>
      <c r="AB151" s="175">
        <f t="shared" si="26"/>
        <v>0</v>
      </c>
      <c r="AC151" s="174"/>
      <c r="AD151" s="174">
        <f t="shared" si="38"/>
        <v>7.0769230769230775</v>
      </c>
      <c r="AE151" s="174"/>
      <c r="AF151" s="176">
        <f t="shared" si="39"/>
        <v>6.1923076923076916</v>
      </c>
      <c r="AG151" s="209"/>
      <c r="AH151" s="209"/>
      <c r="AI151" s="210"/>
      <c r="AJ151" s="207"/>
      <c r="AK151" s="208"/>
      <c r="AL151" s="174">
        <v>0</v>
      </c>
      <c r="AM151" s="174"/>
      <c r="AN151" s="174">
        <v>0</v>
      </c>
      <c r="AO151" s="211"/>
      <c r="AP151" s="178">
        <f t="shared" si="32"/>
        <v>211.42307692307688</v>
      </c>
      <c r="AQ151" s="352">
        <f t="shared" si="33"/>
        <v>807476.92307692301</v>
      </c>
      <c r="AR151" s="179">
        <f t="shared" si="28"/>
        <v>0</v>
      </c>
      <c r="AS151" s="209"/>
      <c r="AT151" s="257">
        <v>92.65</v>
      </c>
      <c r="AU151" s="174"/>
      <c r="AV151" s="181"/>
      <c r="AW151" s="182">
        <f t="shared" si="29"/>
        <v>118.77</v>
      </c>
      <c r="AX151" s="183">
        <f t="shared" si="27"/>
        <v>118</v>
      </c>
      <c r="AY151" s="184">
        <f t="shared" si="30"/>
        <v>3100</v>
      </c>
      <c r="AZ151" s="31"/>
    </row>
    <row r="152" spans="1:52" s="32" customFormat="1" ht="57" customHeight="1">
      <c r="A152" s="150">
        <v>208</v>
      </c>
      <c r="B152" s="346">
        <v>143</v>
      </c>
      <c r="C152" s="159" t="s">
        <v>773</v>
      </c>
      <c r="D152" s="159" t="s">
        <v>774</v>
      </c>
      <c r="E152" s="159" t="s">
        <v>775</v>
      </c>
      <c r="F152" s="159" t="s">
        <v>91</v>
      </c>
      <c r="G152" s="270">
        <v>44349</v>
      </c>
      <c r="H152" s="271">
        <v>34102</v>
      </c>
      <c r="I152" s="256" t="s">
        <v>776</v>
      </c>
      <c r="J152" s="258" t="s">
        <v>777</v>
      </c>
      <c r="K152" s="222"/>
      <c r="L152" s="222"/>
      <c r="M152" s="188" t="s">
        <v>1404</v>
      </c>
      <c r="N152" s="202" t="s">
        <v>1400</v>
      </c>
      <c r="O152" s="217">
        <v>60</v>
      </c>
      <c r="P152" s="217"/>
      <c r="Q152" s="217"/>
      <c r="R152" s="168">
        <v>204</v>
      </c>
      <c r="S152" s="169"/>
      <c r="T152" s="170">
        <f t="shared" si="31"/>
        <v>0</v>
      </c>
      <c r="U152" s="170"/>
      <c r="V152" s="194"/>
      <c r="W152" s="172">
        <f t="shared" si="34"/>
        <v>0</v>
      </c>
      <c r="X152" s="208"/>
      <c r="Y152" s="208"/>
      <c r="Z152" s="208"/>
      <c r="AA152" s="174">
        <f t="shared" si="35"/>
        <v>0</v>
      </c>
      <c r="AB152" s="175">
        <f t="shared" si="26"/>
        <v>0</v>
      </c>
      <c r="AC152" s="174"/>
      <c r="AD152" s="174">
        <f t="shared" si="38"/>
        <v>0</v>
      </c>
      <c r="AE152" s="174"/>
      <c r="AF152" s="176">
        <f t="shared" si="39"/>
        <v>0</v>
      </c>
      <c r="AG152" s="209"/>
      <c r="AH152" s="260">
        <v>144.75</v>
      </c>
      <c r="AI152" s="210"/>
      <c r="AJ152" s="259">
        <v>28.98</v>
      </c>
      <c r="AK152" s="208"/>
      <c r="AL152" s="174">
        <v>0</v>
      </c>
      <c r="AM152" s="174"/>
      <c r="AN152" s="174">
        <v>0</v>
      </c>
      <c r="AO152" s="211"/>
      <c r="AP152" s="178">
        <f t="shared" si="32"/>
        <v>173.73</v>
      </c>
      <c r="AQ152" s="352">
        <f t="shared" si="33"/>
        <v>589856.25</v>
      </c>
      <c r="AR152" s="179">
        <f t="shared" si="28"/>
        <v>0</v>
      </c>
      <c r="AS152" s="209"/>
      <c r="AT152" s="257">
        <v>144.75</v>
      </c>
      <c r="AU152" s="174"/>
      <c r="AV152" s="181"/>
      <c r="AW152" s="182">
        <f t="shared" si="29"/>
        <v>28.98</v>
      </c>
      <c r="AX152" s="183">
        <f t="shared" si="27"/>
        <v>28</v>
      </c>
      <c r="AY152" s="184">
        <f t="shared" si="30"/>
        <v>3900</v>
      </c>
      <c r="AZ152" s="31"/>
    </row>
    <row r="153" spans="1:52" s="32" customFormat="1" ht="57" customHeight="1">
      <c r="A153" s="147">
        <v>211</v>
      </c>
      <c r="B153" s="346">
        <v>144</v>
      </c>
      <c r="C153" s="159" t="s">
        <v>778</v>
      </c>
      <c r="D153" s="159" t="s">
        <v>779</v>
      </c>
      <c r="E153" s="159" t="s">
        <v>780</v>
      </c>
      <c r="F153" s="159" t="s">
        <v>91</v>
      </c>
      <c r="G153" s="270">
        <v>44351</v>
      </c>
      <c r="H153" s="271">
        <v>32942</v>
      </c>
      <c r="I153" s="256" t="s">
        <v>781</v>
      </c>
      <c r="J153" s="258" t="s">
        <v>782</v>
      </c>
      <c r="K153" s="222"/>
      <c r="L153" s="222"/>
      <c r="M153" s="188" t="s">
        <v>1402</v>
      </c>
      <c r="N153" s="202" t="s">
        <v>109</v>
      </c>
      <c r="O153" s="217">
        <v>60</v>
      </c>
      <c r="P153" s="217"/>
      <c r="Q153" s="217"/>
      <c r="R153" s="168">
        <v>204</v>
      </c>
      <c r="S153" s="169">
        <v>26</v>
      </c>
      <c r="T153" s="170">
        <f t="shared" si="31"/>
        <v>264</v>
      </c>
      <c r="U153" s="170"/>
      <c r="V153" s="194"/>
      <c r="W153" s="172">
        <f t="shared" si="34"/>
        <v>0</v>
      </c>
      <c r="X153" s="208"/>
      <c r="Y153" s="208"/>
      <c r="Z153" s="208"/>
      <c r="AA153" s="174">
        <f t="shared" si="35"/>
        <v>0</v>
      </c>
      <c r="AB153" s="175">
        <f t="shared" si="26"/>
        <v>0</v>
      </c>
      <c r="AC153" s="174">
        <v>15</v>
      </c>
      <c r="AD153" s="174">
        <f t="shared" si="38"/>
        <v>8</v>
      </c>
      <c r="AE153" s="174"/>
      <c r="AF153" s="176">
        <f t="shared" si="39"/>
        <v>7</v>
      </c>
      <c r="AG153" s="209"/>
      <c r="AH153" s="209"/>
      <c r="AI153" s="210"/>
      <c r="AJ153" s="259">
        <v>43.55</v>
      </c>
      <c r="AK153" s="208"/>
      <c r="AL153" s="174">
        <v>0</v>
      </c>
      <c r="AM153" s="174"/>
      <c r="AN153" s="174">
        <v>0</v>
      </c>
      <c r="AO153" s="211"/>
      <c r="AP153" s="178">
        <f t="shared" si="32"/>
        <v>337.55</v>
      </c>
      <c r="AQ153" s="352">
        <f t="shared" si="33"/>
        <v>1136925</v>
      </c>
      <c r="AR153" s="179">
        <f t="shared" si="28"/>
        <v>0</v>
      </c>
      <c r="AS153" s="209"/>
      <c r="AT153" s="257">
        <v>109.5</v>
      </c>
      <c r="AU153" s="174"/>
      <c r="AV153" s="181"/>
      <c r="AW153" s="182">
        <f t="shared" si="29"/>
        <v>228.05</v>
      </c>
      <c r="AX153" s="183">
        <f t="shared" si="27"/>
        <v>228</v>
      </c>
      <c r="AY153" s="184">
        <f t="shared" si="30"/>
        <v>200</v>
      </c>
      <c r="AZ153" s="31"/>
    </row>
    <row r="154" spans="1:52" s="32" customFormat="1" ht="57" customHeight="1">
      <c r="A154" s="147">
        <v>213</v>
      </c>
      <c r="B154" s="346">
        <v>145</v>
      </c>
      <c r="C154" s="159" t="s">
        <v>783</v>
      </c>
      <c r="D154" s="159" t="s">
        <v>784</v>
      </c>
      <c r="E154" s="159" t="s">
        <v>785</v>
      </c>
      <c r="F154" s="159" t="s">
        <v>91</v>
      </c>
      <c r="G154" s="235">
        <v>44363</v>
      </c>
      <c r="H154" s="271">
        <v>31911</v>
      </c>
      <c r="I154" s="256" t="s">
        <v>786</v>
      </c>
      <c r="J154" s="206" t="s">
        <v>787</v>
      </c>
      <c r="K154" s="222"/>
      <c r="L154" s="222"/>
      <c r="M154" s="188" t="s">
        <v>1372</v>
      </c>
      <c r="N154" s="202" t="s">
        <v>1375</v>
      </c>
      <c r="O154" s="217"/>
      <c r="P154" s="217">
        <v>30</v>
      </c>
      <c r="Q154" s="217"/>
      <c r="R154" s="168">
        <v>204</v>
      </c>
      <c r="S154" s="169">
        <v>26</v>
      </c>
      <c r="T154" s="170">
        <f t="shared" si="31"/>
        <v>234</v>
      </c>
      <c r="U154" s="170"/>
      <c r="V154" s="194"/>
      <c r="W154" s="172">
        <f t="shared" si="34"/>
        <v>0</v>
      </c>
      <c r="X154" s="208"/>
      <c r="Y154" s="208"/>
      <c r="Z154" s="208"/>
      <c r="AA154" s="174">
        <f t="shared" si="35"/>
        <v>0</v>
      </c>
      <c r="AB154" s="175">
        <f t="shared" si="26"/>
        <v>0</v>
      </c>
      <c r="AC154" s="174">
        <v>15</v>
      </c>
      <c r="AD154" s="174">
        <f t="shared" si="38"/>
        <v>8</v>
      </c>
      <c r="AE154" s="174"/>
      <c r="AF154" s="176">
        <f t="shared" si="39"/>
        <v>7</v>
      </c>
      <c r="AG154" s="209"/>
      <c r="AH154" s="209"/>
      <c r="AI154" s="210"/>
      <c r="AJ154" s="259">
        <v>39.200000000000003</v>
      </c>
      <c r="AK154" s="208"/>
      <c r="AL154" s="174">
        <v>0</v>
      </c>
      <c r="AM154" s="174"/>
      <c r="AN154" s="174">
        <v>0</v>
      </c>
      <c r="AO154" s="211"/>
      <c r="AP154" s="178">
        <f t="shared" si="32"/>
        <v>303.2</v>
      </c>
      <c r="AQ154" s="352">
        <f t="shared" si="33"/>
        <v>1014675</v>
      </c>
      <c r="AR154" s="179">
        <f t="shared" si="28"/>
        <v>0</v>
      </c>
      <c r="AS154" s="209"/>
      <c r="AT154" s="257">
        <v>109.5</v>
      </c>
      <c r="AU154" s="174"/>
      <c r="AV154" s="181"/>
      <c r="AW154" s="182">
        <f t="shared" si="29"/>
        <v>193.7</v>
      </c>
      <c r="AX154" s="183">
        <f t="shared" si="27"/>
        <v>193</v>
      </c>
      <c r="AY154" s="184">
        <f t="shared" si="30"/>
        <v>2800</v>
      </c>
      <c r="AZ154" s="31"/>
    </row>
    <row r="155" spans="1:52" s="32" customFormat="1" ht="57" customHeight="1">
      <c r="A155" s="147">
        <v>215</v>
      </c>
      <c r="B155" s="346">
        <v>146</v>
      </c>
      <c r="C155" s="159" t="s">
        <v>788</v>
      </c>
      <c r="D155" s="159" t="s">
        <v>789</v>
      </c>
      <c r="E155" s="159" t="s">
        <v>790</v>
      </c>
      <c r="F155" s="159" t="s">
        <v>91</v>
      </c>
      <c r="G155" s="243">
        <v>44370</v>
      </c>
      <c r="H155" s="271">
        <v>32794</v>
      </c>
      <c r="I155" s="256" t="s">
        <v>791</v>
      </c>
      <c r="J155" s="258" t="s">
        <v>792</v>
      </c>
      <c r="K155" s="222"/>
      <c r="L155" s="222"/>
      <c r="M155" s="188" t="s">
        <v>1372</v>
      </c>
      <c r="N155" s="202" t="s">
        <v>1375</v>
      </c>
      <c r="O155" s="217"/>
      <c r="P155" s="217">
        <v>10</v>
      </c>
      <c r="Q155" s="217"/>
      <c r="R155" s="168">
        <v>204</v>
      </c>
      <c r="S155" s="169">
        <v>18</v>
      </c>
      <c r="T155" s="170">
        <f t="shared" si="31"/>
        <v>148.15384615384613</v>
      </c>
      <c r="U155" s="170"/>
      <c r="V155" s="194"/>
      <c r="W155" s="172">
        <f t="shared" si="34"/>
        <v>0</v>
      </c>
      <c r="X155" s="208"/>
      <c r="Y155" s="208"/>
      <c r="Z155" s="208"/>
      <c r="AA155" s="174">
        <f t="shared" si="35"/>
        <v>0</v>
      </c>
      <c r="AB155" s="175">
        <f t="shared" si="26"/>
        <v>0</v>
      </c>
      <c r="AC155" s="174"/>
      <c r="AD155" s="174">
        <f t="shared" si="38"/>
        <v>5.5384615384615383</v>
      </c>
      <c r="AE155" s="174"/>
      <c r="AF155" s="176">
        <f t="shared" si="39"/>
        <v>4.8461538461538458</v>
      </c>
      <c r="AG155" s="209"/>
      <c r="AH155" s="209"/>
      <c r="AI155" s="210"/>
      <c r="AJ155" s="259">
        <v>37.090000000000003</v>
      </c>
      <c r="AK155" s="208"/>
      <c r="AL155" s="174">
        <v>0</v>
      </c>
      <c r="AM155" s="174"/>
      <c r="AN155" s="174">
        <v>0</v>
      </c>
      <c r="AO155" s="211"/>
      <c r="AP155" s="178">
        <f t="shared" si="32"/>
        <v>195.62846153846152</v>
      </c>
      <c r="AQ155" s="352">
        <f t="shared" si="33"/>
        <v>603726.92307692301</v>
      </c>
      <c r="AR155" s="179">
        <f t="shared" si="28"/>
        <v>0</v>
      </c>
      <c r="AS155" s="209"/>
      <c r="AT155" s="257">
        <v>109.5</v>
      </c>
      <c r="AU155" s="174"/>
      <c r="AV155" s="181"/>
      <c r="AW155" s="182">
        <f t="shared" si="29"/>
        <v>86.13</v>
      </c>
      <c r="AX155" s="183">
        <f t="shared" si="27"/>
        <v>86</v>
      </c>
      <c r="AY155" s="184">
        <f t="shared" si="30"/>
        <v>500</v>
      </c>
      <c r="AZ155" s="31"/>
    </row>
    <row r="156" spans="1:52" s="32" customFormat="1" ht="57" customHeight="1">
      <c r="A156" s="150">
        <v>216</v>
      </c>
      <c r="B156" s="346">
        <v>147</v>
      </c>
      <c r="C156" s="159" t="s">
        <v>793</v>
      </c>
      <c r="D156" s="159" t="s">
        <v>794</v>
      </c>
      <c r="E156" s="159" t="s">
        <v>795</v>
      </c>
      <c r="F156" s="159" t="s">
        <v>91</v>
      </c>
      <c r="G156" s="235">
        <v>44370</v>
      </c>
      <c r="H156" s="271">
        <v>32794</v>
      </c>
      <c r="I156" s="256" t="s">
        <v>796</v>
      </c>
      <c r="J156" s="206" t="s">
        <v>797</v>
      </c>
      <c r="K156" s="222">
        <v>1</v>
      </c>
      <c r="L156" s="222"/>
      <c r="M156" s="188" t="s">
        <v>1372</v>
      </c>
      <c r="N156" s="202" t="s">
        <v>1375</v>
      </c>
      <c r="O156" s="217"/>
      <c r="P156" s="217">
        <v>20</v>
      </c>
      <c r="Q156" s="217"/>
      <c r="R156" s="168">
        <v>204</v>
      </c>
      <c r="S156" s="169">
        <v>23</v>
      </c>
      <c r="T156" s="170">
        <f t="shared" si="31"/>
        <v>198.15384615384613</v>
      </c>
      <c r="U156" s="170"/>
      <c r="V156" s="194"/>
      <c r="W156" s="172">
        <f t="shared" si="34"/>
        <v>0</v>
      </c>
      <c r="X156" s="208"/>
      <c r="Y156" s="208"/>
      <c r="Z156" s="208"/>
      <c r="AA156" s="174">
        <f t="shared" si="35"/>
        <v>0</v>
      </c>
      <c r="AB156" s="175">
        <f t="shared" si="26"/>
        <v>0</v>
      </c>
      <c r="AC156" s="174"/>
      <c r="AD156" s="174">
        <f t="shared" si="38"/>
        <v>7.0769230769230775</v>
      </c>
      <c r="AE156" s="174"/>
      <c r="AF156" s="176">
        <f t="shared" si="39"/>
        <v>6.1923076923076916</v>
      </c>
      <c r="AG156" s="209"/>
      <c r="AH156" s="209"/>
      <c r="AI156" s="210"/>
      <c r="AJ156" s="259">
        <v>38.090000000000003</v>
      </c>
      <c r="AK156" s="208"/>
      <c r="AL156" s="174">
        <v>0</v>
      </c>
      <c r="AM156" s="174"/>
      <c r="AN156" s="174">
        <v>0</v>
      </c>
      <c r="AO156" s="211"/>
      <c r="AP156" s="178">
        <f t="shared" si="32"/>
        <v>249.51307692307688</v>
      </c>
      <c r="AQ156" s="352">
        <f t="shared" si="33"/>
        <v>657476.92307692301</v>
      </c>
      <c r="AR156" s="179">
        <f t="shared" si="28"/>
        <v>0</v>
      </c>
      <c r="AS156" s="209"/>
      <c r="AT156" s="257">
        <v>109.5</v>
      </c>
      <c r="AU156" s="174"/>
      <c r="AV156" s="181"/>
      <c r="AW156" s="182">
        <f t="shared" si="29"/>
        <v>140.01</v>
      </c>
      <c r="AX156" s="183">
        <f t="shared" si="27"/>
        <v>140</v>
      </c>
      <c r="AY156" s="184">
        <f t="shared" si="30"/>
        <v>0</v>
      </c>
      <c r="AZ156" s="31"/>
    </row>
    <row r="157" spans="1:52" s="32" customFormat="1" ht="57" customHeight="1">
      <c r="A157" s="147">
        <v>217</v>
      </c>
      <c r="B157" s="346">
        <v>148</v>
      </c>
      <c r="C157" s="159" t="s">
        <v>798</v>
      </c>
      <c r="D157" s="159" t="s">
        <v>799</v>
      </c>
      <c r="E157" s="159" t="s">
        <v>800</v>
      </c>
      <c r="F157" s="159" t="s">
        <v>102</v>
      </c>
      <c r="G157" s="235">
        <v>44372</v>
      </c>
      <c r="H157" s="272">
        <v>35219</v>
      </c>
      <c r="I157" s="256" t="s">
        <v>801</v>
      </c>
      <c r="J157" s="206" t="s">
        <v>802</v>
      </c>
      <c r="K157" s="222"/>
      <c r="L157" s="222"/>
      <c r="M157" s="188" t="s">
        <v>1418</v>
      </c>
      <c r="N157" s="202" t="s">
        <v>1343</v>
      </c>
      <c r="O157" s="217"/>
      <c r="P157" s="217"/>
      <c r="Q157" s="217"/>
      <c r="R157" s="168">
        <v>204</v>
      </c>
      <c r="S157" s="169"/>
      <c r="T157" s="170">
        <f t="shared" si="31"/>
        <v>0</v>
      </c>
      <c r="U157" s="170">
        <v>20</v>
      </c>
      <c r="V157" s="194"/>
      <c r="W157" s="172">
        <f t="shared" si="34"/>
        <v>0</v>
      </c>
      <c r="X157" s="208"/>
      <c r="Y157" s="208"/>
      <c r="Z157" s="208"/>
      <c r="AA157" s="174">
        <f t="shared" si="35"/>
        <v>0</v>
      </c>
      <c r="AB157" s="175">
        <f t="shared" si="26"/>
        <v>0</v>
      </c>
      <c r="AC157" s="174"/>
      <c r="AD157" s="174">
        <f t="shared" si="38"/>
        <v>0</v>
      </c>
      <c r="AE157" s="174"/>
      <c r="AF157" s="176">
        <f t="shared" si="39"/>
        <v>0</v>
      </c>
      <c r="AG157" s="209"/>
      <c r="AH157" s="209"/>
      <c r="AI157" s="210"/>
      <c r="AJ157" s="208"/>
      <c r="AK157" s="208"/>
      <c r="AL157" s="174">
        <v>0</v>
      </c>
      <c r="AM157" s="174"/>
      <c r="AN157" s="174">
        <v>0</v>
      </c>
      <c r="AO157" s="223"/>
      <c r="AP157" s="178">
        <f t="shared" si="32"/>
        <v>20</v>
      </c>
      <c r="AQ157" s="352">
        <f t="shared" si="33"/>
        <v>81500</v>
      </c>
      <c r="AR157" s="179">
        <f t="shared" si="28"/>
        <v>0</v>
      </c>
      <c r="AS157" s="209"/>
      <c r="AT157" s="257"/>
      <c r="AU157" s="174"/>
      <c r="AV157" s="181"/>
      <c r="AW157" s="182">
        <f t="shared" si="29"/>
        <v>20</v>
      </c>
      <c r="AX157" s="183">
        <f t="shared" si="27"/>
        <v>20</v>
      </c>
      <c r="AY157" s="184">
        <f t="shared" si="30"/>
        <v>0</v>
      </c>
      <c r="AZ157" s="31"/>
    </row>
    <row r="158" spans="1:52" s="32" customFormat="1" ht="57" customHeight="1">
      <c r="A158" s="150">
        <v>222</v>
      </c>
      <c r="B158" s="346">
        <v>149</v>
      </c>
      <c r="C158" s="226" t="s">
        <v>803</v>
      </c>
      <c r="D158" s="193" t="s">
        <v>804</v>
      </c>
      <c r="E158" s="193" t="s">
        <v>805</v>
      </c>
      <c r="F158" s="226" t="s">
        <v>102</v>
      </c>
      <c r="G158" s="235">
        <v>44378</v>
      </c>
      <c r="H158" s="273">
        <v>36868</v>
      </c>
      <c r="I158" s="256" t="s">
        <v>806</v>
      </c>
      <c r="J158" s="258" t="s">
        <v>807</v>
      </c>
      <c r="K158" s="222"/>
      <c r="L158" s="222"/>
      <c r="M158" s="188" t="s">
        <v>1419</v>
      </c>
      <c r="N158" s="202" t="s">
        <v>119</v>
      </c>
      <c r="O158" s="217"/>
      <c r="P158" s="217"/>
      <c r="Q158" s="217"/>
      <c r="R158" s="168">
        <v>204</v>
      </c>
      <c r="S158" s="169"/>
      <c r="T158" s="170">
        <f t="shared" si="31"/>
        <v>0</v>
      </c>
      <c r="U158" s="170">
        <v>20</v>
      </c>
      <c r="V158" s="194"/>
      <c r="W158" s="172">
        <f t="shared" si="34"/>
        <v>0</v>
      </c>
      <c r="X158" s="208"/>
      <c r="Y158" s="208"/>
      <c r="Z158" s="208"/>
      <c r="AA158" s="174">
        <f t="shared" si="35"/>
        <v>0</v>
      </c>
      <c r="AB158" s="175">
        <f t="shared" si="26"/>
        <v>0</v>
      </c>
      <c r="AC158" s="174"/>
      <c r="AD158" s="174">
        <f t="shared" si="38"/>
        <v>0</v>
      </c>
      <c r="AE158" s="174"/>
      <c r="AF158" s="176">
        <f t="shared" si="39"/>
        <v>0</v>
      </c>
      <c r="AG158" s="209"/>
      <c r="AH158" s="209"/>
      <c r="AI158" s="210"/>
      <c r="AJ158" s="208"/>
      <c r="AK158" s="208"/>
      <c r="AL158" s="174">
        <v>0</v>
      </c>
      <c r="AM158" s="174"/>
      <c r="AN158" s="174">
        <v>0</v>
      </c>
      <c r="AO158" s="211"/>
      <c r="AP158" s="178">
        <f t="shared" si="32"/>
        <v>20</v>
      </c>
      <c r="AQ158" s="352">
        <f t="shared" si="33"/>
        <v>81500</v>
      </c>
      <c r="AR158" s="179">
        <f t="shared" si="28"/>
        <v>0</v>
      </c>
      <c r="AS158" s="209"/>
      <c r="AT158" s="257"/>
      <c r="AU158" s="174"/>
      <c r="AV158" s="181"/>
      <c r="AW158" s="182">
        <f t="shared" si="29"/>
        <v>20</v>
      </c>
      <c r="AX158" s="183">
        <f t="shared" si="27"/>
        <v>20</v>
      </c>
      <c r="AY158" s="184">
        <f t="shared" si="30"/>
        <v>0</v>
      </c>
      <c r="AZ158" s="31"/>
    </row>
    <row r="159" spans="1:52" s="32" customFormat="1" ht="57" customHeight="1">
      <c r="A159" s="147">
        <v>223</v>
      </c>
      <c r="B159" s="346">
        <v>150</v>
      </c>
      <c r="C159" s="226" t="s">
        <v>808</v>
      </c>
      <c r="D159" s="188" t="s">
        <v>809</v>
      </c>
      <c r="E159" s="188" t="s">
        <v>810</v>
      </c>
      <c r="F159" s="341" t="s">
        <v>91</v>
      </c>
      <c r="G159" s="235">
        <v>44378</v>
      </c>
      <c r="H159" s="273">
        <v>37705</v>
      </c>
      <c r="I159" s="256" t="s">
        <v>811</v>
      </c>
      <c r="J159" s="206" t="s">
        <v>812</v>
      </c>
      <c r="K159" s="222"/>
      <c r="L159" s="222"/>
      <c r="M159" s="188" t="s">
        <v>1419</v>
      </c>
      <c r="N159" s="202" t="s">
        <v>119</v>
      </c>
      <c r="O159" s="217"/>
      <c r="P159" s="217"/>
      <c r="Q159" s="217"/>
      <c r="R159" s="168">
        <v>204</v>
      </c>
      <c r="S159" s="169"/>
      <c r="T159" s="170">
        <f t="shared" si="31"/>
        <v>0</v>
      </c>
      <c r="U159" s="170">
        <v>20</v>
      </c>
      <c r="V159" s="194"/>
      <c r="W159" s="172">
        <f t="shared" si="34"/>
        <v>0</v>
      </c>
      <c r="X159" s="208"/>
      <c r="Y159" s="208"/>
      <c r="Z159" s="208"/>
      <c r="AA159" s="174">
        <f t="shared" si="35"/>
        <v>0</v>
      </c>
      <c r="AB159" s="175">
        <f t="shared" si="26"/>
        <v>0</v>
      </c>
      <c r="AC159" s="174"/>
      <c r="AD159" s="174">
        <f t="shared" si="38"/>
        <v>0</v>
      </c>
      <c r="AE159" s="174"/>
      <c r="AF159" s="176">
        <f t="shared" si="39"/>
        <v>0</v>
      </c>
      <c r="AG159" s="209"/>
      <c r="AH159" s="209"/>
      <c r="AI159" s="210"/>
      <c r="AJ159" s="208"/>
      <c r="AK159" s="208"/>
      <c r="AL159" s="174">
        <v>0</v>
      </c>
      <c r="AM159" s="174"/>
      <c r="AN159" s="174">
        <v>0</v>
      </c>
      <c r="AO159" s="211"/>
      <c r="AP159" s="178">
        <f t="shared" si="32"/>
        <v>20</v>
      </c>
      <c r="AQ159" s="352">
        <f t="shared" si="33"/>
        <v>81500</v>
      </c>
      <c r="AR159" s="179">
        <f t="shared" si="28"/>
        <v>0</v>
      </c>
      <c r="AS159" s="209"/>
      <c r="AT159" s="257"/>
      <c r="AU159" s="174"/>
      <c r="AV159" s="181"/>
      <c r="AW159" s="182">
        <f t="shared" si="29"/>
        <v>20</v>
      </c>
      <c r="AX159" s="183">
        <f t="shared" si="27"/>
        <v>20</v>
      </c>
      <c r="AY159" s="184">
        <f t="shared" si="30"/>
        <v>0</v>
      </c>
      <c r="AZ159" s="31"/>
    </row>
    <row r="160" spans="1:52" s="32" customFormat="1" ht="57" customHeight="1">
      <c r="A160" s="147">
        <v>225</v>
      </c>
      <c r="B160" s="346">
        <v>151</v>
      </c>
      <c r="C160" s="226" t="s">
        <v>813</v>
      </c>
      <c r="D160" s="193" t="s">
        <v>814</v>
      </c>
      <c r="E160" s="193" t="s">
        <v>815</v>
      </c>
      <c r="F160" s="226" t="s">
        <v>91</v>
      </c>
      <c r="G160" s="235">
        <v>44382</v>
      </c>
      <c r="H160" s="273">
        <v>36772</v>
      </c>
      <c r="I160" s="256" t="s">
        <v>816</v>
      </c>
      <c r="J160" s="258" t="s">
        <v>817</v>
      </c>
      <c r="K160" s="222"/>
      <c r="L160" s="222"/>
      <c r="M160" s="188" t="s">
        <v>1388</v>
      </c>
      <c r="N160" s="202" t="s">
        <v>1400</v>
      </c>
      <c r="O160" s="217"/>
      <c r="P160" s="217"/>
      <c r="Q160" s="217"/>
      <c r="R160" s="168">
        <v>204</v>
      </c>
      <c r="S160" s="169"/>
      <c r="T160" s="170">
        <f t="shared" si="31"/>
        <v>0</v>
      </c>
      <c r="U160" s="170">
        <v>20</v>
      </c>
      <c r="V160" s="194"/>
      <c r="W160" s="172">
        <f t="shared" si="34"/>
        <v>0</v>
      </c>
      <c r="X160" s="208"/>
      <c r="Y160" s="208"/>
      <c r="Z160" s="208"/>
      <c r="AA160" s="174">
        <f t="shared" si="35"/>
        <v>0</v>
      </c>
      <c r="AB160" s="175">
        <f t="shared" si="26"/>
        <v>0</v>
      </c>
      <c r="AC160" s="174"/>
      <c r="AD160" s="174">
        <f t="shared" si="38"/>
        <v>0</v>
      </c>
      <c r="AE160" s="174"/>
      <c r="AF160" s="176">
        <f t="shared" si="39"/>
        <v>0</v>
      </c>
      <c r="AG160" s="209"/>
      <c r="AH160" s="209"/>
      <c r="AI160" s="210"/>
      <c r="AJ160" s="208"/>
      <c r="AK160" s="208"/>
      <c r="AL160" s="174">
        <v>0</v>
      </c>
      <c r="AM160" s="174"/>
      <c r="AN160" s="174">
        <v>0</v>
      </c>
      <c r="AO160" s="211"/>
      <c r="AP160" s="178">
        <f t="shared" si="32"/>
        <v>20</v>
      </c>
      <c r="AQ160" s="352">
        <f t="shared" si="33"/>
        <v>81500</v>
      </c>
      <c r="AR160" s="179">
        <f t="shared" si="28"/>
        <v>0</v>
      </c>
      <c r="AS160" s="209"/>
      <c r="AT160" s="257"/>
      <c r="AU160" s="174"/>
      <c r="AV160" s="181"/>
      <c r="AW160" s="182">
        <f t="shared" si="29"/>
        <v>20</v>
      </c>
      <c r="AX160" s="183">
        <f t="shared" si="27"/>
        <v>20</v>
      </c>
      <c r="AY160" s="184">
        <f t="shared" si="30"/>
        <v>0</v>
      </c>
      <c r="AZ160" s="31"/>
    </row>
    <row r="161" spans="1:52" s="32" customFormat="1" ht="57" customHeight="1">
      <c r="A161" s="150">
        <v>226</v>
      </c>
      <c r="B161" s="346">
        <v>152</v>
      </c>
      <c r="C161" s="226" t="s">
        <v>818</v>
      </c>
      <c r="D161" s="188" t="s">
        <v>819</v>
      </c>
      <c r="E161" s="188" t="s">
        <v>820</v>
      </c>
      <c r="F161" s="341" t="s">
        <v>91</v>
      </c>
      <c r="G161" s="235">
        <v>44382</v>
      </c>
      <c r="H161" s="273">
        <v>36588</v>
      </c>
      <c r="I161" s="256" t="s">
        <v>821</v>
      </c>
      <c r="J161" s="258" t="s">
        <v>822</v>
      </c>
      <c r="K161" s="222"/>
      <c r="L161" s="222"/>
      <c r="M161" s="188" t="s">
        <v>1372</v>
      </c>
      <c r="N161" s="202" t="s">
        <v>114</v>
      </c>
      <c r="O161" s="217"/>
      <c r="P161" s="217"/>
      <c r="Q161" s="217"/>
      <c r="R161" s="168">
        <v>204</v>
      </c>
      <c r="S161" s="169"/>
      <c r="T161" s="170">
        <f t="shared" si="31"/>
        <v>0</v>
      </c>
      <c r="U161" s="170"/>
      <c r="V161" s="194"/>
      <c r="W161" s="172">
        <f t="shared" si="34"/>
        <v>0</v>
      </c>
      <c r="X161" s="208"/>
      <c r="Y161" s="208"/>
      <c r="Z161" s="208"/>
      <c r="AA161" s="174">
        <f t="shared" si="35"/>
        <v>0</v>
      </c>
      <c r="AB161" s="175">
        <f t="shared" ref="AB161:AB209" si="40">V161/2*0.625</f>
        <v>0</v>
      </c>
      <c r="AC161" s="174"/>
      <c r="AD161" s="174">
        <f t="shared" si="38"/>
        <v>0</v>
      </c>
      <c r="AE161" s="174"/>
      <c r="AF161" s="176">
        <f t="shared" si="39"/>
        <v>0</v>
      </c>
      <c r="AG161" s="209"/>
      <c r="AH161" s="260">
        <v>30.06</v>
      </c>
      <c r="AI161" s="210"/>
      <c r="AJ161" s="208"/>
      <c r="AK161" s="208"/>
      <c r="AL161" s="174">
        <v>0</v>
      </c>
      <c r="AM161" s="174"/>
      <c r="AN161" s="174">
        <v>0</v>
      </c>
      <c r="AO161" s="223"/>
      <c r="AP161" s="178">
        <f t="shared" si="32"/>
        <v>30.06</v>
      </c>
      <c r="AQ161" s="352">
        <f t="shared" si="33"/>
        <v>122494.5</v>
      </c>
      <c r="AR161" s="179">
        <f t="shared" si="28"/>
        <v>0</v>
      </c>
      <c r="AS161" s="209"/>
      <c r="AT161" s="257">
        <v>30.06</v>
      </c>
      <c r="AU161" s="174"/>
      <c r="AV161" s="181"/>
      <c r="AW161" s="182">
        <f t="shared" si="29"/>
        <v>0</v>
      </c>
      <c r="AX161" s="183">
        <f t="shared" si="27"/>
        <v>0</v>
      </c>
      <c r="AY161" s="184">
        <f t="shared" si="30"/>
        <v>0</v>
      </c>
      <c r="AZ161" s="31"/>
    </row>
    <row r="162" spans="1:52" s="32" customFormat="1" ht="57" customHeight="1">
      <c r="A162" s="150">
        <v>228</v>
      </c>
      <c r="B162" s="346">
        <v>153</v>
      </c>
      <c r="C162" s="226" t="s">
        <v>823</v>
      </c>
      <c r="D162" s="188" t="s">
        <v>824</v>
      </c>
      <c r="E162" s="188" t="s">
        <v>825</v>
      </c>
      <c r="F162" s="341" t="s">
        <v>91</v>
      </c>
      <c r="G162" s="235">
        <v>44382</v>
      </c>
      <c r="H162" s="273">
        <v>33934</v>
      </c>
      <c r="I162" s="256" t="s">
        <v>826</v>
      </c>
      <c r="J162" s="258" t="s">
        <v>827</v>
      </c>
      <c r="K162" s="222"/>
      <c r="L162" s="222"/>
      <c r="M162" s="188" t="s">
        <v>1411</v>
      </c>
      <c r="N162" s="202" t="s">
        <v>1377</v>
      </c>
      <c r="O162" s="217"/>
      <c r="P162" s="217">
        <v>30</v>
      </c>
      <c r="Q162" s="217"/>
      <c r="R162" s="168">
        <v>204</v>
      </c>
      <c r="S162" s="169">
        <v>26</v>
      </c>
      <c r="T162" s="170">
        <f t="shared" si="31"/>
        <v>234</v>
      </c>
      <c r="U162" s="170"/>
      <c r="V162" s="194"/>
      <c r="W162" s="172">
        <f t="shared" si="34"/>
        <v>0</v>
      </c>
      <c r="X162" s="208"/>
      <c r="Y162" s="208"/>
      <c r="Z162" s="208"/>
      <c r="AA162" s="174">
        <f t="shared" si="35"/>
        <v>0</v>
      </c>
      <c r="AB162" s="175">
        <f t="shared" si="40"/>
        <v>0</v>
      </c>
      <c r="AC162" s="174">
        <v>15</v>
      </c>
      <c r="AD162" s="174">
        <f t="shared" si="38"/>
        <v>8</v>
      </c>
      <c r="AE162" s="174"/>
      <c r="AF162" s="176">
        <f t="shared" si="39"/>
        <v>7</v>
      </c>
      <c r="AG162" s="209"/>
      <c r="AH162" s="207"/>
      <c r="AI162" s="210"/>
      <c r="AJ162" s="208"/>
      <c r="AK162" s="208"/>
      <c r="AL162" s="174">
        <v>0</v>
      </c>
      <c r="AM162" s="174"/>
      <c r="AN162" s="174">
        <v>0</v>
      </c>
      <c r="AO162" s="211"/>
      <c r="AP162" s="178">
        <f t="shared" si="32"/>
        <v>264</v>
      </c>
      <c r="AQ162" s="352">
        <f t="shared" si="33"/>
        <v>1014675</v>
      </c>
      <c r="AR162" s="179">
        <f t="shared" si="28"/>
        <v>0</v>
      </c>
      <c r="AS162" s="209"/>
      <c r="AT162" s="257">
        <v>109.5</v>
      </c>
      <c r="AU162" s="174"/>
      <c r="AV162" s="181"/>
      <c r="AW162" s="182">
        <f t="shared" si="29"/>
        <v>154.5</v>
      </c>
      <c r="AX162" s="183">
        <f t="shared" si="27"/>
        <v>154</v>
      </c>
      <c r="AY162" s="184">
        <f t="shared" si="30"/>
        <v>2000</v>
      </c>
      <c r="AZ162" s="31"/>
    </row>
    <row r="163" spans="1:52" s="60" customFormat="1" ht="57" customHeight="1">
      <c r="A163" s="147">
        <v>229</v>
      </c>
      <c r="B163" s="346">
        <v>154</v>
      </c>
      <c r="C163" s="226" t="s">
        <v>828</v>
      </c>
      <c r="D163" s="193" t="s">
        <v>829</v>
      </c>
      <c r="E163" s="193" t="s">
        <v>830</v>
      </c>
      <c r="F163" s="226" t="s">
        <v>91</v>
      </c>
      <c r="G163" s="235">
        <v>44382</v>
      </c>
      <c r="H163" s="273">
        <v>36595</v>
      </c>
      <c r="I163" s="256" t="s">
        <v>831</v>
      </c>
      <c r="J163" s="206" t="s">
        <v>832</v>
      </c>
      <c r="K163" s="222"/>
      <c r="L163" s="222"/>
      <c r="M163" s="188" t="s">
        <v>1388</v>
      </c>
      <c r="N163" s="202" t="s">
        <v>1389</v>
      </c>
      <c r="O163" s="217"/>
      <c r="P163" s="274">
        <v>30</v>
      </c>
      <c r="Q163" s="217"/>
      <c r="R163" s="168">
        <v>204</v>
      </c>
      <c r="S163" s="169">
        <v>26</v>
      </c>
      <c r="T163" s="170">
        <f t="shared" si="31"/>
        <v>234</v>
      </c>
      <c r="U163" s="170"/>
      <c r="V163" s="194"/>
      <c r="W163" s="172">
        <f t="shared" si="34"/>
        <v>0</v>
      </c>
      <c r="X163" s="208"/>
      <c r="Y163" s="208"/>
      <c r="Z163" s="208"/>
      <c r="AA163" s="174">
        <f t="shared" si="35"/>
        <v>0</v>
      </c>
      <c r="AB163" s="175">
        <f t="shared" si="40"/>
        <v>0</v>
      </c>
      <c r="AC163" s="174">
        <v>15</v>
      </c>
      <c r="AD163" s="174">
        <f t="shared" si="38"/>
        <v>8</v>
      </c>
      <c r="AE163" s="174"/>
      <c r="AF163" s="176">
        <f t="shared" si="39"/>
        <v>7</v>
      </c>
      <c r="AG163" s="202"/>
      <c r="AH163" s="202"/>
      <c r="AI163" s="224"/>
      <c r="AJ163" s="213"/>
      <c r="AK163" s="213"/>
      <c r="AL163" s="225">
        <v>0</v>
      </c>
      <c r="AM163" s="174"/>
      <c r="AN163" s="174">
        <v>0</v>
      </c>
      <c r="AO163" s="223"/>
      <c r="AP163" s="178">
        <f t="shared" si="32"/>
        <v>264</v>
      </c>
      <c r="AQ163" s="352">
        <f t="shared" si="33"/>
        <v>1014675</v>
      </c>
      <c r="AR163" s="179">
        <f t="shared" si="28"/>
        <v>0</v>
      </c>
      <c r="AS163" s="209"/>
      <c r="AT163" s="257">
        <v>109.5</v>
      </c>
      <c r="AU163" s="174"/>
      <c r="AV163" s="181"/>
      <c r="AW163" s="182">
        <f t="shared" si="29"/>
        <v>154.5</v>
      </c>
      <c r="AX163" s="183">
        <f t="shared" si="27"/>
        <v>154</v>
      </c>
      <c r="AY163" s="184">
        <f t="shared" si="30"/>
        <v>2000</v>
      </c>
      <c r="AZ163" s="59"/>
    </row>
    <row r="164" spans="1:52" s="32" customFormat="1" ht="57" customHeight="1">
      <c r="A164" s="147">
        <v>231</v>
      </c>
      <c r="B164" s="346">
        <v>155</v>
      </c>
      <c r="C164" s="219" t="s">
        <v>833</v>
      </c>
      <c r="D164" s="221" t="s">
        <v>834</v>
      </c>
      <c r="E164" s="221" t="s">
        <v>835</v>
      </c>
      <c r="F164" s="341" t="s">
        <v>91</v>
      </c>
      <c r="G164" s="235">
        <v>44383</v>
      </c>
      <c r="H164" s="273">
        <v>34213</v>
      </c>
      <c r="I164" s="256" t="s">
        <v>836</v>
      </c>
      <c r="J164" s="206" t="s">
        <v>837</v>
      </c>
      <c r="K164" s="222"/>
      <c r="L164" s="222"/>
      <c r="M164" s="188" t="s">
        <v>1404</v>
      </c>
      <c r="N164" s="202" t="s">
        <v>1389</v>
      </c>
      <c r="O164" s="217">
        <v>25</v>
      </c>
      <c r="P164" s="217">
        <v>35</v>
      </c>
      <c r="Q164" s="217"/>
      <c r="R164" s="168">
        <v>204</v>
      </c>
      <c r="S164" s="169">
        <v>26</v>
      </c>
      <c r="T164" s="170">
        <f t="shared" si="31"/>
        <v>264</v>
      </c>
      <c r="U164" s="170"/>
      <c r="V164" s="194"/>
      <c r="W164" s="172">
        <f t="shared" si="34"/>
        <v>0</v>
      </c>
      <c r="X164" s="208"/>
      <c r="Y164" s="208"/>
      <c r="Z164" s="208"/>
      <c r="AA164" s="174">
        <f t="shared" si="35"/>
        <v>0</v>
      </c>
      <c r="AB164" s="175">
        <f t="shared" si="40"/>
        <v>0</v>
      </c>
      <c r="AC164" s="174">
        <v>15</v>
      </c>
      <c r="AD164" s="174">
        <f t="shared" si="38"/>
        <v>8</v>
      </c>
      <c r="AE164" s="174"/>
      <c r="AF164" s="176">
        <f t="shared" si="39"/>
        <v>7</v>
      </c>
      <c r="AG164" s="209"/>
      <c r="AH164" s="209"/>
      <c r="AI164" s="210"/>
      <c r="AJ164" s="208"/>
      <c r="AK164" s="208"/>
      <c r="AL164" s="174">
        <v>0</v>
      </c>
      <c r="AM164" s="174"/>
      <c r="AN164" s="174">
        <v>0</v>
      </c>
      <c r="AO164" s="211"/>
      <c r="AP164" s="178">
        <f t="shared" si="32"/>
        <v>294</v>
      </c>
      <c r="AQ164" s="352">
        <f t="shared" si="33"/>
        <v>1136925</v>
      </c>
      <c r="AR164" s="179">
        <f t="shared" si="28"/>
        <v>0</v>
      </c>
      <c r="AS164" s="209"/>
      <c r="AT164" s="257">
        <v>109.5</v>
      </c>
      <c r="AU164" s="174"/>
      <c r="AV164" s="181"/>
      <c r="AW164" s="182">
        <f t="shared" si="29"/>
        <v>184.5</v>
      </c>
      <c r="AX164" s="183">
        <f t="shared" si="27"/>
        <v>184</v>
      </c>
      <c r="AY164" s="184">
        <f t="shared" si="30"/>
        <v>2000</v>
      </c>
      <c r="AZ164" s="31"/>
    </row>
    <row r="165" spans="1:52" s="60" customFormat="1" ht="57" customHeight="1">
      <c r="A165" s="147">
        <v>233</v>
      </c>
      <c r="B165" s="346">
        <v>156</v>
      </c>
      <c r="C165" s="226" t="s">
        <v>838</v>
      </c>
      <c r="D165" s="193" t="s">
        <v>839</v>
      </c>
      <c r="E165" s="193" t="s">
        <v>840</v>
      </c>
      <c r="F165" s="226" t="s">
        <v>91</v>
      </c>
      <c r="G165" s="235">
        <v>44385</v>
      </c>
      <c r="H165" s="273">
        <v>33194</v>
      </c>
      <c r="I165" s="256" t="s">
        <v>841</v>
      </c>
      <c r="J165" s="258" t="s">
        <v>842</v>
      </c>
      <c r="K165" s="222"/>
      <c r="L165" s="222"/>
      <c r="M165" s="188" t="s">
        <v>1388</v>
      </c>
      <c r="N165" s="202" t="s">
        <v>1389</v>
      </c>
      <c r="O165" s="217"/>
      <c r="P165" s="274"/>
      <c r="Q165" s="217"/>
      <c r="R165" s="168">
        <v>204</v>
      </c>
      <c r="S165" s="169"/>
      <c r="T165" s="170">
        <f t="shared" si="31"/>
        <v>0</v>
      </c>
      <c r="U165" s="170">
        <v>20</v>
      </c>
      <c r="V165" s="194"/>
      <c r="W165" s="172">
        <f t="shared" si="34"/>
        <v>0</v>
      </c>
      <c r="X165" s="208"/>
      <c r="Y165" s="208"/>
      <c r="Z165" s="208"/>
      <c r="AA165" s="174">
        <f t="shared" si="35"/>
        <v>0</v>
      </c>
      <c r="AB165" s="175">
        <f t="shared" si="40"/>
        <v>0</v>
      </c>
      <c r="AC165" s="174"/>
      <c r="AD165" s="174">
        <f t="shared" si="38"/>
        <v>0</v>
      </c>
      <c r="AE165" s="174"/>
      <c r="AF165" s="176">
        <f t="shared" si="39"/>
        <v>0</v>
      </c>
      <c r="AG165" s="202"/>
      <c r="AH165" s="202"/>
      <c r="AI165" s="224"/>
      <c r="AJ165" s="213"/>
      <c r="AK165" s="213"/>
      <c r="AL165" s="225">
        <v>0</v>
      </c>
      <c r="AM165" s="174"/>
      <c r="AN165" s="174">
        <v>0</v>
      </c>
      <c r="AO165" s="223"/>
      <c r="AP165" s="178">
        <f t="shared" si="32"/>
        <v>20</v>
      </c>
      <c r="AQ165" s="352">
        <f t="shared" si="33"/>
        <v>81500</v>
      </c>
      <c r="AR165" s="179">
        <f t="shared" si="28"/>
        <v>0</v>
      </c>
      <c r="AS165" s="209"/>
      <c r="AT165" s="257"/>
      <c r="AU165" s="174"/>
      <c r="AV165" s="181"/>
      <c r="AW165" s="182">
        <f t="shared" si="29"/>
        <v>20</v>
      </c>
      <c r="AX165" s="183">
        <f t="shared" si="27"/>
        <v>20</v>
      </c>
      <c r="AY165" s="184">
        <f t="shared" si="30"/>
        <v>0</v>
      </c>
      <c r="AZ165" s="59"/>
    </row>
    <row r="166" spans="1:52" s="60" customFormat="1" ht="57" customHeight="1">
      <c r="A166" s="150">
        <v>234</v>
      </c>
      <c r="B166" s="346">
        <v>157</v>
      </c>
      <c r="C166" s="226" t="s">
        <v>843</v>
      </c>
      <c r="D166" s="165" t="s">
        <v>844</v>
      </c>
      <c r="E166" s="165" t="s">
        <v>845</v>
      </c>
      <c r="F166" s="248" t="s">
        <v>91</v>
      </c>
      <c r="G166" s="235">
        <v>44389</v>
      </c>
      <c r="H166" s="273">
        <v>36625</v>
      </c>
      <c r="I166" s="256" t="s">
        <v>846</v>
      </c>
      <c r="J166" s="258" t="s">
        <v>847</v>
      </c>
      <c r="K166" s="222"/>
      <c r="L166" s="222"/>
      <c r="M166" s="188" t="s">
        <v>1388</v>
      </c>
      <c r="N166" s="202" t="s">
        <v>1387</v>
      </c>
      <c r="O166" s="217"/>
      <c r="P166" s="274"/>
      <c r="Q166" s="217"/>
      <c r="R166" s="168">
        <v>204</v>
      </c>
      <c r="S166" s="169"/>
      <c r="T166" s="170">
        <f t="shared" si="31"/>
        <v>0</v>
      </c>
      <c r="U166" s="170"/>
      <c r="V166" s="194"/>
      <c r="W166" s="172">
        <f t="shared" si="34"/>
        <v>0</v>
      </c>
      <c r="X166" s="208"/>
      <c r="Y166" s="208"/>
      <c r="Z166" s="208"/>
      <c r="AA166" s="174">
        <f t="shared" si="35"/>
        <v>0</v>
      </c>
      <c r="AB166" s="175">
        <f t="shared" si="40"/>
        <v>0</v>
      </c>
      <c r="AC166" s="174"/>
      <c r="AD166" s="174">
        <f t="shared" si="38"/>
        <v>0</v>
      </c>
      <c r="AE166" s="174"/>
      <c r="AF166" s="176">
        <f t="shared" si="39"/>
        <v>0</v>
      </c>
      <c r="AG166" s="202"/>
      <c r="AH166" s="260">
        <v>145.55000000000001</v>
      </c>
      <c r="AI166" s="224"/>
      <c r="AJ166" s="213"/>
      <c r="AK166" s="213"/>
      <c r="AL166" s="225">
        <v>0</v>
      </c>
      <c r="AM166" s="174"/>
      <c r="AN166" s="174">
        <v>0</v>
      </c>
      <c r="AO166" s="223"/>
      <c r="AP166" s="178">
        <f t="shared" si="32"/>
        <v>145.55000000000001</v>
      </c>
      <c r="AQ166" s="352">
        <f t="shared" si="33"/>
        <v>593116.25</v>
      </c>
      <c r="AR166" s="179">
        <f t="shared" si="28"/>
        <v>0</v>
      </c>
      <c r="AS166" s="209"/>
      <c r="AT166" s="257">
        <v>145.55000000000001</v>
      </c>
      <c r="AU166" s="174"/>
      <c r="AV166" s="181"/>
      <c r="AW166" s="182">
        <f t="shared" si="29"/>
        <v>0</v>
      </c>
      <c r="AX166" s="183">
        <f t="shared" si="27"/>
        <v>0</v>
      </c>
      <c r="AY166" s="184">
        <f t="shared" si="30"/>
        <v>0</v>
      </c>
      <c r="AZ166" s="59"/>
    </row>
    <row r="167" spans="1:52" s="32" customFormat="1" ht="57" customHeight="1">
      <c r="A167" s="155">
        <v>235</v>
      </c>
      <c r="B167" s="346">
        <v>158</v>
      </c>
      <c r="C167" s="219" t="s">
        <v>848</v>
      </c>
      <c r="D167" s="244" t="s">
        <v>849</v>
      </c>
      <c r="E167" s="244" t="s">
        <v>850</v>
      </c>
      <c r="F167" s="248" t="s">
        <v>91</v>
      </c>
      <c r="G167" s="261">
        <v>44391</v>
      </c>
      <c r="H167" s="275">
        <v>37649</v>
      </c>
      <c r="I167" s="263" t="s">
        <v>851</v>
      </c>
      <c r="J167" s="264" t="s">
        <v>852</v>
      </c>
      <c r="K167" s="222"/>
      <c r="L167" s="222"/>
      <c r="M167" s="221" t="s">
        <v>1420</v>
      </c>
      <c r="N167" s="202" t="s">
        <v>114</v>
      </c>
      <c r="O167" s="242"/>
      <c r="P167" s="242"/>
      <c r="Q167" s="242"/>
      <c r="R167" s="168">
        <v>204</v>
      </c>
      <c r="S167" s="169"/>
      <c r="T167" s="170">
        <f t="shared" si="31"/>
        <v>0</v>
      </c>
      <c r="U167" s="170">
        <v>20</v>
      </c>
      <c r="V167" s="194"/>
      <c r="W167" s="172">
        <f t="shared" si="34"/>
        <v>0</v>
      </c>
      <c r="X167" s="208"/>
      <c r="Y167" s="208"/>
      <c r="Z167" s="265"/>
      <c r="AA167" s="174">
        <f t="shared" si="35"/>
        <v>0</v>
      </c>
      <c r="AB167" s="175">
        <f t="shared" si="40"/>
        <v>0</v>
      </c>
      <c r="AC167" s="174"/>
      <c r="AD167" s="174">
        <f t="shared" si="38"/>
        <v>0</v>
      </c>
      <c r="AE167" s="174"/>
      <c r="AF167" s="176">
        <f t="shared" si="39"/>
        <v>0</v>
      </c>
      <c r="AG167" s="209"/>
      <c r="AH167" s="222"/>
      <c r="AI167" s="210"/>
      <c r="AJ167" s="208"/>
      <c r="AK167" s="208"/>
      <c r="AL167" s="174">
        <v>0</v>
      </c>
      <c r="AM167" s="174">
        <v>0</v>
      </c>
      <c r="AN167" s="266">
        <v>0</v>
      </c>
      <c r="AO167" s="267"/>
      <c r="AP167" s="178">
        <f t="shared" si="32"/>
        <v>20</v>
      </c>
      <c r="AQ167" s="352">
        <f t="shared" si="33"/>
        <v>81500</v>
      </c>
      <c r="AR167" s="179">
        <f t="shared" si="28"/>
        <v>0</v>
      </c>
      <c r="AS167" s="209"/>
      <c r="AT167" s="175"/>
      <c r="AU167" s="174"/>
      <c r="AV167" s="181"/>
      <c r="AW167" s="182">
        <f t="shared" si="29"/>
        <v>20</v>
      </c>
      <c r="AX167" s="183">
        <f t="shared" si="27"/>
        <v>20</v>
      </c>
      <c r="AY167" s="184">
        <f t="shared" si="30"/>
        <v>0</v>
      </c>
      <c r="AZ167" s="31"/>
    </row>
    <row r="168" spans="1:52" s="32" customFormat="1" ht="57" customHeight="1">
      <c r="A168" s="150">
        <v>236</v>
      </c>
      <c r="B168" s="346">
        <v>159</v>
      </c>
      <c r="C168" s="226" t="s">
        <v>853</v>
      </c>
      <c r="D168" s="165" t="s">
        <v>854</v>
      </c>
      <c r="E168" s="165" t="s">
        <v>855</v>
      </c>
      <c r="F168" s="248" t="s">
        <v>91</v>
      </c>
      <c r="G168" s="235">
        <v>44391</v>
      </c>
      <c r="H168" s="273">
        <v>36597</v>
      </c>
      <c r="I168" s="256" t="s">
        <v>856</v>
      </c>
      <c r="J168" s="206" t="s">
        <v>857</v>
      </c>
      <c r="K168" s="222"/>
      <c r="L168" s="222"/>
      <c r="M168" s="188" t="s">
        <v>1372</v>
      </c>
      <c r="N168" s="202" t="s">
        <v>1375</v>
      </c>
      <c r="O168" s="217"/>
      <c r="P168" s="217"/>
      <c r="Q168" s="217"/>
      <c r="R168" s="168">
        <v>204</v>
      </c>
      <c r="S168" s="169"/>
      <c r="T168" s="170">
        <f t="shared" si="31"/>
        <v>0</v>
      </c>
      <c r="U168" s="170">
        <v>20</v>
      </c>
      <c r="V168" s="194"/>
      <c r="W168" s="172">
        <f t="shared" si="34"/>
        <v>0</v>
      </c>
      <c r="X168" s="208"/>
      <c r="Y168" s="208"/>
      <c r="Z168" s="208"/>
      <c r="AA168" s="174">
        <f t="shared" si="35"/>
        <v>0</v>
      </c>
      <c r="AB168" s="175">
        <f t="shared" si="40"/>
        <v>0</v>
      </c>
      <c r="AC168" s="174"/>
      <c r="AD168" s="174">
        <f t="shared" si="38"/>
        <v>0</v>
      </c>
      <c r="AE168" s="174"/>
      <c r="AF168" s="176">
        <f t="shared" si="39"/>
        <v>0</v>
      </c>
      <c r="AG168" s="209"/>
      <c r="AH168" s="209"/>
      <c r="AI168" s="210"/>
      <c r="AJ168" s="208"/>
      <c r="AK168" s="208"/>
      <c r="AL168" s="174">
        <v>0</v>
      </c>
      <c r="AM168" s="174"/>
      <c r="AN168" s="174">
        <v>0</v>
      </c>
      <c r="AO168" s="211"/>
      <c r="AP168" s="178">
        <f t="shared" si="32"/>
        <v>20</v>
      </c>
      <c r="AQ168" s="352">
        <f t="shared" si="33"/>
        <v>81500</v>
      </c>
      <c r="AR168" s="179">
        <f t="shared" si="28"/>
        <v>0</v>
      </c>
      <c r="AS168" s="209"/>
      <c r="AT168" s="257"/>
      <c r="AU168" s="174"/>
      <c r="AV168" s="181"/>
      <c r="AW168" s="182">
        <f t="shared" si="29"/>
        <v>20</v>
      </c>
      <c r="AX168" s="183">
        <f t="shared" si="27"/>
        <v>20</v>
      </c>
      <c r="AY168" s="184">
        <f t="shared" si="30"/>
        <v>0</v>
      </c>
      <c r="AZ168" s="31"/>
    </row>
    <row r="169" spans="1:52" s="60" customFormat="1" ht="57" customHeight="1">
      <c r="A169" s="147">
        <v>237</v>
      </c>
      <c r="B169" s="346">
        <v>160</v>
      </c>
      <c r="C169" s="226" t="s">
        <v>858</v>
      </c>
      <c r="D169" s="165" t="s">
        <v>859</v>
      </c>
      <c r="E169" s="165" t="s">
        <v>860</v>
      </c>
      <c r="F169" s="248" t="s">
        <v>91</v>
      </c>
      <c r="G169" s="235">
        <v>44397</v>
      </c>
      <c r="H169" s="273">
        <v>35431</v>
      </c>
      <c r="I169" s="256" t="s">
        <v>861</v>
      </c>
      <c r="J169" s="258" t="s">
        <v>862</v>
      </c>
      <c r="K169" s="222"/>
      <c r="L169" s="222"/>
      <c r="M169" s="188" t="s">
        <v>1388</v>
      </c>
      <c r="N169" s="202" t="s">
        <v>1389</v>
      </c>
      <c r="O169" s="217"/>
      <c r="P169" s="217"/>
      <c r="Q169" s="217"/>
      <c r="R169" s="168">
        <v>204</v>
      </c>
      <c r="S169" s="169">
        <v>16.3125</v>
      </c>
      <c r="T169" s="170">
        <f t="shared" si="31"/>
        <v>127.99038461538461</v>
      </c>
      <c r="U169" s="170"/>
      <c r="V169" s="194"/>
      <c r="W169" s="172">
        <f t="shared" si="34"/>
        <v>0</v>
      </c>
      <c r="X169" s="208"/>
      <c r="Y169" s="208"/>
      <c r="Z169" s="208"/>
      <c r="AA169" s="174">
        <f t="shared" si="35"/>
        <v>0</v>
      </c>
      <c r="AB169" s="175">
        <f t="shared" si="40"/>
        <v>0</v>
      </c>
      <c r="AC169" s="174"/>
      <c r="AD169" s="174">
        <f>8/$R$5*S169</f>
        <v>5.0192307692307692</v>
      </c>
      <c r="AE169" s="174"/>
      <c r="AF169" s="176">
        <f>7/$R$5*S169</f>
        <v>4.3918269230769225</v>
      </c>
      <c r="AG169" s="202"/>
      <c r="AH169" s="202"/>
      <c r="AI169" s="224"/>
      <c r="AJ169" s="213"/>
      <c r="AK169" s="213"/>
      <c r="AL169" s="225">
        <v>0</v>
      </c>
      <c r="AM169" s="174"/>
      <c r="AN169" s="174">
        <v>0</v>
      </c>
      <c r="AO169" s="223"/>
      <c r="AP169" s="178">
        <f t="shared" si="32"/>
        <v>137.40144230769232</v>
      </c>
      <c r="AQ169" s="352">
        <f t="shared" si="33"/>
        <v>521560.81730769231</v>
      </c>
      <c r="AR169" s="179">
        <f t="shared" si="28"/>
        <v>0</v>
      </c>
      <c r="AS169" s="209"/>
      <c r="AT169" s="257">
        <v>92.65</v>
      </c>
      <c r="AU169" s="174"/>
      <c r="AV169" s="181"/>
      <c r="AW169" s="182">
        <f t="shared" si="29"/>
        <v>44.75</v>
      </c>
      <c r="AX169" s="183">
        <f t="shared" ref="AX169:AX215" si="41">INT(AW169)</f>
        <v>44</v>
      </c>
      <c r="AY169" s="184">
        <f t="shared" si="30"/>
        <v>3000</v>
      </c>
      <c r="AZ169" s="59"/>
    </row>
    <row r="170" spans="1:52" s="32" customFormat="1" ht="57" customHeight="1">
      <c r="A170" s="150">
        <v>238</v>
      </c>
      <c r="B170" s="346">
        <v>161</v>
      </c>
      <c r="C170" s="226" t="s">
        <v>863</v>
      </c>
      <c r="D170" s="165" t="s">
        <v>864</v>
      </c>
      <c r="E170" s="165" t="s">
        <v>865</v>
      </c>
      <c r="F170" s="248" t="s">
        <v>91</v>
      </c>
      <c r="G170" s="235">
        <v>44397</v>
      </c>
      <c r="H170" s="276">
        <v>32252</v>
      </c>
      <c r="I170" s="277" t="s">
        <v>866</v>
      </c>
      <c r="J170" s="278" t="s">
        <v>867</v>
      </c>
      <c r="K170" s="222"/>
      <c r="L170" s="222"/>
      <c r="M170" s="188" t="s">
        <v>1372</v>
      </c>
      <c r="N170" s="202" t="s">
        <v>114</v>
      </c>
      <c r="O170" s="217"/>
      <c r="P170" s="217"/>
      <c r="Q170" s="217"/>
      <c r="R170" s="168">
        <v>204</v>
      </c>
      <c r="S170" s="169"/>
      <c r="T170" s="170">
        <f t="shared" si="31"/>
        <v>0</v>
      </c>
      <c r="U170" s="170">
        <v>20</v>
      </c>
      <c r="V170" s="194"/>
      <c r="W170" s="172">
        <f t="shared" si="34"/>
        <v>0</v>
      </c>
      <c r="X170" s="208"/>
      <c r="Y170" s="208"/>
      <c r="Z170" s="208"/>
      <c r="AA170" s="174">
        <f t="shared" si="35"/>
        <v>0</v>
      </c>
      <c r="AB170" s="175">
        <f t="shared" si="40"/>
        <v>0</v>
      </c>
      <c r="AC170" s="174"/>
      <c r="AD170" s="174">
        <f t="shared" si="38"/>
        <v>0</v>
      </c>
      <c r="AE170" s="174"/>
      <c r="AF170" s="176">
        <f t="shared" si="39"/>
        <v>0</v>
      </c>
      <c r="AG170" s="209"/>
      <c r="AH170" s="209"/>
      <c r="AI170" s="210"/>
      <c r="AJ170" s="208"/>
      <c r="AK170" s="208"/>
      <c r="AL170" s="174">
        <v>0</v>
      </c>
      <c r="AM170" s="174"/>
      <c r="AN170" s="174">
        <v>0</v>
      </c>
      <c r="AO170" s="211"/>
      <c r="AP170" s="178">
        <f t="shared" si="32"/>
        <v>20</v>
      </c>
      <c r="AQ170" s="352">
        <f t="shared" si="33"/>
        <v>81500</v>
      </c>
      <c r="AR170" s="179">
        <f t="shared" ref="AR170:AR216" si="42">(IF(AQ170&lt;1500001,AQ170*0%,IF(AQ170&lt;2000001,AQ170*5%-75000,IF(AQ170&lt;8500001,AQ170*10%-175000,IF(AQ170&lt;=12500001,AQ170*15%-600000,IF(AQ170&gt;12500001,AQ170*20%-1225000))))))/$AZ$5</f>
        <v>0</v>
      </c>
      <c r="AS170" s="209"/>
      <c r="AT170" s="257"/>
      <c r="AU170" s="174"/>
      <c r="AV170" s="181"/>
      <c r="AW170" s="182">
        <f t="shared" ref="AW170:AW216" si="43">ROUND(AP170-AR170-AS170-AT170-AU170-AV170,2)</f>
        <v>20</v>
      </c>
      <c r="AX170" s="183">
        <f t="shared" si="41"/>
        <v>20</v>
      </c>
      <c r="AY170" s="184">
        <f t="shared" ref="AY170:AY216" si="44">ROUND((AW170-AX170)*4000,-2)</f>
        <v>0</v>
      </c>
      <c r="AZ170" s="31"/>
    </row>
    <row r="171" spans="1:52" s="32" customFormat="1" ht="57" customHeight="1">
      <c r="A171" s="147">
        <v>239</v>
      </c>
      <c r="B171" s="346">
        <v>162</v>
      </c>
      <c r="C171" s="226" t="s">
        <v>868</v>
      </c>
      <c r="D171" s="165" t="s">
        <v>869</v>
      </c>
      <c r="E171" s="165" t="s">
        <v>870</v>
      </c>
      <c r="F171" s="248" t="s">
        <v>91</v>
      </c>
      <c r="G171" s="235">
        <v>44404</v>
      </c>
      <c r="H171" s="273">
        <v>34598</v>
      </c>
      <c r="I171" s="256" t="s">
        <v>871</v>
      </c>
      <c r="J171" s="206" t="s">
        <v>872</v>
      </c>
      <c r="K171" s="222"/>
      <c r="L171" s="222"/>
      <c r="M171" s="188" t="s">
        <v>1372</v>
      </c>
      <c r="N171" s="202" t="s">
        <v>109</v>
      </c>
      <c r="O171" s="217"/>
      <c r="P171" s="217">
        <v>30</v>
      </c>
      <c r="Q171" s="217"/>
      <c r="R171" s="168">
        <v>204</v>
      </c>
      <c r="S171" s="169">
        <v>26</v>
      </c>
      <c r="T171" s="170">
        <f t="shared" si="31"/>
        <v>234</v>
      </c>
      <c r="U171" s="170"/>
      <c r="V171" s="194"/>
      <c r="W171" s="172">
        <f t="shared" si="34"/>
        <v>0</v>
      </c>
      <c r="X171" s="208"/>
      <c r="Y171" s="208"/>
      <c r="Z171" s="208"/>
      <c r="AA171" s="174">
        <f t="shared" si="35"/>
        <v>0</v>
      </c>
      <c r="AB171" s="175">
        <f t="shared" si="40"/>
        <v>0</v>
      </c>
      <c r="AC171" s="174">
        <v>15</v>
      </c>
      <c r="AD171" s="174">
        <f t="shared" si="38"/>
        <v>8</v>
      </c>
      <c r="AE171" s="174"/>
      <c r="AF171" s="176">
        <f t="shared" si="39"/>
        <v>7</v>
      </c>
      <c r="AG171" s="209"/>
      <c r="AH171" s="209"/>
      <c r="AI171" s="210"/>
      <c r="AJ171" s="208"/>
      <c r="AK171" s="208"/>
      <c r="AL171" s="174">
        <v>0</v>
      </c>
      <c r="AM171" s="174"/>
      <c r="AN171" s="174">
        <v>0</v>
      </c>
      <c r="AO171" s="211"/>
      <c r="AP171" s="178">
        <f t="shared" si="32"/>
        <v>264</v>
      </c>
      <c r="AQ171" s="352">
        <f t="shared" si="33"/>
        <v>1014675</v>
      </c>
      <c r="AR171" s="179">
        <f t="shared" si="42"/>
        <v>0</v>
      </c>
      <c r="AS171" s="209"/>
      <c r="AT171" s="257">
        <v>109.5</v>
      </c>
      <c r="AU171" s="174"/>
      <c r="AV171" s="181"/>
      <c r="AW171" s="182">
        <f t="shared" si="43"/>
        <v>154.5</v>
      </c>
      <c r="AX171" s="183">
        <f t="shared" si="41"/>
        <v>154</v>
      </c>
      <c r="AY171" s="184">
        <f t="shared" si="44"/>
        <v>2000</v>
      </c>
      <c r="AZ171" s="31"/>
    </row>
    <row r="172" spans="1:52" s="60" customFormat="1" ht="57" customHeight="1">
      <c r="A172" s="150">
        <v>240</v>
      </c>
      <c r="B172" s="346">
        <v>163</v>
      </c>
      <c r="C172" s="226" t="s">
        <v>873</v>
      </c>
      <c r="D172" s="187" t="s">
        <v>874</v>
      </c>
      <c r="E172" s="187" t="s">
        <v>875</v>
      </c>
      <c r="F172" s="254" t="s">
        <v>91</v>
      </c>
      <c r="G172" s="235">
        <v>44404</v>
      </c>
      <c r="H172" s="273">
        <v>30943</v>
      </c>
      <c r="I172" s="256" t="s">
        <v>876</v>
      </c>
      <c r="J172" s="258" t="s">
        <v>877</v>
      </c>
      <c r="K172" s="222"/>
      <c r="L172" s="222"/>
      <c r="M172" s="188" t="s">
        <v>1388</v>
      </c>
      <c r="N172" s="202" t="s">
        <v>1387</v>
      </c>
      <c r="O172" s="217"/>
      <c r="P172" s="217">
        <v>20</v>
      </c>
      <c r="Q172" s="217"/>
      <c r="R172" s="168">
        <v>204</v>
      </c>
      <c r="S172" s="169">
        <v>26</v>
      </c>
      <c r="T172" s="170">
        <f t="shared" si="31"/>
        <v>224</v>
      </c>
      <c r="U172" s="170"/>
      <c r="V172" s="194"/>
      <c r="W172" s="172">
        <f t="shared" si="34"/>
        <v>0</v>
      </c>
      <c r="X172" s="208"/>
      <c r="Y172" s="208"/>
      <c r="Z172" s="208"/>
      <c r="AA172" s="174">
        <f t="shared" si="35"/>
        <v>0</v>
      </c>
      <c r="AB172" s="175">
        <f t="shared" si="40"/>
        <v>0</v>
      </c>
      <c r="AC172" s="174">
        <v>15</v>
      </c>
      <c r="AD172" s="174">
        <f t="shared" si="38"/>
        <v>8</v>
      </c>
      <c r="AE172" s="174"/>
      <c r="AF172" s="176">
        <f t="shared" si="39"/>
        <v>7</v>
      </c>
      <c r="AG172" s="202"/>
      <c r="AH172" s="202"/>
      <c r="AI172" s="224"/>
      <c r="AJ172" s="213"/>
      <c r="AK172" s="213"/>
      <c r="AL172" s="225">
        <v>0</v>
      </c>
      <c r="AM172" s="174"/>
      <c r="AN172" s="174">
        <v>0</v>
      </c>
      <c r="AO172" s="223"/>
      <c r="AP172" s="178">
        <f t="shared" si="32"/>
        <v>254</v>
      </c>
      <c r="AQ172" s="352">
        <f t="shared" si="33"/>
        <v>973925</v>
      </c>
      <c r="AR172" s="179">
        <f t="shared" si="42"/>
        <v>0</v>
      </c>
      <c r="AS172" s="209"/>
      <c r="AT172" s="257">
        <v>109.5</v>
      </c>
      <c r="AU172" s="174"/>
      <c r="AV172" s="181"/>
      <c r="AW172" s="182">
        <f t="shared" si="43"/>
        <v>144.5</v>
      </c>
      <c r="AX172" s="183">
        <f t="shared" si="41"/>
        <v>144</v>
      </c>
      <c r="AY172" s="184">
        <f t="shared" si="44"/>
        <v>2000</v>
      </c>
      <c r="AZ172" s="59"/>
    </row>
    <row r="173" spans="1:52" s="32" customFormat="1" ht="57" customHeight="1">
      <c r="A173" s="147">
        <v>241</v>
      </c>
      <c r="B173" s="346">
        <v>164</v>
      </c>
      <c r="C173" s="219" t="s">
        <v>878</v>
      </c>
      <c r="D173" s="187" t="s">
        <v>879</v>
      </c>
      <c r="E173" s="187" t="s">
        <v>880</v>
      </c>
      <c r="F173" s="254" t="s">
        <v>91</v>
      </c>
      <c r="G173" s="235">
        <v>44404</v>
      </c>
      <c r="H173" s="273">
        <v>36411</v>
      </c>
      <c r="I173" s="256" t="s">
        <v>881</v>
      </c>
      <c r="J173" s="258" t="s">
        <v>882</v>
      </c>
      <c r="K173" s="222"/>
      <c r="L173" s="222"/>
      <c r="M173" s="188" t="s">
        <v>1388</v>
      </c>
      <c r="N173" s="202" t="s">
        <v>1387</v>
      </c>
      <c r="O173" s="217"/>
      <c r="P173" s="217"/>
      <c r="Q173" s="217"/>
      <c r="R173" s="168">
        <v>204</v>
      </c>
      <c r="S173" s="169"/>
      <c r="T173" s="170">
        <f t="shared" si="31"/>
        <v>0</v>
      </c>
      <c r="U173" s="170">
        <v>20</v>
      </c>
      <c r="V173" s="194"/>
      <c r="W173" s="172">
        <f t="shared" si="34"/>
        <v>0</v>
      </c>
      <c r="X173" s="208"/>
      <c r="Y173" s="208"/>
      <c r="Z173" s="208"/>
      <c r="AA173" s="174">
        <f t="shared" si="35"/>
        <v>0</v>
      </c>
      <c r="AB173" s="175">
        <f t="shared" si="40"/>
        <v>0</v>
      </c>
      <c r="AC173" s="174"/>
      <c r="AD173" s="174">
        <f t="shared" si="38"/>
        <v>0</v>
      </c>
      <c r="AE173" s="174"/>
      <c r="AF173" s="176">
        <f t="shared" si="39"/>
        <v>0</v>
      </c>
      <c r="AG173" s="209"/>
      <c r="AH173" s="209"/>
      <c r="AI173" s="210"/>
      <c r="AJ173" s="208"/>
      <c r="AK173" s="208"/>
      <c r="AL173" s="174">
        <v>0</v>
      </c>
      <c r="AM173" s="174"/>
      <c r="AN173" s="174">
        <v>0</v>
      </c>
      <c r="AO173" s="211"/>
      <c r="AP173" s="178">
        <f t="shared" si="32"/>
        <v>20</v>
      </c>
      <c r="AQ173" s="352">
        <f t="shared" si="33"/>
        <v>81500</v>
      </c>
      <c r="AR173" s="179">
        <f t="shared" si="42"/>
        <v>0</v>
      </c>
      <c r="AS173" s="209"/>
      <c r="AT173" s="257"/>
      <c r="AU173" s="174"/>
      <c r="AV173" s="181"/>
      <c r="AW173" s="182">
        <f t="shared" si="43"/>
        <v>20</v>
      </c>
      <c r="AX173" s="183">
        <f t="shared" si="41"/>
        <v>20</v>
      </c>
      <c r="AY173" s="184">
        <f t="shared" si="44"/>
        <v>0</v>
      </c>
      <c r="AZ173" s="31"/>
    </row>
    <row r="174" spans="1:52" s="32" customFormat="1" ht="57" customHeight="1">
      <c r="A174" s="150">
        <v>242</v>
      </c>
      <c r="B174" s="346">
        <v>165</v>
      </c>
      <c r="C174" s="279" t="s">
        <v>883</v>
      </c>
      <c r="D174" s="280" t="s">
        <v>884</v>
      </c>
      <c r="E174" s="280" t="s">
        <v>885</v>
      </c>
      <c r="F174" s="343" t="s">
        <v>91</v>
      </c>
      <c r="G174" s="281">
        <v>44410</v>
      </c>
      <c r="H174" s="273">
        <v>30128</v>
      </c>
      <c r="I174" s="256" t="s">
        <v>886</v>
      </c>
      <c r="J174" s="206" t="s">
        <v>887</v>
      </c>
      <c r="K174" s="222"/>
      <c r="L174" s="222"/>
      <c r="M174" s="188" t="s">
        <v>1372</v>
      </c>
      <c r="N174" s="202" t="s">
        <v>1375</v>
      </c>
      <c r="O174" s="217"/>
      <c r="P174" s="217"/>
      <c r="Q174" s="217"/>
      <c r="R174" s="168">
        <v>204</v>
      </c>
      <c r="S174" s="169"/>
      <c r="T174" s="170">
        <f t="shared" si="31"/>
        <v>0</v>
      </c>
      <c r="U174" s="170">
        <v>20</v>
      </c>
      <c r="V174" s="194"/>
      <c r="W174" s="172">
        <f t="shared" si="34"/>
        <v>0</v>
      </c>
      <c r="X174" s="208"/>
      <c r="Y174" s="208"/>
      <c r="Z174" s="208"/>
      <c r="AA174" s="174">
        <f t="shared" si="35"/>
        <v>0</v>
      </c>
      <c r="AB174" s="175">
        <f t="shared" si="40"/>
        <v>0</v>
      </c>
      <c r="AC174" s="174"/>
      <c r="AD174" s="174">
        <f t="shared" si="38"/>
        <v>0</v>
      </c>
      <c r="AE174" s="174"/>
      <c r="AF174" s="176">
        <f t="shared" si="39"/>
        <v>0</v>
      </c>
      <c r="AG174" s="209"/>
      <c r="AH174" s="209"/>
      <c r="AI174" s="210"/>
      <c r="AJ174" s="208"/>
      <c r="AK174" s="208"/>
      <c r="AL174" s="174">
        <v>0</v>
      </c>
      <c r="AM174" s="174"/>
      <c r="AN174" s="174">
        <v>0</v>
      </c>
      <c r="AO174" s="211"/>
      <c r="AP174" s="178">
        <f t="shared" si="32"/>
        <v>20</v>
      </c>
      <c r="AQ174" s="352">
        <f t="shared" si="33"/>
        <v>81500</v>
      </c>
      <c r="AR174" s="179">
        <f t="shared" si="42"/>
        <v>0</v>
      </c>
      <c r="AS174" s="209"/>
      <c r="AT174" s="257"/>
      <c r="AU174" s="174"/>
      <c r="AV174" s="181"/>
      <c r="AW174" s="182">
        <f t="shared" si="43"/>
        <v>20</v>
      </c>
      <c r="AX174" s="183">
        <f t="shared" si="41"/>
        <v>20</v>
      </c>
      <c r="AY174" s="184">
        <f t="shared" si="44"/>
        <v>0</v>
      </c>
      <c r="AZ174" s="31"/>
    </row>
    <row r="175" spans="1:52" s="32" customFormat="1" ht="57" customHeight="1">
      <c r="A175" s="147">
        <v>243</v>
      </c>
      <c r="B175" s="346">
        <v>166</v>
      </c>
      <c r="C175" s="279" t="s">
        <v>888</v>
      </c>
      <c r="D175" s="204" t="s">
        <v>1138</v>
      </c>
      <c r="E175" s="204" t="s">
        <v>889</v>
      </c>
      <c r="F175" s="343" t="s">
        <v>91</v>
      </c>
      <c r="G175" s="281">
        <v>44410</v>
      </c>
      <c r="H175" s="273">
        <v>23990</v>
      </c>
      <c r="I175" s="256" t="s">
        <v>890</v>
      </c>
      <c r="J175" s="206" t="s">
        <v>891</v>
      </c>
      <c r="K175" s="222"/>
      <c r="L175" s="222"/>
      <c r="M175" s="188" t="s">
        <v>892</v>
      </c>
      <c r="N175" s="202" t="s">
        <v>104</v>
      </c>
      <c r="O175" s="217"/>
      <c r="P175" s="217"/>
      <c r="Q175" s="217"/>
      <c r="R175" s="168">
        <v>204</v>
      </c>
      <c r="S175" s="169">
        <v>26</v>
      </c>
      <c r="T175" s="170">
        <f t="shared" si="31"/>
        <v>204</v>
      </c>
      <c r="U175" s="170"/>
      <c r="V175" s="194"/>
      <c r="W175" s="172">
        <f t="shared" si="34"/>
        <v>0</v>
      </c>
      <c r="X175" s="208"/>
      <c r="Y175" s="208"/>
      <c r="Z175" s="208"/>
      <c r="AA175" s="174">
        <f t="shared" si="35"/>
        <v>0</v>
      </c>
      <c r="AB175" s="175">
        <f t="shared" si="40"/>
        <v>0</v>
      </c>
      <c r="AC175" s="174">
        <v>15</v>
      </c>
      <c r="AD175" s="174">
        <f>8/$R$5*S175</f>
        <v>8</v>
      </c>
      <c r="AE175" s="174"/>
      <c r="AF175" s="176">
        <f>7/$R$5*S175</f>
        <v>7</v>
      </c>
      <c r="AG175" s="209"/>
      <c r="AH175" s="209"/>
      <c r="AI175" s="210"/>
      <c r="AJ175" s="207"/>
      <c r="AK175" s="208"/>
      <c r="AL175" s="174">
        <v>0</v>
      </c>
      <c r="AM175" s="174"/>
      <c r="AN175" s="174">
        <v>0</v>
      </c>
      <c r="AO175" s="211"/>
      <c r="AP175" s="178">
        <f t="shared" si="32"/>
        <v>234</v>
      </c>
      <c r="AQ175" s="352">
        <f t="shared" si="33"/>
        <v>892425</v>
      </c>
      <c r="AR175" s="179">
        <f t="shared" si="42"/>
        <v>0</v>
      </c>
      <c r="AS175" s="209"/>
      <c r="AT175" s="257">
        <v>109.5</v>
      </c>
      <c r="AU175" s="174"/>
      <c r="AV175" s="181"/>
      <c r="AW175" s="182">
        <f t="shared" si="43"/>
        <v>124.5</v>
      </c>
      <c r="AX175" s="183">
        <f t="shared" si="41"/>
        <v>124</v>
      </c>
      <c r="AY175" s="184">
        <f t="shared" si="44"/>
        <v>2000</v>
      </c>
      <c r="AZ175" s="31"/>
    </row>
    <row r="176" spans="1:52" s="32" customFormat="1" ht="57" customHeight="1">
      <c r="A176" s="150">
        <v>244</v>
      </c>
      <c r="B176" s="346">
        <v>167</v>
      </c>
      <c r="C176" s="282" t="s">
        <v>893</v>
      </c>
      <c r="D176" s="282" t="s">
        <v>1309</v>
      </c>
      <c r="E176" s="282" t="s">
        <v>1311</v>
      </c>
      <c r="F176" s="279" t="s">
        <v>91</v>
      </c>
      <c r="G176" s="281">
        <v>44411</v>
      </c>
      <c r="H176" s="273">
        <v>37742</v>
      </c>
      <c r="I176" s="256" t="s">
        <v>1313</v>
      </c>
      <c r="J176" s="258" t="s">
        <v>894</v>
      </c>
      <c r="K176" s="222"/>
      <c r="L176" s="222"/>
      <c r="M176" s="188" t="s">
        <v>895</v>
      </c>
      <c r="N176" s="202" t="s">
        <v>1377</v>
      </c>
      <c r="O176" s="217"/>
      <c r="P176" s="217"/>
      <c r="Q176" s="217"/>
      <c r="R176" s="168">
        <v>204</v>
      </c>
      <c r="S176" s="169"/>
      <c r="T176" s="170">
        <f t="shared" si="31"/>
        <v>0</v>
      </c>
      <c r="U176" s="170"/>
      <c r="V176" s="194"/>
      <c r="W176" s="172">
        <f t="shared" si="34"/>
        <v>0</v>
      </c>
      <c r="X176" s="208"/>
      <c r="Y176" s="208"/>
      <c r="Z176" s="208"/>
      <c r="AA176" s="174">
        <f t="shared" si="35"/>
        <v>0</v>
      </c>
      <c r="AB176" s="175">
        <f t="shared" si="40"/>
        <v>0</v>
      </c>
      <c r="AC176" s="174"/>
      <c r="AD176" s="174">
        <f t="shared" si="38"/>
        <v>0</v>
      </c>
      <c r="AE176" s="174"/>
      <c r="AF176" s="176">
        <f t="shared" si="39"/>
        <v>0</v>
      </c>
      <c r="AG176" s="209"/>
      <c r="AH176" s="260">
        <v>106.68</v>
      </c>
      <c r="AI176" s="210"/>
      <c r="AJ176" s="208"/>
      <c r="AK176" s="208"/>
      <c r="AL176" s="174">
        <v>0</v>
      </c>
      <c r="AM176" s="174"/>
      <c r="AN176" s="174">
        <v>0</v>
      </c>
      <c r="AO176" s="211"/>
      <c r="AP176" s="178">
        <f t="shared" si="32"/>
        <v>106.68</v>
      </c>
      <c r="AQ176" s="352">
        <f t="shared" si="33"/>
        <v>434721</v>
      </c>
      <c r="AR176" s="179">
        <f t="shared" si="42"/>
        <v>0</v>
      </c>
      <c r="AS176" s="209"/>
      <c r="AT176" s="257">
        <v>106.68</v>
      </c>
      <c r="AU176" s="174"/>
      <c r="AV176" s="181"/>
      <c r="AW176" s="182">
        <f t="shared" si="43"/>
        <v>0</v>
      </c>
      <c r="AX176" s="183">
        <f t="shared" si="41"/>
        <v>0</v>
      </c>
      <c r="AY176" s="184">
        <f t="shared" si="44"/>
        <v>0</v>
      </c>
      <c r="AZ176" s="31"/>
    </row>
    <row r="177" spans="1:52" s="32" customFormat="1" ht="57" customHeight="1">
      <c r="A177" s="147">
        <v>247</v>
      </c>
      <c r="B177" s="346">
        <v>168</v>
      </c>
      <c r="C177" s="279" t="s">
        <v>898</v>
      </c>
      <c r="D177" s="283" t="s">
        <v>899</v>
      </c>
      <c r="E177" s="283" t="s">
        <v>900</v>
      </c>
      <c r="F177" s="344" t="s">
        <v>91</v>
      </c>
      <c r="G177" s="281">
        <v>44420</v>
      </c>
      <c r="H177" s="273">
        <v>36356</v>
      </c>
      <c r="I177" s="256" t="s">
        <v>901</v>
      </c>
      <c r="J177" s="258" t="s">
        <v>902</v>
      </c>
      <c r="K177" s="222"/>
      <c r="L177" s="222"/>
      <c r="M177" s="188" t="s">
        <v>895</v>
      </c>
      <c r="N177" s="202" t="s">
        <v>1377</v>
      </c>
      <c r="O177" s="217"/>
      <c r="P177" s="217"/>
      <c r="Q177" s="217"/>
      <c r="R177" s="168">
        <v>204</v>
      </c>
      <c r="S177" s="169"/>
      <c r="T177" s="170">
        <f t="shared" si="31"/>
        <v>0</v>
      </c>
      <c r="U177" s="170">
        <v>20</v>
      </c>
      <c r="V177" s="194"/>
      <c r="W177" s="172">
        <f t="shared" si="34"/>
        <v>0</v>
      </c>
      <c r="X177" s="208"/>
      <c r="Y177" s="208"/>
      <c r="Z177" s="208"/>
      <c r="AA177" s="174">
        <f t="shared" si="35"/>
        <v>0</v>
      </c>
      <c r="AB177" s="175">
        <f t="shared" si="40"/>
        <v>0</v>
      </c>
      <c r="AC177" s="174"/>
      <c r="AD177" s="174">
        <f t="shared" si="38"/>
        <v>0</v>
      </c>
      <c r="AE177" s="174"/>
      <c r="AF177" s="176">
        <f t="shared" si="39"/>
        <v>0</v>
      </c>
      <c r="AG177" s="209"/>
      <c r="AH177" s="207"/>
      <c r="AI177" s="210"/>
      <c r="AJ177" s="208"/>
      <c r="AK177" s="208"/>
      <c r="AL177" s="174">
        <v>0</v>
      </c>
      <c r="AM177" s="174"/>
      <c r="AN177" s="174">
        <v>0</v>
      </c>
      <c r="AO177" s="211"/>
      <c r="AP177" s="178">
        <f t="shared" si="32"/>
        <v>20</v>
      </c>
      <c r="AQ177" s="352">
        <f t="shared" si="33"/>
        <v>81500</v>
      </c>
      <c r="AR177" s="179">
        <f t="shared" si="42"/>
        <v>0</v>
      </c>
      <c r="AS177" s="209"/>
      <c r="AT177" s="257"/>
      <c r="AU177" s="174"/>
      <c r="AV177" s="181"/>
      <c r="AW177" s="182">
        <f t="shared" si="43"/>
        <v>20</v>
      </c>
      <c r="AX177" s="183">
        <f t="shared" si="41"/>
        <v>20</v>
      </c>
      <c r="AY177" s="184">
        <f t="shared" si="44"/>
        <v>0</v>
      </c>
      <c r="AZ177" s="31"/>
    </row>
    <row r="178" spans="1:52" s="32" customFormat="1" ht="57" customHeight="1">
      <c r="A178" s="150">
        <v>248</v>
      </c>
      <c r="B178" s="346">
        <v>169</v>
      </c>
      <c r="C178" s="279" t="s">
        <v>903</v>
      </c>
      <c r="D178" s="284" t="s">
        <v>904</v>
      </c>
      <c r="E178" s="284" t="s">
        <v>905</v>
      </c>
      <c r="F178" s="288" t="s">
        <v>91</v>
      </c>
      <c r="G178" s="281">
        <v>44424</v>
      </c>
      <c r="H178" s="273">
        <v>34746</v>
      </c>
      <c r="I178" s="256" t="s">
        <v>906</v>
      </c>
      <c r="J178" s="206" t="s">
        <v>907</v>
      </c>
      <c r="K178" s="222">
        <v>1</v>
      </c>
      <c r="L178" s="222"/>
      <c r="M178" s="188" t="s">
        <v>908</v>
      </c>
      <c r="N178" s="202" t="s">
        <v>1382</v>
      </c>
      <c r="O178" s="217">
        <v>60</v>
      </c>
      <c r="P178" s="217"/>
      <c r="Q178" s="217">
        <v>173</v>
      </c>
      <c r="R178" s="168">
        <v>204</v>
      </c>
      <c r="S178" s="169">
        <v>25.5</v>
      </c>
      <c r="T178" s="170">
        <f t="shared" si="31"/>
        <v>428.59615384615381</v>
      </c>
      <c r="U178" s="170"/>
      <c r="V178" s="194"/>
      <c r="W178" s="172">
        <f t="shared" si="34"/>
        <v>0</v>
      </c>
      <c r="X178" s="208"/>
      <c r="Y178" s="207"/>
      <c r="Z178" s="208"/>
      <c r="AA178" s="174">
        <f t="shared" si="35"/>
        <v>0</v>
      </c>
      <c r="AB178" s="175">
        <f t="shared" si="40"/>
        <v>0</v>
      </c>
      <c r="AC178" s="174">
        <v>12</v>
      </c>
      <c r="AD178" s="174">
        <f t="shared" si="38"/>
        <v>7.8461538461538467</v>
      </c>
      <c r="AE178" s="174"/>
      <c r="AF178" s="176">
        <f t="shared" si="39"/>
        <v>6.865384615384615</v>
      </c>
      <c r="AG178" s="209"/>
      <c r="AH178" s="209"/>
      <c r="AI178" s="210"/>
      <c r="AJ178" s="259">
        <v>69.069999999999993</v>
      </c>
      <c r="AK178" s="208"/>
      <c r="AL178" s="174">
        <v>0</v>
      </c>
      <c r="AM178" s="174"/>
      <c r="AN178" s="174">
        <v>0</v>
      </c>
      <c r="AO178" s="211"/>
      <c r="AP178" s="178">
        <f t="shared" si="32"/>
        <v>524.37769230769231</v>
      </c>
      <c r="AQ178" s="352">
        <f t="shared" si="33"/>
        <v>1645429.3269230768</v>
      </c>
      <c r="AR178" s="179">
        <f t="shared" si="42"/>
        <v>1.7844089193015569</v>
      </c>
      <c r="AS178" s="209"/>
      <c r="AT178" s="257">
        <v>109.5</v>
      </c>
      <c r="AU178" s="174"/>
      <c r="AV178" s="181"/>
      <c r="AW178" s="182">
        <f t="shared" si="43"/>
        <v>413.09</v>
      </c>
      <c r="AX178" s="183">
        <f t="shared" si="41"/>
        <v>413</v>
      </c>
      <c r="AY178" s="184">
        <f t="shared" si="44"/>
        <v>400</v>
      </c>
      <c r="AZ178" s="31"/>
    </row>
    <row r="179" spans="1:52" s="60" customFormat="1" ht="57" customHeight="1">
      <c r="A179" s="147">
        <v>249</v>
      </c>
      <c r="B179" s="346">
        <v>170</v>
      </c>
      <c r="C179" s="279" t="s">
        <v>909</v>
      </c>
      <c r="D179" s="284" t="s">
        <v>910</v>
      </c>
      <c r="E179" s="284" t="s">
        <v>911</v>
      </c>
      <c r="F179" s="288" t="s">
        <v>91</v>
      </c>
      <c r="G179" s="281">
        <v>44426</v>
      </c>
      <c r="H179" s="273">
        <v>37615</v>
      </c>
      <c r="I179" s="256" t="s">
        <v>912</v>
      </c>
      <c r="J179" s="206" t="s">
        <v>913</v>
      </c>
      <c r="K179" s="222"/>
      <c r="L179" s="222"/>
      <c r="M179" s="188" t="s">
        <v>896</v>
      </c>
      <c r="N179" s="202" t="s">
        <v>272</v>
      </c>
      <c r="O179" s="217"/>
      <c r="P179" s="217">
        <v>30</v>
      </c>
      <c r="Q179" s="217"/>
      <c r="R179" s="168">
        <v>204</v>
      </c>
      <c r="S179" s="169">
        <v>26</v>
      </c>
      <c r="T179" s="170">
        <f t="shared" si="31"/>
        <v>234</v>
      </c>
      <c r="U179" s="170"/>
      <c r="V179" s="194"/>
      <c r="W179" s="172">
        <f t="shared" si="34"/>
        <v>0</v>
      </c>
      <c r="X179" s="208"/>
      <c r="Y179" s="208"/>
      <c r="Z179" s="208"/>
      <c r="AA179" s="174">
        <f t="shared" si="35"/>
        <v>0</v>
      </c>
      <c r="AB179" s="175">
        <f t="shared" si="40"/>
        <v>0</v>
      </c>
      <c r="AC179" s="174">
        <v>15</v>
      </c>
      <c r="AD179" s="174">
        <f t="shared" si="38"/>
        <v>8</v>
      </c>
      <c r="AE179" s="174"/>
      <c r="AF179" s="176">
        <f t="shared" si="39"/>
        <v>7</v>
      </c>
      <c r="AG179" s="202"/>
      <c r="AH179" s="202"/>
      <c r="AI179" s="224"/>
      <c r="AJ179" s="269"/>
      <c r="AK179" s="213"/>
      <c r="AL179" s="225">
        <v>0</v>
      </c>
      <c r="AM179" s="225"/>
      <c r="AN179" s="174">
        <v>0</v>
      </c>
      <c r="AO179" s="223"/>
      <c r="AP179" s="178">
        <f t="shared" si="32"/>
        <v>264</v>
      </c>
      <c r="AQ179" s="352">
        <f t="shared" si="33"/>
        <v>1014675</v>
      </c>
      <c r="AR179" s="179">
        <f t="shared" si="42"/>
        <v>0</v>
      </c>
      <c r="AS179" s="209"/>
      <c r="AT179" s="257">
        <v>109.5</v>
      </c>
      <c r="AU179" s="174"/>
      <c r="AV179" s="181"/>
      <c r="AW179" s="182">
        <f t="shared" si="43"/>
        <v>154.5</v>
      </c>
      <c r="AX179" s="183">
        <f t="shared" si="41"/>
        <v>154</v>
      </c>
      <c r="AY179" s="184">
        <f t="shared" si="44"/>
        <v>2000</v>
      </c>
      <c r="AZ179" s="59"/>
    </row>
    <row r="180" spans="1:52" s="32" customFormat="1" ht="57" customHeight="1">
      <c r="A180" s="150">
        <v>254</v>
      </c>
      <c r="B180" s="346">
        <v>171</v>
      </c>
      <c r="C180" s="282" t="s">
        <v>915</v>
      </c>
      <c r="D180" s="282" t="s">
        <v>1310</v>
      </c>
      <c r="E180" s="282" t="s">
        <v>1312</v>
      </c>
      <c r="F180" s="343" t="s">
        <v>91</v>
      </c>
      <c r="G180" s="281">
        <v>44440</v>
      </c>
      <c r="H180" s="273">
        <v>38486</v>
      </c>
      <c r="I180" s="256" t="s">
        <v>1314</v>
      </c>
      <c r="J180" s="258" t="s">
        <v>916</v>
      </c>
      <c r="K180" s="222"/>
      <c r="L180" s="222"/>
      <c r="M180" s="188" t="s">
        <v>895</v>
      </c>
      <c r="N180" s="202" t="s">
        <v>1377</v>
      </c>
      <c r="O180" s="217"/>
      <c r="P180" s="217"/>
      <c r="Q180" s="217"/>
      <c r="R180" s="168">
        <v>204</v>
      </c>
      <c r="S180" s="169"/>
      <c r="T180" s="170">
        <f t="shared" si="31"/>
        <v>0</v>
      </c>
      <c r="U180" s="170"/>
      <c r="V180" s="194"/>
      <c r="W180" s="172">
        <f t="shared" si="34"/>
        <v>0</v>
      </c>
      <c r="X180" s="208"/>
      <c r="Y180" s="208"/>
      <c r="Z180" s="208"/>
      <c r="AA180" s="174">
        <f t="shared" si="35"/>
        <v>0</v>
      </c>
      <c r="AB180" s="175">
        <f t="shared" si="40"/>
        <v>0</v>
      </c>
      <c r="AC180" s="174"/>
      <c r="AD180" s="174">
        <f t="shared" si="38"/>
        <v>0</v>
      </c>
      <c r="AE180" s="174"/>
      <c r="AF180" s="176">
        <f t="shared" si="39"/>
        <v>0</v>
      </c>
      <c r="AG180" s="209"/>
      <c r="AH180" s="260">
        <v>106</v>
      </c>
      <c r="AI180" s="210"/>
      <c r="AJ180" s="208"/>
      <c r="AK180" s="208"/>
      <c r="AL180" s="174">
        <v>0</v>
      </c>
      <c r="AM180" s="174"/>
      <c r="AN180" s="174">
        <v>0</v>
      </c>
      <c r="AO180" s="211"/>
      <c r="AP180" s="178">
        <f t="shared" si="32"/>
        <v>106</v>
      </c>
      <c r="AQ180" s="352">
        <f t="shared" si="33"/>
        <v>431950</v>
      </c>
      <c r="AR180" s="179">
        <f t="shared" si="42"/>
        <v>0</v>
      </c>
      <c r="AS180" s="209"/>
      <c r="AT180" s="257">
        <v>106</v>
      </c>
      <c r="AU180" s="174"/>
      <c r="AV180" s="181"/>
      <c r="AW180" s="182">
        <f t="shared" si="43"/>
        <v>0</v>
      </c>
      <c r="AX180" s="183">
        <f t="shared" si="41"/>
        <v>0</v>
      </c>
      <c r="AY180" s="184">
        <f t="shared" si="44"/>
        <v>0</v>
      </c>
      <c r="AZ180" s="31"/>
    </row>
    <row r="181" spans="1:52" s="32" customFormat="1" ht="57" customHeight="1">
      <c r="A181" s="150">
        <v>256</v>
      </c>
      <c r="B181" s="346">
        <v>172</v>
      </c>
      <c r="C181" s="279" t="s">
        <v>917</v>
      </c>
      <c r="D181" s="280" t="s">
        <v>918</v>
      </c>
      <c r="E181" s="280" t="s">
        <v>919</v>
      </c>
      <c r="F181" s="279" t="s">
        <v>91</v>
      </c>
      <c r="G181" s="281">
        <v>44446</v>
      </c>
      <c r="H181" s="273">
        <v>37092</v>
      </c>
      <c r="I181" s="256" t="s">
        <v>920</v>
      </c>
      <c r="J181" s="258" t="s">
        <v>921</v>
      </c>
      <c r="K181" s="222"/>
      <c r="L181" s="222"/>
      <c r="M181" s="188" t="s">
        <v>896</v>
      </c>
      <c r="N181" s="202" t="s">
        <v>1409</v>
      </c>
      <c r="O181" s="217"/>
      <c r="P181" s="217">
        <v>30</v>
      </c>
      <c r="Q181" s="217"/>
      <c r="R181" s="168">
        <v>204</v>
      </c>
      <c r="S181" s="169">
        <v>26</v>
      </c>
      <c r="T181" s="170">
        <f t="shared" si="31"/>
        <v>234</v>
      </c>
      <c r="U181" s="170"/>
      <c r="V181" s="194"/>
      <c r="W181" s="172">
        <f t="shared" si="34"/>
        <v>0</v>
      </c>
      <c r="X181" s="208"/>
      <c r="Y181" s="208"/>
      <c r="Z181" s="208"/>
      <c r="AA181" s="174">
        <f t="shared" si="35"/>
        <v>0</v>
      </c>
      <c r="AB181" s="175">
        <f t="shared" si="40"/>
        <v>0</v>
      </c>
      <c r="AC181" s="174">
        <v>15</v>
      </c>
      <c r="AD181" s="174">
        <f t="shared" si="38"/>
        <v>8</v>
      </c>
      <c r="AE181" s="174"/>
      <c r="AF181" s="176">
        <f t="shared" si="39"/>
        <v>7</v>
      </c>
      <c r="AG181" s="209"/>
      <c r="AH181" s="209"/>
      <c r="AI181" s="210"/>
      <c r="AJ181" s="259">
        <v>39.200000000000003</v>
      </c>
      <c r="AK181" s="208"/>
      <c r="AL181" s="174">
        <v>0</v>
      </c>
      <c r="AM181" s="174"/>
      <c r="AN181" s="174">
        <v>0</v>
      </c>
      <c r="AO181" s="211"/>
      <c r="AP181" s="178">
        <f t="shared" si="32"/>
        <v>303.2</v>
      </c>
      <c r="AQ181" s="352">
        <f t="shared" si="33"/>
        <v>1014675</v>
      </c>
      <c r="AR181" s="179">
        <f t="shared" si="42"/>
        <v>0</v>
      </c>
      <c r="AS181" s="209"/>
      <c r="AT181" s="257">
        <v>109.5</v>
      </c>
      <c r="AU181" s="174"/>
      <c r="AV181" s="181"/>
      <c r="AW181" s="182">
        <f t="shared" si="43"/>
        <v>193.7</v>
      </c>
      <c r="AX181" s="183">
        <f t="shared" si="41"/>
        <v>193</v>
      </c>
      <c r="AY181" s="184">
        <f t="shared" si="44"/>
        <v>2800</v>
      </c>
      <c r="AZ181" s="31"/>
    </row>
    <row r="182" spans="1:52" s="32" customFormat="1" ht="57" customHeight="1">
      <c r="A182" s="147">
        <v>257</v>
      </c>
      <c r="B182" s="346">
        <v>173</v>
      </c>
      <c r="C182" s="279" t="s">
        <v>922</v>
      </c>
      <c r="D182" s="284" t="s">
        <v>923</v>
      </c>
      <c r="E182" s="284" t="s">
        <v>924</v>
      </c>
      <c r="F182" s="288" t="s">
        <v>91</v>
      </c>
      <c r="G182" s="281">
        <v>44452</v>
      </c>
      <c r="H182" s="273">
        <v>37442</v>
      </c>
      <c r="I182" s="256" t="s">
        <v>925</v>
      </c>
      <c r="J182" s="258" t="s">
        <v>926</v>
      </c>
      <c r="K182" s="222"/>
      <c r="L182" s="222"/>
      <c r="M182" s="188" t="s">
        <v>927</v>
      </c>
      <c r="N182" s="202" t="s">
        <v>1375</v>
      </c>
      <c r="O182" s="217"/>
      <c r="P182" s="217">
        <v>30</v>
      </c>
      <c r="Q182" s="217"/>
      <c r="R182" s="168">
        <v>204</v>
      </c>
      <c r="S182" s="169">
        <v>26</v>
      </c>
      <c r="T182" s="170">
        <f t="shared" ref="T182:T227" si="45">(R182+O182+P182+Q182)/$R$5*S182</f>
        <v>234</v>
      </c>
      <c r="U182" s="170"/>
      <c r="V182" s="194"/>
      <c r="W182" s="172">
        <f t="shared" si="34"/>
        <v>0</v>
      </c>
      <c r="X182" s="208"/>
      <c r="Y182" s="208"/>
      <c r="Z182" s="208"/>
      <c r="AA182" s="174">
        <f t="shared" si="35"/>
        <v>0</v>
      </c>
      <c r="AB182" s="175">
        <f t="shared" si="40"/>
        <v>0</v>
      </c>
      <c r="AC182" s="174">
        <v>15</v>
      </c>
      <c r="AD182" s="174">
        <f t="shared" si="38"/>
        <v>8</v>
      </c>
      <c r="AE182" s="174"/>
      <c r="AF182" s="176">
        <f t="shared" si="39"/>
        <v>7</v>
      </c>
      <c r="AG182" s="209"/>
      <c r="AH182" s="209"/>
      <c r="AI182" s="210"/>
      <c r="AJ182" s="259">
        <v>38.700000000000003</v>
      </c>
      <c r="AK182" s="208"/>
      <c r="AL182" s="174">
        <v>0</v>
      </c>
      <c r="AM182" s="174"/>
      <c r="AN182" s="174">
        <v>0</v>
      </c>
      <c r="AO182" s="211"/>
      <c r="AP182" s="178">
        <f t="shared" ref="AP182:AP227" si="46">T182+W182+AA182+AB182+AC182+AD182+AE182+AF182+AG182+AH182+AI182+AJ182+AL182+AM182+AN182+AO182+U182+AK182</f>
        <v>302.7</v>
      </c>
      <c r="AQ182" s="352">
        <f t="shared" ref="AQ182:AQ227" si="47">(AP182-AF182-AJ182-AK182-AB182-AD182)*$AZ$5-(K182+L182)*150000</f>
        <v>1014675</v>
      </c>
      <c r="AR182" s="179">
        <f t="shared" si="42"/>
        <v>0</v>
      </c>
      <c r="AS182" s="209"/>
      <c r="AT182" s="257">
        <v>109.5</v>
      </c>
      <c r="AU182" s="174"/>
      <c r="AV182" s="181"/>
      <c r="AW182" s="182">
        <f t="shared" si="43"/>
        <v>193.2</v>
      </c>
      <c r="AX182" s="183">
        <f t="shared" si="41"/>
        <v>193</v>
      </c>
      <c r="AY182" s="184">
        <f t="shared" si="44"/>
        <v>800</v>
      </c>
      <c r="AZ182" s="31"/>
    </row>
    <row r="183" spans="1:52" s="32" customFormat="1" ht="57" customHeight="1">
      <c r="A183" s="150">
        <v>258</v>
      </c>
      <c r="B183" s="346">
        <v>174</v>
      </c>
      <c r="C183" s="279" t="s">
        <v>928</v>
      </c>
      <c r="D183" s="285" t="s">
        <v>929</v>
      </c>
      <c r="E183" s="285" t="s">
        <v>930</v>
      </c>
      <c r="F183" s="345" t="s">
        <v>91</v>
      </c>
      <c r="G183" s="281">
        <v>44452</v>
      </c>
      <c r="H183" s="276">
        <v>32234</v>
      </c>
      <c r="I183" s="286" t="s">
        <v>931</v>
      </c>
      <c r="J183" s="287" t="s">
        <v>932</v>
      </c>
      <c r="K183" s="222"/>
      <c r="L183" s="222"/>
      <c r="M183" s="188" t="s">
        <v>927</v>
      </c>
      <c r="N183" s="202" t="s">
        <v>1375</v>
      </c>
      <c r="O183" s="217"/>
      <c r="P183" s="217"/>
      <c r="Q183" s="217"/>
      <c r="R183" s="168">
        <v>204</v>
      </c>
      <c r="S183" s="169"/>
      <c r="T183" s="170">
        <f t="shared" si="45"/>
        <v>0</v>
      </c>
      <c r="U183" s="170">
        <v>20</v>
      </c>
      <c r="V183" s="194"/>
      <c r="W183" s="172">
        <f t="shared" ref="W183:W229" si="48">(204/$R$5/8)*1.5*V183</f>
        <v>0</v>
      </c>
      <c r="X183" s="208"/>
      <c r="Y183" s="208"/>
      <c r="Z183" s="208"/>
      <c r="AA183" s="174">
        <f t="shared" ref="AA183:AA229" si="49">SUM(204/$R$5/8*2*X183)+SUM(204/$R$5/8*2*Y183)</f>
        <v>0</v>
      </c>
      <c r="AB183" s="175">
        <f t="shared" si="40"/>
        <v>0</v>
      </c>
      <c r="AC183" s="174"/>
      <c r="AD183" s="174">
        <f t="shared" si="38"/>
        <v>0</v>
      </c>
      <c r="AE183" s="174"/>
      <c r="AF183" s="176">
        <f t="shared" si="39"/>
        <v>0</v>
      </c>
      <c r="AG183" s="209"/>
      <c r="AH183" s="222"/>
      <c r="AI183" s="210"/>
      <c r="AJ183" s="208"/>
      <c r="AK183" s="208"/>
      <c r="AL183" s="174">
        <v>0</v>
      </c>
      <c r="AM183" s="174"/>
      <c r="AN183" s="174">
        <v>0</v>
      </c>
      <c r="AO183" s="211"/>
      <c r="AP183" s="178">
        <f t="shared" si="46"/>
        <v>20</v>
      </c>
      <c r="AQ183" s="352">
        <f t="shared" si="47"/>
        <v>81500</v>
      </c>
      <c r="AR183" s="179">
        <f t="shared" si="42"/>
        <v>0</v>
      </c>
      <c r="AS183" s="209"/>
      <c r="AT183" s="257"/>
      <c r="AU183" s="174"/>
      <c r="AV183" s="181"/>
      <c r="AW183" s="182">
        <f t="shared" si="43"/>
        <v>20</v>
      </c>
      <c r="AX183" s="183">
        <f t="shared" si="41"/>
        <v>20</v>
      </c>
      <c r="AY183" s="184">
        <f t="shared" si="44"/>
        <v>0</v>
      </c>
      <c r="AZ183" s="31"/>
    </row>
    <row r="184" spans="1:52" s="32" customFormat="1" ht="57" customHeight="1">
      <c r="A184" s="147">
        <v>259</v>
      </c>
      <c r="B184" s="346">
        <v>175</v>
      </c>
      <c r="C184" s="279" t="s">
        <v>933</v>
      </c>
      <c r="D184" s="284" t="s">
        <v>934</v>
      </c>
      <c r="E184" s="284" t="s">
        <v>935</v>
      </c>
      <c r="F184" s="288" t="s">
        <v>102</v>
      </c>
      <c r="G184" s="281">
        <v>44452</v>
      </c>
      <c r="H184" s="273">
        <v>34626</v>
      </c>
      <c r="I184" s="256" t="s">
        <v>936</v>
      </c>
      <c r="J184" s="258" t="s">
        <v>937</v>
      </c>
      <c r="K184" s="222"/>
      <c r="L184" s="222"/>
      <c r="M184" s="188" t="s">
        <v>1378</v>
      </c>
      <c r="N184" s="202" t="s">
        <v>114</v>
      </c>
      <c r="O184" s="217">
        <v>120</v>
      </c>
      <c r="P184" s="217"/>
      <c r="Q184" s="217"/>
      <c r="R184" s="168">
        <v>204</v>
      </c>
      <c r="S184" s="169">
        <v>26</v>
      </c>
      <c r="T184" s="170">
        <f t="shared" si="45"/>
        <v>324</v>
      </c>
      <c r="U184" s="170"/>
      <c r="V184" s="194"/>
      <c r="W184" s="172">
        <f t="shared" si="48"/>
        <v>0</v>
      </c>
      <c r="X184" s="208"/>
      <c r="Y184" s="208"/>
      <c r="Z184" s="208"/>
      <c r="AA184" s="174">
        <f t="shared" si="49"/>
        <v>0</v>
      </c>
      <c r="AB184" s="175">
        <f t="shared" si="40"/>
        <v>0</v>
      </c>
      <c r="AC184" s="174">
        <v>15</v>
      </c>
      <c r="AD184" s="174">
        <f t="shared" si="38"/>
        <v>8</v>
      </c>
      <c r="AE184" s="174"/>
      <c r="AF184" s="176">
        <f t="shared" si="39"/>
        <v>7</v>
      </c>
      <c r="AG184" s="209"/>
      <c r="AH184" s="209"/>
      <c r="AI184" s="210"/>
      <c r="AJ184" s="259">
        <v>51.91</v>
      </c>
      <c r="AK184" s="208"/>
      <c r="AL184" s="174">
        <v>0</v>
      </c>
      <c r="AM184" s="174"/>
      <c r="AN184" s="174">
        <v>0</v>
      </c>
      <c r="AO184" s="223"/>
      <c r="AP184" s="178">
        <f t="shared" si="46"/>
        <v>405.90999999999997</v>
      </c>
      <c r="AQ184" s="352">
        <f t="shared" si="47"/>
        <v>1381425</v>
      </c>
      <c r="AR184" s="179">
        <f t="shared" si="42"/>
        <v>0</v>
      </c>
      <c r="AS184" s="209"/>
      <c r="AT184" s="257">
        <v>109.5</v>
      </c>
      <c r="AU184" s="174"/>
      <c r="AV184" s="181"/>
      <c r="AW184" s="182">
        <f t="shared" si="43"/>
        <v>296.41000000000003</v>
      </c>
      <c r="AX184" s="183">
        <f t="shared" si="41"/>
        <v>296</v>
      </c>
      <c r="AY184" s="184">
        <f t="shared" si="44"/>
        <v>1600</v>
      </c>
      <c r="AZ184" s="31"/>
    </row>
    <row r="185" spans="1:52" s="32" customFormat="1" ht="57" customHeight="1">
      <c r="A185" s="156">
        <v>260</v>
      </c>
      <c r="B185" s="346">
        <v>176</v>
      </c>
      <c r="C185" s="289" t="s">
        <v>938</v>
      </c>
      <c r="D185" s="290" t="s">
        <v>939</v>
      </c>
      <c r="E185" s="290" t="s">
        <v>940</v>
      </c>
      <c r="F185" s="344" t="s">
        <v>91</v>
      </c>
      <c r="G185" s="291">
        <v>44454</v>
      </c>
      <c r="H185" s="275">
        <v>33086</v>
      </c>
      <c r="I185" s="263" t="s">
        <v>941</v>
      </c>
      <c r="J185" s="264" t="s">
        <v>942</v>
      </c>
      <c r="K185" s="222"/>
      <c r="L185" s="222"/>
      <c r="M185" s="221" t="s">
        <v>927</v>
      </c>
      <c r="N185" s="202" t="s">
        <v>1375</v>
      </c>
      <c r="O185" s="242"/>
      <c r="P185" s="242">
        <v>30</v>
      </c>
      <c r="Q185" s="242"/>
      <c r="R185" s="168">
        <v>204</v>
      </c>
      <c r="S185" s="169">
        <v>26</v>
      </c>
      <c r="T185" s="170">
        <f t="shared" si="45"/>
        <v>234</v>
      </c>
      <c r="U185" s="170"/>
      <c r="V185" s="194"/>
      <c r="W185" s="172">
        <f t="shared" si="48"/>
        <v>0</v>
      </c>
      <c r="X185" s="208"/>
      <c r="Y185" s="208"/>
      <c r="Z185" s="265"/>
      <c r="AA185" s="174">
        <f t="shared" si="49"/>
        <v>0</v>
      </c>
      <c r="AB185" s="175">
        <f t="shared" si="40"/>
        <v>0</v>
      </c>
      <c r="AC185" s="174">
        <v>15</v>
      </c>
      <c r="AD185" s="174">
        <f t="shared" si="38"/>
        <v>8</v>
      </c>
      <c r="AE185" s="174"/>
      <c r="AF185" s="176">
        <f t="shared" si="39"/>
        <v>7</v>
      </c>
      <c r="AG185" s="209"/>
      <c r="AH185" s="222"/>
      <c r="AI185" s="210"/>
      <c r="AJ185" s="259">
        <v>37</v>
      </c>
      <c r="AK185" s="208"/>
      <c r="AL185" s="174">
        <v>0</v>
      </c>
      <c r="AM185" s="174">
        <v>0</v>
      </c>
      <c r="AN185" s="266">
        <v>0</v>
      </c>
      <c r="AO185" s="292"/>
      <c r="AP185" s="178">
        <f t="shared" si="46"/>
        <v>301</v>
      </c>
      <c r="AQ185" s="352">
        <f t="shared" si="47"/>
        <v>1014675</v>
      </c>
      <c r="AR185" s="179">
        <f t="shared" si="42"/>
        <v>0</v>
      </c>
      <c r="AS185" s="209"/>
      <c r="AT185" s="175">
        <v>109.5</v>
      </c>
      <c r="AU185" s="174"/>
      <c r="AV185" s="181"/>
      <c r="AW185" s="182">
        <f t="shared" si="43"/>
        <v>191.5</v>
      </c>
      <c r="AX185" s="183">
        <f t="shared" si="41"/>
        <v>191</v>
      </c>
      <c r="AY185" s="184">
        <f t="shared" si="44"/>
        <v>2000</v>
      </c>
      <c r="AZ185" s="31"/>
    </row>
    <row r="186" spans="1:52" s="32" customFormat="1" ht="57" customHeight="1">
      <c r="A186" s="147">
        <v>261</v>
      </c>
      <c r="B186" s="346">
        <v>177</v>
      </c>
      <c r="C186" s="289" t="s">
        <v>943</v>
      </c>
      <c r="D186" s="290" t="s">
        <v>944</v>
      </c>
      <c r="E186" s="283" t="s">
        <v>945</v>
      </c>
      <c r="F186" s="344" t="s">
        <v>91</v>
      </c>
      <c r="G186" s="281">
        <v>44454</v>
      </c>
      <c r="H186" s="273">
        <v>35431</v>
      </c>
      <c r="I186" s="256" t="s">
        <v>946</v>
      </c>
      <c r="J186" s="206" t="s">
        <v>947</v>
      </c>
      <c r="K186" s="222"/>
      <c r="L186" s="222"/>
      <c r="M186" s="188" t="s">
        <v>895</v>
      </c>
      <c r="N186" s="202" t="s">
        <v>1377</v>
      </c>
      <c r="O186" s="217"/>
      <c r="P186" s="217">
        <v>30</v>
      </c>
      <c r="Q186" s="217"/>
      <c r="R186" s="168">
        <v>204</v>
      </c>
      <c r="S186" s="169">
        <v>25</v>
      </c>
      <c r="T186" s="170">
        <f t="shared" si="45"/>
        <v>225</v>
      </c>
      <c r="U186" s="170"/>
      <c r="V186" s="194"/>
      <c r="W186" s="172">
        <f t="shared" si="48"/>
        <v>0</v>
      </c>
      <c r="X186" s="208"/>
      <c r="Y186" s="208"/>
      <c r="Z186" s="208"/>
      <c r="AA186" s="174">
        <f t="shared" si="49"/>
        <v>0</v>
      </c>
      <c r="AB186" s="175">
        <f t="shared" si="40"/>
        <v>0</v>
      </c>
      <c r="AC186" s="174">
        <v>12</v>
      </c>
      <c r="AD186" s="174">
        <f t="shared" si="38"/>
        <v>7.6923076923076925</v>
      </c>
      <c r="AE186" s="174"/>
      <c r="AF186" s="176">
        <f t="shared" si="39"/>
        <v>6.7307692307692308</v>
      </c>
      <c r="AG186" s="209"/>
      <c r="AH186" s="208"/>
      <c r="AI186" s="210"/>
      <c r="AJ186" s="259">
        <v>38.08</v>
      </c>
      <c r="AK186" s="208"/>
      <c r="AL186" s="174">
        <v>0</v>
      </c>
      <c r="AM186" s="174"/>
      <c r="AN186" s="174">
        <v>0</v>
      </c>
      <c r="AO186" s="211"/>
      <c r="AP186" s="178">
        <f t="shared" si="46"/>
        <v>289.50307692307689</v>
      </c>
      <c r="AQ186" s="352">
        <f t="shared" si="47"/>
        <v>965775</v>
      </c>
      <c r="AR186" s="179">
        <f t="shared" si="42"/>
        <v>0</v>
      </c>
      <c r="AS186" s="209"/>
      <c r="AT186" s="257">
        <v>109.5</v>
      </c>
      <c r="AU186" s="174"/>
      <c r="AV186" s="181"/>
      <c r="AW186" s="182">
        <f t="shared" si="43"/>
        <v>180</v>
      </c>
      <c r="AX186" s="183">
        <f t="shared" si="41"/>
        <v>180</v>
      </c>
      <c r="AY186" s="184">
        <f t="shared" si="44"/>
        <v>0</v>
      </c>
      <c r="AZ186" s="31"/>
    </row>
    <row r="187" spans="1:52" s="32" customFormat="1" ht="57" customHeight="1">
      <c r="A187" s="150">
        <v>262</v>
      </c>
      <c r="B187" s="346">
        <v>178</v>
      </c>
      <c r="C187" s="293" t="s">
        <v>948</v>
      </c>
      <c r="D187" s="294" t="s">
        <v>949</v>
      </c>
      <c r="E187" s="294" t="s">
        <v>950</v>
      </c>
      <c r="F187" s="294" t="s">
        <v>91</v>
      </c>
      <c r="G187" s="295">
        <v>44459</v>
      </c>
      <c r="H187" s="280">
        <v>36540</v>
      </c>
      <c r="I187" s="256" t="s">
        <v>951</v>
      </c>
      <c r="J187" s="258" t="s">
        <v>952</v>
      </c>
      <c r="K187" s="222"/>
      <c r="L187" s="222"/>
      <c r="M187" s="188" t="s">
        <v>896</v>
      </c>
      <c r="N187" s="202" t="s">
        <v>1400</v>
      </c>
      <c r="O187" s="217"/>
      <c r="P187" s="217"/>
      <c r="Q187" s="217"/>
      <c r="R187" s="168">
        <v>204</v>
      </c>
      <c r="S187" s="169"/>
      <c r="T187" s="170">
        <f t="shared" si="45"/>
        <v>0</v>
      </c>
      <c r="U187" s="170">
        <v>20</v>
      </c>
      <c r="V187" s="194"/>
      <c r="W187" s="172">
        <f t="shared" si="48"/>
        <v>0</v>
      </c>
      <c r="X187" s="208"/>
      <c r="Y187" s="208"/>
      <c r="Z187" s="208"/>
      <c r="AA187" s="174">
        <f t="shared" si="49"/>
        <v>0</v>
      </c>
      <c r="AB187" s="175">
        <f t="shared" si="40"/>
        <v>0</v>
      </c>
      <c r="AC187" s="174"/>
      <c r="AD187" s="174">
        <f t="shared" si="38"/>
        <v>0</v>
      </c>
      <c r="AE187" s="174"/>
      <c r="AF187" s="176">
        <f t="shared" si="39"/>
        <v>0</v>
      </c>
      <c r="AG187" s="209"/>
      <c r="AH187" s="209"/>
      <c r="AI187" s="210"/>
      <c r="AJ187" s="208"/>
      <c r="AK187" s="208"/>
      <c r="AL187" s="174">
        <v>0</v>
      </c>
      <c r="AM187" s="174"/>
      <c r="AN187" s="174">
        <v>0</v>
      </c>
      <c r="AO187" s="211"/>
      <c r="AP187" s="178">
        <f t="shared" si="46"/>
        <v>20</v>
      </c>
      <c r="AQ187" s="352">
        <f t="shared" si="47"/>
        <v>81500</v>
      </c>
      <c r="AR187" s="179">
        <f t="shared" si="42"/>
        <v>0</v>
      </c>
      <c r="AS187" s="209"/>
      <c r="AT187" s="257"/>
      <c r="AU187" s="174"/>
      <c r="AV187" s="181"/>
      <c r="AW187" s="182">
        <f t="shared" si="43"/>
        <v>20</v>
      </c>
      <c r="AX187" s="183">
        <f t="shared" si="41"/>
        <v>20</v>
      </c>
      <c r="AY187" s="184">
        <f t="shared" si="44"/>
        <v>0</v>
      </c>
      <c r="AZ187" s="31"/>
    </row>
    <row r="188" spans="1:52" s="32" customFormat="1" ht="57" customHeight="1">
      <c r="A188" s="147">
        <v>263</v>
      </c>
      <c r="B188" s="346">
        <v>179</v>
      </c>
      <c r="C188" s="279" t="s">
        <v>953</v>
      </c>
      <c r="D188" s="284" t="s">
        <v>954</v>
      </c>
      <c r="E188" s="284" t="s">
        <v>955</v>
      </c>
      <c r="F188" s="288" t="s">
        <v>91</v>
      </c>
      <c r="G188" s="281">
        <v>44481</v>
      </c>
      <c r="H188" s="271">
        <v>31996</v>
      </c>
      <c r="I188" s="256" t="s">
        <v>956</v>
      </c>
      <c r="J188" s="258" t="s">
        <v>957</v>
      </c>
      <c r="K188" s="296"/>
      <c r="L188" s="296"/>
      <c r="M188" s="188" t="s">
        <v>896</v>
      </c>
      <c r="N188" s="202" t="s">
        <v>1389</v>
      </c>
      <c r="O188" s="217"/>
      <c r="P188" s="217">
        <v>20</v>
      </c>
      <c r="Q188" s="217"/>
      <c r="R188" s="168">
        <v>204</v>
      </c>
      <c r="S188" s="169">
        <v>26</v>
      </c>
      <c r="T188" s="170">
        <f t="shared" si="45"/>
        <v>224</v>
      </c>
      <c r="U188" s="170"/>
      <c r="V188" s="194"/>
      <c r="W188" s="172">
        <f t="shared" si="48"/>
        <v>0</v>
      </c>
      <c r="X188" s="208"/>
      <c r="Y188" s="208"/>
      <c r="Z188" s="208"/>
      <c r="AA188" s="174">
        <f t="shared" si="49"/>
        <v>0</v>
      </c>
      <c r="AB188" s="175">
        <f t="shared" si="40"/>
        <v>0</v>
      </c>
      <c r="AC188" s="174">
        <v>15</v>
      </c>
      <c r="AD188" s="174">
        <f t="shared" si="38"/>
        <v>8</v>
      </c>
      <c r="AE188" s="174"/>
      <c r="AF188" s="176">
        <f t="shared" si="39"/>
        <v>7</v>
      </c>
      <c r="AG188" s="209"/>
      <c r="AH188" s="209"/>
      <c r="AI188" s="210"/>
      <c r="AJ188" s="208"/>
      <c r="AK188" s="208"/>
      <c r="AL188" s="174">
        <v>0</v>
      </c>
      <c r="AM188" s="174"/>
      <c r="AN188" s="174">
        <v>0</v>
      </c>
      <c r="AO188" s="211"/>
      <c r="AP188" s="178">
        <f t="shared" si="46"/>
        <v>254</v>
      </c>
      <c r="AQ188" s="352">
        <f t="shared" si="47"/>
        <v>973925</v>
      </c>
      <c r="AR188" s="179">
        <f t="shared" si="42"/>
        <v>0</v>
      </c>
      <c r="AS188" s="209"/>
      <c r="AT188" s="257">
        <v>109.5</v>
      </c>
      <c r="AU188" s="174"/>
      <c r="AV188" s="181"/>
      <c r="AW188" s="182">
        <f t="shared" si="43"/>
        <v>144.5</v>
      </c>
      <c r="AX188" s="183">
        <f t="shared" si="41"/>
        <v>144</v>
      </c>
      <c r="AY188" s="184">
        <f t="shared" si="44"/>
        <v>2000</v>
      </c>
      <c r="AZ188" s="31"/>
    </row>
    <row r="189" spans="1:52" s="32" customFormat="1" ht="57" customHeight="1">
      <c r="A189" s="150">
        <v>264</v>
      </c>
      <c r="B189" s="346">
        <v>180</v>
      </c>
      <c r="C189" s="289" t="s">
        <v>958</v>
      </c>
      <c r="D189" s="283" t="s">
        <v>959</v>
      </c>
      <c r="E189" s="283" t="s">
        <v>960</v>
      </c>
      <c r="F189" s="344" t="s">
        <v>91</v>
      </c>
      <c r="G189" s="281">
        <v>44483</v>
      </c>
      <c r="H189" s="271">
        <v>36909</v>
      </c>
      <c r="I189" s="256" t="s">
        <v>961</v>
      </c>
      <c r="J189" s="206" t="s">
        <v>962</v>
      </c>
      <c r="K189" s="296"/>
      <c r="L189" s="296"/>
      <c r="M189" s="188" t="s">
        <v>896</v>
      </c>
      <c r="N189" s="202" t="s">
        <v>1400</v>
      </c>
      <c r="O189" s="217"/>
      <c r="P189" s="217">
        <v>30</v>
      </c>
      <c r="Q189" s="217"/>
      <c r="R189" s="168">
        <v>204</v>
      </c>
      <c r="S189" s="169">
        <v>26</v>
      </c>
      <c r="T189" s="170">
        <f t="shared" si="45"/>
        <v>234</v>
      </c>
      <c r="U189" s="170"/>
      <c r="V189" s="194"/>
      <c r="W189" s="172">
        <f t="shared" si="48"/>
        <v>0</v>
      </c>
      <c r="X189" s="208"/>
      <c r="Y189" s="208"/>
      <c r="Z189" s="208"/>
      <c r="AA189" s="174">
        <f t="shared" si="49"/>
        <v>0</v>
      </c>
      <c r="AB189" s="175">
        <f t="shared" si="40"/>
        <v>0</v>
      </c>
      <c r="AC189" s="174">
        <v>15</v>
      </c>
      <c r="AD189" s="174">
        <f t="shared" si="38"/>
        <v>8</v>
      </c>
      <c r="AE189" s="174"/>
      <c r="AF189" s="176">
        <f t="shared" si="39"/>
        <v>7</v>
      </c>
      <c r="AG189" s="209"/>
      <c r="AH189" s="209"/>
      <c r="AI189" s="210"/>
      <c r="AJ189" s="208"/>
      <c r="AK189" s="208"/>
      <c r="AL189" s="174">
        <v>0</v>
      </c>
      <c r="AM189" s="174"/>
      <c r="AN189" s="174">
        <v>0</v>
      </c>
      <c r="AO189" s="211"/>
      <c r="AP189" s="178">
        <f t="shared" si="46"/>
        <v>264</v>
      </c>
      <c r="AQ189" s="352">
        <f t="shared" si="47"/>
        <v>1014675</v>
      </c>
      <c r="AR189" s="179">
        <f t="shared" si="42"/>
        <v>0</v>
      </c>
      <c r="AS189" s="209"/>
      <c r="AT189" s="257">
        <v>109.5</v>
      </c>
      <c r="AU189" s="174"/>
      <c r="AV189" s="181"/>
      <c r="AW189" s="182">
        <f t="shared" si="43"/>
        <v>154.5</v>
      </c>
      <c r="AX189" s="183">
        <f t="shared" si="41"/>
        <v>154</v>
      </c>
      <c r="AY189" s="184">
        <f t="shared" si="44"/>
        <v>2000</v>
      </c>
      <c r="AZ189" s="31"/>
    </row>
    <row r="190" spans="1:52" s="32" customFormat="1" ht="57" customHeight="1">
      <c r="A190" s="150">
        <v>266</v>
      </c>
      <c r="B190" s="346">
        <v>181</v>
      </c>
      <c r="C190" s="279" t="s">
        <v>963</v>
      </c>
      <c r="D190" s="284" t="s">
        <v>964</v>
      </c>
      <c r="E190" s="284" t="s">
        <v>965</v>
      </c>
      <c r="F190" s="288" t="s">
        <v>91</v>
      </c>
      <c r="G190" s="281">
        <v>44487</v>
      </c>
      <c r="H190" s="271">
        <v>37716</v>
      </c>
      <c r="I190" s="256" t="s">
        <v>966</v>
      </c>
      <c r="J190" s="258" t="s">
        <v>967</v>
      </c>
      <c r="K190" s="296"/>
      <c r="L190" s="296"/>
      <c r="M190" s="188" t="s">
        <v>896</v>
      </c>
      <c r="N190" s="202" t="s">
        <v>1400</v>
      </c>
      <c r="O190" s="217"/>
      <c r="P190" s="217"/>
      <c r="Q190" s="217"/>
      <c r="R190" s="168">
        <v>204</v>
      </c>
      <c r="S190" s="169"/>
      <c r="T190" s="170">
        <f t="shared" si="45"/>
        <v>0</v>
      </c>
      <c r="U190" s="170">
        <v>20</v>
      </c>
      <c r="V190" s="194"/>
      <c r="W190" s="172">
        <f t="shared" si="48"/>
        <v>0</v>
      </c>
      <c r="X190" s="208"/>
      <c r="Y190" s="208"/>
      <c r="Z190" s="208"/>
      <c r="AA190" s="174">
        <f t="shared" si="49"/>
        <v>0</v>
      </c>
      <c r="AB190" s="175">
        <f t="shared" si="40"/>
        <v>0</v>
      </c>
      <c r="AC190" s="174"/>
      <c r="AD190" s="174">
        <f t="shared" ref="AD190:AD244" si="50">8/$R$5*S190</f>
        <v>0</v>
      </c>
      <c r="AE190" s="174"/>
      <c r="AF190" s="176">
        <f t="shared" ref="AF190:AF244" si="51">7/$R$5*S190</f>
        <v>0</v>
      </c>
      <c r="AG190" s="209"/>
      <c r="AH190" s="209"/>
      <c r="AI190" s="210"/>
      <c r="AJ190" s="208"/>
      <c r="AK190" s="208"/>
      <c r="AL190" s="174">
        <v>0</v>
      </c>
      <c r="AM190" s="174"/>
      <c r="AN190" s="174">
        <v>0</v>
      </c>
      <c r="AO190" s="211"/>
      <c r="AP190" s="178">
        <f t="shared" si="46"/>
        <v>20</v>
      </c>
      <c r="AQ190" s="352">
        <f t="shared" si="47"/>
        <v>81500</v>
      </c>
      <c r="AR190" s="179">
        <f t="shared" si="42"/>
        <v>0</v>
      </c>
      <c r="AS190" s="209"/>
      <c r="AT190" s="257"/>
      <c r="AU190" s="174"/>
      <c r="AV190" s="181"/>
      <c r="AW190" s="182">
        <f t="shared" si="43"/>
        <v>20</v>
      </c>
      <c r="AX190" s="183">
        <f t="shared" si="41"/>
        <v>20</v>
      </c>
      <c r="AY190" s="184">
        <f t="shared" si="44"/>
        <v>0</v>
      </c>
      <c r="AZ190" s="31"/>
    </row>
    <row r="191" spans="1:52" s="32" customFormat="1" ht="57" customHeight="1">
      <c r="A191" s="147">
        <v>269</v>
      </c>
      <c r="B191" s="346">
        <v>182</v>
      </c>
      <c r="C191" s="279" t="s">
        <v>969</v>
      </c>
      <c r="D191" s="283" t="s">
        <v>970</v>
      </c>
      <c r="E191" s="283" t="s">
        <v>971</v>
      </c>
      <c r="F191" s="344" t="s">
        <v>91</v>
      </c>
      <c r="G191" s="281">
        <v>44489</v>
      </c>
      <c r="H191" s="271">
        <v>32287</v>
      </c>
      <c r="I191" s="256" t="s">
        <v>972</v>
      </c>
      <c r="J191" s="206" t="s">
        <v>973</v>
      </c>
      <c r="K191" s="296"/>
      <c r="L191" s="296"/>
      <c r="M191" s="188" t="s">
        <v>927</v>
      </c>
      <c r="N191" s="202" t="s">
        <v>1375</v>
      </c>
      <c r="O191" s="217"/>
      <c r="P191" s="217"/>
      <c r="Q191" s="217"/>
      <c r="R191" s="168">
        <v>204</v>
      </c>
      <c r="S191" s="169"/>
      <c r="T191" s="170">
        <f t="shared" si="45"/>
        <v>0</v>
      </c>
      <c r="U191" s="170">
        <v>20</v>
      </c>
      <c r="V191" s="194"/>
      <c r="W191" s="172">
        <f t="shared" si="48"/>
        <v>0</v>
      </c>
      <c r="X191" s="208"/>
      <c r="Y191" s="208"/>
      <c r="Z191" s="208"/>
      <c r="AA191" s="174">
        <f t="shared" si="49"/>
        <v>0</v>
      </c>
      <c r="AB191" s="175">
        <f t="shared" si="40"/>
        <v>0</v>
      </c>
      <c r="AC191" s="174"/>
      <c r="AD191" s="174">
        <f t="shared" si="50"/>
        <v>0</v>
      </c>
      <c r="AE191" s="174"/>
      <c r="AF191" s="176">
        <f t="shared" si="51"/>
        <v>0</v>
      </c>
      <c r="AG191" s="209"/>
      <c r="AH191" s="209"/>
      <c r="AI191" s="210"/>
      <c r="AJ191" s="208"/>
      <c r="AK191" s="208"/>
      <c r="AL191" s="174">
        <v>0</v>
      </c>
      <c r="AM191" s="174"/>
      <c r="AN191" s="174">
        <v>0</v>
      </c>
      <c r="AO191" s="211"/>
      <c r="AP191" s="178">
        <f t="shared" si="46"/>
        <v>20</v>
      </c>
      <c r="AQ191" s="352">
        <f t="shared" si="47"/>
        <v>81500</v>
      </c>
      <c r="AR191" s="179">
        <f t="shared" si="42"/>
        <v>0</v>
      </c>
      <c r="AS191" s="209"/>
      <c r="AT191" s="257"/>
      <c r="AU191" s="174"/>
      <c r="AV191" s="181"/>
      <c r="AW191" s="182">
        <f t="shared" si="43"/>
        <v>20</v>
      </c>
      <c r="AX191" s="183">
        <f t="shared" si="41"/>
        <v>20</v>
      </c>
      <c r="AY191" s="184">
        <f t="shared" si="44"/>
        <v>0</v>
      </c>
      <c r="AZ191" s="31"/>
    </row>
    <row r="192" spans="1:52" s="32" customFormat="1" ht="57" customHeight="1">
      <c r="A192" s="150">
        <v>270</v>
      </c>
      <c r="B192" s="346">
        <v>183</v>
      </c>
      <c r="C192" s="289" t="s">
        <v>974</v>
      </c>
      <c r="D192" s="297" t="s">
        <v>975</v>
      </c>
      <c r="E192" s="284" t="s">
        <v>976</v>
      </c>
      <c r="F192" s="288" t="s">
        <v>91</v>
      </c>
      <c r="G192" s="281">
        <v>44489</v>
      </c>
      <c r="H192" s="271">
        <v>34793</v>
      </c>
      <c r="I192" s="256" t="s">
        <v>977</v>
      </c>
      <c r="J192" s="258" t="s">
        <v>978</v>
      </c>
      <c r="K192" s="296"/>
      <c r="L192" s="296"/>
      <c r="M192" s="188" t="s">
        <v>927</v>
      </c>
      <c r="N192" s="202" t="s">
        <v>114</v>
      </c>
      <c r="O192" s="217"/>
      <c r="P192" s="217"/>
      <c r="Q192" s="217"/>
      <c r="R192" s="168">
        <v>204</v>
      </c>
      <c r="S192" s="169"/>
      <c r="T192" s="170">
        <f t="shared" si="45"/>
        <v>0</v>
      </c>
      <c r="U192" s="170">
        <v>20</v>
      </c>
      <c r="V192" s="194"/>
      <c r="W192" s="172">
        <f t="shared" si="48"/>
        <v>0</v>
      </c>
      <c r="X192" s="208"/>
      <c r="Y192" s="208"/>
      <c r="Z192" s="208"/>
      <c r="AA192" s="174">
        <f t="shared" si="49"/>
        <v>0</v>
      </c>
      <c r="AB192" s="175">
        <f t="shared" si="40"/>
        <v>0</v>
      </c>
      <c r="AC192" s="174"/>
      <c r="AD192" s="174">
        <f t="shared" si="50"/>
        <v>0</v>
      </c>
      <c r="AE192" s="174"/>
      <c r="AF192" s="176">
        <f t="shared" si="51"/>
        <v>0</v>
      </c>
      <c r="AG192" s="209"/>
      <c r="AH192" s="209"/>
      <c r="AI192" s="210"/>
      <c r="AJ192" s="208"/>
      <c r="AK192" s="208"/>
      <c r="AL192" s="174">
        <v>0</v>
      </c>
      <c r="AM192" s="174"/>
      <c r="AN192" s="174">
        <v>0</v>
      </c>
      <c r="AO192" s="223"/>
      <c r="AP192" s="178">
        <f t="shared" si="46"/>
        <v>20</v>
      </c>
      <c r="AQ192" s="352">
        <f t="shared" si="47"/>
        <v>81500</v>
      </c>
      <c r="AR192" s="179">
        <f t="shared" si="42"/>
        <v>0</v>
      </c>
      <c r="AS192" s="209"/>
      <c r="AT192" s="257"/>
      <c r="AU192" s="174"/>
      <c r="AV192" s="181"/>
      <c r="AW192" s="182">
        <f t="shared" si="43"/>
        <v>20</v>
      </c>
      <c r="AX192" s="183">
        <f t="shared" si="41"/>
        <v>20</v>
      </c>
      <c r="AY192" s="184">
        <f t="shared" si="44"/>
        <v>0</v>
      </c>
      <c r="AZ192" s="31"/>
    </row>
    <row r="193" spans="1:52" s="32" customFormat="1" ht="57" customHeight="1">
      <c r="A193" s="147">
        <v>271</v>
      </c>
      <c r="B193" s="346">
        <v>184</v>
      </c>
      <c r="C193" s="279" t="s">
        <v>979</v>
      </c>
      <c r="D193" s="283" t="s">
        <v>980</v>
      </c>
      <c r="E193" s="283" t="s">
        <v>981</v>
      </c>
      <c r="F193" s="344" t="s">
        <v>91</v>
      </c>
      <c r="G193" s="281">
        <v>44489</v>
      </c>
      <c r="H193" s="271">
        <v>35158</v>
      </c>
      <c r="I193" s="256" t="s">
        <v>982</v>
      </c>
      <c r="J193" s="206"/>
      <c r="K193" s="296"/>
      <c r="L193" s="296"/>
      <c r="M193" s="188" t="s">
        <v>927</v>
      </c>
      <c r="N193" s="202" t="s">
        <v>1375</v>
      </c>
      <c r="O193" s="217"/>
      <c r="P193" s="217"/>
      <c r="Q193" s="217"/>
      <c r="R193" s="168">
        <v>204</v>
      </c>
      <c r="S193" s="169"/>
      <c r="T193" s="170">
        <f t="shared" si="45"/>
        <v>0</v>
      </c>
      <c r="U193" s="170">
        <v>20</v>
      </c>
      <c r="V193" s="194"/>
      <c r="W193" s="172">
        <f t="shared" si="48"/>
        <v>0</v>
      </c>
      <c r="X193" s="208"/>
      <c r="Y193" s="208"/>
      <c r="Z193" s="208"/>
      <c r="AA193" s="174">
        <f t="shared" si="49"/>
        <v>0</v>
      </c>
      <c r="AB193" s="175">
        <f t="shared" si="40"/>
        <v>0</v>
      </c>
      <c r="AC193" s="174"/>
      <c r="AD193" s="174">
        <f t="shared" si="50"/>
        <v>0</v>
      </c>
      <c r="AE193" s="174"/>
      <c r="AF193" s="176">
        <f t="shared" si="51"/>
        <v>0</v>
      </c>
      <c r="AG193" s="209"/>
      <c r="AH193" s="209"/>
      <c r="AI193" s="210"/>
      <c r="AJ193" s="208"/>
      <c r="AK193" s="208"/>
      <c r="AL193" s="174">
        <v>0</v>
      </c>
      <c r="AM193" s="174"/>
      <c r="AN193" s="174">
        <v>0</v>
      </c>
      <c r="AO193" s="211"/>
      <c r="AP193" s="178">
        <f t="shared" si="46"/>
        <v>20</v>
      </c>
      <c r="AQ193" s="352">
        <f t="shared" si="47"/>
        <v>81500</v>
      </c>
      <c r="AR193" s="179">
        <f t="shared" si="42"/>
        <v>0</v>
      </c>
      <c r="AS193" s="209"/>
      <c r="AT193" s="257"/>
      <c r="AU193" s="174"/>
      <c r="AV193" s="181"/>
      <c r="AW193" s="182">
        <f t="shared" si="43"/>
        <v>20</v>
      </c>
      <c r="AX193" s="183">
        <f t="shared" si="41"/>
        <v>20</v>
      </c>
      <c r="AY193" s="184">
        <f t="shared" si="44"/>
        <v>0</v>
      </c>
      <c r="AZ193" s="31"/>
    </row>
    <row r="194" spans="1:52" s="32" customFormat="1" ht="57" customHeight="1">
      <c r="A194" s="150">
        <v>272</v>
      </c>
      <c r="B194" s="346">
        <v>185</v>
      </c>
      <c r="C194" s="279" t="s">
        <v>983</v>
      </c>
      <c r="D194" s="284" t="s">
        <v>984</v>
      </c>
      <c r="E194" s="284" t="s">
        <v>985</v>
      </c>
      <c r="F194" s="288" t="s">
        <v>91</v>
      </c>
      <c r="G194" s="281">
        <v>44495</v>
      </c>
      <c r="H194" s="255">
        <v>37700</v>
      </c>
      <c r="I194" s="256" t="s">
        <v>986</v>
      </c>
      <c r="J194" s="258" t="s">
        <v>987</v>
      </c>
      <c r="K194" s="296"/>
      <c r="L194" s="296"/>
      <c r="M194" s="188" t="s">
        <v>895</v>
      </c>
      <c r="N194" s="202" t="s">
        <v>1377</v>
      </c>
      <c r="O194" s="217"/>
      <c r="P194" s="217">
        <v>30</v>
      </c>
      <c r="Q194" s="217"/>
      <c r="R194" s="168">
        <v>204</v>
      </c>
      <c r="S194" s="169">
        <v>25</v>
      </c>
      <c r="T194" s="170">
        <f t="shared" si="45"/>
        <v>225</v>
      </c>
      <c r="U194" s="170"/>
      <c r="V194" s="194"/>
      <c r="W194" s="172">
        <f t="shared" si="48"/>
        <v>0</v>
      </c>
      <c r="X194" s="208"/>
      <c r="Y194" s="208"/>
      <c r="Z194" s="208"/>
      <c r="AA194" s="174">
        <f t="shared" si="49"/>
        <v>0</v>
      </c>
      <c r="AB194" s="175">
        <f t="shared" si="40"/>
        <v>0</v>
      </c>
      <c r="AC194" s="174">
        <v>12</v>
      </c>
      <c r="AD194" s="174">
        <f>8/$R$5*S194</f>
        <v>7.6923076923076925</v>
      </c>
      <c r="AE194" s="174"/>
      <c r="AF194" s="176">
        <f>7/$R$5*S194</f>
        <v>6.7307692307692308</v>
      </c>
      <c r="AG194" s="209"/>
      <c r="AH194" s="209"/>
      <c r="AI194" s="210"/>
      <c r="AJ194" s="208"/>
      <c r="AK194" s="208"/>
      <c r="AL194" s="174">
        <v>0</v>
      </c>
      <c r="AM194" s="174"/>
      <c r="AN194" s="174">
        <v>0</v>
      </c>
      <c r="AO194" s="211"/>
      <c r="AP194" s="178">
        <f t="shared" si="46"/>
        <v>251.42307692307691</v>
      </c>
      <c r="AQ194" s="352">
        <f t="shared" si="47"/>
        <v>965775</v>
      </c>
      <c r="AR194" s="179">
        <f t="shared" si="42"/>
        <v>0</v>
      </c>
      <c r="AS194" s="209"/>
      <c r="AT194" s="257">
        <v>101.08</v>
      </c>
      <c r="AU194" s="174"/>
      <c r="AV194" s="181"/>
      <c r="AW194" s="182">
        <f t="shared" si="43"/>
        <v>150.34</v>
      </c>
      <c r="AX194" s="183">
        <f t="shared" si="41"/>
        <v>150</v>
      </c>
      <c r="AY194" s="184">
        <f t="shared" si="44"/>
        <v>1400</v>
      </c>
      <c r="AZ194" s="31"/>
    </row>
    <row r="195" spans="1:52" s="32" customFormat="1" ht="57" customHeight="1">
      <c r="A195" s="147"/>
      <c r="B195" s="346">
        <v>186</v>
      </c>
      <c r="C195" s="279" t="s">
        <v>988</v>
      </c>
      <c r="D195" s="204" t="s">
        <v>989</v>
      </c>
      <c r="E195" s="204" t="s">
        <v>990</v>
      </c>
      <c r="F195" s="343" t="s">
        <v>91</v>
      </c>
      <c r="G195" s="281">
        <v>44510</v>
      </c>
      <c r="H195" s="273">
        <v>37205</v>
      </c>
      <c r="I195" s="256" t="s">
        <v>991</v>
      </c>
      <c r="J195" s="258" t="s">
        <v>992</v>
      </c>
      <c r="K195" s="296"/>
      <c r="L195" s="296"/>
      <c r="M195" s="188" t="s">
        <v>896</v>
      </c>
      <c r="N195" s="202" t="s">
        <v>1409</v>
      </c>
      <c r="O195" s="217"/>
      <c r="P195" s="217"/>
      <c r="Q195" s="217"/>
      <c r="R195" s="168">
        <v>204</v>
      </c>
      <c r="S195" s="169"/>
      <c r="T195" s="170">
        <f t="shared" si="45"/>
        <v>0</v>
      </c>
      <c r="U195" s="170">
        <v>20</v>
      </c>
      <c r="V195" s="194"/>
      <c r="W195" s="172">
        <f t="shared" si="48"/>
        <v>0</v>
      </c>
      <c r="X195" s="208"/>
      <c r="Y195" s="208"/>
      <c r="Z195" s="208"/>
      <c r="AA195" s="174">
        <f t="shared" si="49"/>
        <v>0</v>
      </c>
      <c r="AB195" s="175">
        <f t="shared" si="40"/>
        <v>0</v>
      </c>
      <c r="AC195" s="174"/>
      <c r="AD195" s="174">
        <f t="shared" si="50"/>
        <v>0</v>
      </c>
      <c r="AE195" s="174"/>
      <c r="AF195" s="176">
        <f t="shared" si="51"/>
        <v>0</v>
      </c>
      <c r="AG195" s="209"/>
      <c r="AH195" s="209"/>
      <c r="AI195" s="210"/>
      <c r="AJ195" s="208"/>
      <c r="AK195" s="208"/>
      <c r="AL195" s="174">
        <v>0</v>
      </c>
      <c r="AM195" s="174"/>
      <c r="AN195" s="174">
        <v>0</v>
      </c>
      <c r="AO195" s="211"/>
      <c r="AP195" s="178">
        <f t="shared" si="46"/>
        <v>20</v>
      </c>
      <c r="AQ195" s="352">
        <f t="shared" si="47"/>
        <v>81500</v>
      </c>
      <c r="AR195" s="179">
        <f t="shared" si="42"/>
        <v>0</v>
      </c>
      <c r="AS195" s="209"/>
      <c r="AT195" s="257"/>
      <c r="AU195" s="174"/>
      <c r="AV195" s="181"/>
      <c r="AW195" s="182">
        <f t="shared" si="43"/>
        <v>20</v>
      </c>
      <c r="AX195" s="183">
        <f t="shared" si="41"/>
        <v>20</v>
      </c>
      <c r="AY195" s="184">
        <f t="shared" si="44"/>
        <v>0</v>
      </c>
      <c r="AZ195" s="31"/>
    </row>
    <row r="196" spans="1:52" s="60" customFormat="1" ht="57" customHeight="1">
      <c r="A196" s="147">
        <v>281</v>
      </c>
      <c r="B196" s="346">
        <v>187</v>
      </c>
      <c r="C196" s="279" t="s">
        <v>993</v>
      </c>
      <c r="D196" s="284" t="s">
        <v>994</v>
      </c>
      <c r="E196" s="284" t="s">
        <v>995</v>
      </c>
      <c r="F196" s="288" t="s">
        <v>91</v>
      </c>
      <c r="G196" s="281">
        <v>44515</v>
      </c>
      <c r="H196" s="273">
        <v>36714</v>
      </c>
      <c r="I196" s="256" t="s">
        <v>996</v>
      </c>
      <c r="J196" s="258" t="s">
        <v>997</v>
      </c>
      <c r="K196" s="296"/>
      <c r="L196" s="296"/>
      <c r="M196" s="188" t="s">
        <v>896</v>
      </c>
      <c r="N196" s="202" t="s">
        <v>1400</v>
      </c>
      <c r="O196" s="217"/>
      <c r="P196" s="217"/>
      <c r="Q196" s="217"/>
      <c r="R196" s="168">
        <v>204</v>
      </c>
      <c r="S196" s="169"/>
      <c r="T196" s="170">
        <f t="shared" si="45"/>
        <v>0</v>
      </c>
      <c r="U196" s="170">
        <v>20</v>
      </c>
      <c r="V196" s="194"/>
      <c r="W196" s="172">
        <f t="shared" si="48"/>
        <v>0</v>
      </c>
      <c r="X196" s="208"/>
      <c r="Y196" s="208"/>
      <c r="Z196" s="208"/>
      <c r="AA196" s="174">
        <f t="shared" si="49"/>
        <v>0</v>
      </c>
      <c r="AB196" s="175">
        <f t="shared" si="40"/>
        <v>0</v>
      </c>
      <c r="AC196" s="174"/>
      <c r="AD196" s="174">
        <f t="shared" si="50"/>
        <v>0</v>
      </c>
      <c r="AE196" s="174"/>
      <c r="AF196" s="176">
        <f t="shared" si="51"/>
        <v>0</v>
      </c>
      <c r="AG196" s="202"/>
      <c r="AH196" s="222"/>
      <c r="AI196" s="224"/>
      <c r="AJ196" s="213"/>
      <c r="AK196" s="213"/>
      <c r="AL196" s="225">
        <v>0</v>
      </c>
      <c r="AM196" s="225"/>
      <c r="AN196" s="174">
        <v>0</v>
      </c>
      <c r="AO196" s="223"/>
      <c r="AP196" s="178">
        <f t="shared" si="46"/>
        <v>20</v>
      </c>
      <c r="AQ196" s="352">
        <f t="shared" si="47"/>
        <v>81500</v>
      </c>
      <c r="AR196" s="179">
        <f t="shared" si="42"/>
        <v>0</v>
      </c>
      <c r="AS196" s="209"/>
      <c r="AT196" s="257"/>
      <c r="AU196" s="174"/>
      <c r="AV196" s="181"/>
      <c r="AW196" s="182">
        <f t="shared" si="43"/>
        <v>20</v>
      </c>
      <c r="AX196" s="183">
        <f t="shared" si="41"/>
        <v>20</v>
      </c>
      <c r="AY196" s="184">
        <f t="shared" si="44"/>
        <v>0</v>
      </c>
      <c r="AZ196" s="59"/>
    </row>
    <row r="197" spans="1:52" s="32" customFormat="1" ht="57" customHeight="1">
      <c r="A197" s="150">
        <v>282</v>
      </c>
      <c r="B197" s="346">
        <v>188</v>
      </c>
      <c r="C197" s="279" t="s">
        <v>998</v>
      </c>
      <c r="D197" s="284" t="s">
        <v>999</v>
      </c>
      <c r="E197" s="284" t="s">
        <v>1000</v>
      </c>
      <c r="F197" s="288" t="s">
        <v>102</v>
      </c>
      <c r="G197" s="281">
        <v>44522</v>
      </c>
      <c r="H197" s="273">
        <v>36929</v>
      </c>
      <c r="I197" s="256" t="s">
        <v>1001</v>
      </c>
      <c r="J197" s="258" t="s">
        <v>1002</v>
      </c>
      <c r="K197" s="296"/>
      <c r="L197" s="296"/>
      <c r="M197" s="188" t="s">
        <v>927</v>
      </c>
      <c r="N197" s="202" t="s">
        <v>114</v>
      </c>
      <c r="O197" s="217"/>
      <c r="P197" s="217">
        <v>30</v>
      </c>
      <c r="Q197" s="217"/>
      <c r="R197" s="168">
        <v>204</v>
      </c>
      <c r="S197" s="169">
        <v>26</v>
      </c>
      <c r="T197" s="170">
        <f t="shared" si="45"/>
        <v>234</v>
      </c>
      <c r="U197" s="170"/>
      <c r="V197" s="194"/>
      <c r="W197" s="172">
        <f t="shared" si="48"/>
        <v>0</v>
      </c>
      <c r="X197" s="208"/>
      <c r="Y197" s="208"/>
      <c r="Z197" s="208"/>
      <c r="AA197" s="174">
        <f t="shared" si="49"/>
        <v>0</v>
      </c>
      <c r="AB197" s="175">
        <f t="shared" si="40"/>
        <v>0</v>
      </c>
      <c r="AC197" s="174">
        <v>15</v>
      </c>
      <c r="AD197" s="174">
        <f t="shared" si="50"/>
        <v>8</v>
      </c>
      <c r="AE197" s="174"/>
      <c r="AF197" s="176">
        <f t="shared" si="51"/>
        <v>7</v>
      </c>
      <c r="AG197" s="209"/>
      <c r="AH197" s="209"/>
      <c r="AI197" s="210"/>
      <c r="AJ197" s="207"/>
      <c r="AK197" s="208"/>
      <c r="AL197" s="174">
        <v>0</v>
      </c>
      <c r="AM197" s="174"/>
      <c r="AN197" s="174">
        <v>0</v>
      </c>
      <c r="AO197" s="211"/>
      <c r="AP197" s="178">
        <f t="shared" si="46"/>
        <v>264</v>
      </c>
      <c r="AQ197" s="352">
        <f t="shared" si="47"/>
        <v>1014675</v>
      </c>
      <c r="AR197" s="179">
        <f t="shared" si="42"/>
        <v>0</v>
      </c>
      <c r="AS197" s="209"/>
      <c r="AT197" s="257">
        <v>109.5</v>
      </c>
      <c r="AU197" s="174"/>
      <c r="AV197" s="181"/>
      <c r="AW197" s="182">
        <f t="shared" si="43"/>
        <v>154.5</v>
      </c>
      <c r="AX197" s="183">
        <f t="shared" si="41"/>
        <v>154</v>
      </c>
      <c r="AY197" s="184">
        <f t="shared" si="44"/>
        <v>2000</v>
      </c>
      <c r="AZ197" s="31"/>
    </row>
    <row r="198" spans="1:52" s="32" customFormat="1" ht="57" customHeight="1">
      <c r="A198" s="147">
        <v>283</v>
      </c>
      <c r="B198" s="346">
        <v>189</v>
      </c>
      <c r="C198" s="279" t="s">
        <v>1003</v>
      </c>
      <c r="D198" s="284" t="s">
        <v>1004</v>
      </c>
      <c r="E198" s="284" t="s">
        <v>1005</v>
      </c>
      <c r="F198" s="288" t="s">
        <v>91</v>
      </c>
      <c r="G198" s="281">
        <v>44522</v>
      </c>
      <c r="H198" s="273">
        <v>37416</v>
      </c>
      <c r="I198" s="256" t="s">
        <v>1006</v>
      </c>
      <c r="J198" s="258" t="s">
        <v>1007</v>
      </c>
      <c r="K198" s="296"/>
      <c r="L198" s="296"/>
      <c r="M198" s="188" t="s">
        <v>895</v>
      </c>
      <c r="N198" s="202" t="s">
        <v>1377</v>
      </c>
      <c r="O198" s="217"/>
      <c r="P198" s="217">
        <v>30</v>
      </c>
      <c r="Q198" s="217"/>
      <c r="R198" s="168">
        <v>204</v>
      </c>
      <c r="S198" s="169">
        <v>26</v>
      </c>
      <c r="T198" s="170">
        <f t="shared" si="45"/>
        <v>234</v>
      </c>
      <c r="U198" s="170"/>
      <c r="V198" s="194"/>
      <c r="W198" s="172">
        <f t="shared" si="48"/>
        <v>0</v>
      </c>
      <c r="X198" s="208"/>
      <c r="Y198" s="208"/>
      <c r="Z198" s="208"/>
      <c r="AA198" s="174">
        <f t="shared" si="49"/>
        <v>0</v>
      </c>
      <c r="AB198" s="175">
        <f t="shared" si="40"/>
        <v>0</v>
      </c>
      <c r="AC198" s="174">
        <v>15</v>
      </c>
      <c r="AD198" s="174">
        <f t="shared" si="50"/>
        <v>8</v>
      </c>
      <c r="AE198" s="174"/>
      <c r="AF198" s="176">
        <f t="shared" si="51"/>
        <v>7</v>
      </c>
      <c r="AG198" s="209"/>
      <c r="AH198" s="209"/>
      <c r="AI198" s="210"/>
      <c r="AJ198" s="207"/>
      <c r="AK198" s="208"/>
      <c r="AL198" s="174">
        <v>0</v>
      </c>
      <c r="AM198" s="174"/>
      <c r="AN198" s="174">
        <v>0</v>
      </c>
      <c r="AO198" s="211"/>
      <c r="AP198" s="178">
        <f t="shared" si="46"/>
        <v>264</v>
      </c>
      <c r="AQ198" s="352">
        <f t="shared" si="47"/>
        <v>1014675</v>
      </c>
      <c r="AR198" s="179">
        <f t="shared" si="42"/>
        <v>0</v>
      </c>
      <c r="AS198" s="209"/>
      <c r="AT198" s="257">
        <v>109.5</v>
      </c>
      <c r="AU198" s="174"/>
      <c r="AV198" s="181"/>
      <c r="AW198" s="182">
        <f t="shared" si="43"/>
        <v>154.5</v>
      </c>
      <c r="AX198" s="183">
        <f t="shared" si="41"/>
        <v>154</v>
      </c>
      <c r="AY198" s="184">
        <f t="shared" si="44"/>
        <v>2000</v>
      </c>
      <c r="AZ198" s="31"/>
    </row>
    <row r="199" spans="1:52" s="32" customFormat="1" ht="57" customHeight="1">
      <c r="A199" s="150">
        <v>288</v>
      </c>
      <c r="B199" s="346">
        <v>190</v>
      </c>
      <c r="C199" s="279" t="s">
        <v>1008</v>
      </c>
      <c r="D199" s="283" t="s">
        <v>1009</v>
      </c>
      <c r="E199" s="283" t="s">
        <v>1010</v>
      </c>
      <c r="F199" s="344" t="s">
        <v>91</v>
      </c>
      <c r="G199" s="281">
        <v>44525</v>
      </c>
      <c r="H199" s="273">
        <v>37446</v>
      </c>
      <c r="I199" s="256" t="s">
        <v>1011</v>
      </c>
      <c r="J199" s="258" t="s">
        <v>1012</v>
      </c>
      <c r="K199" s="296"/>
      <c r="L199" s="296"/>
      <c r="M199" s="188" t="s">
        <v>897</v>
      </c>
      <c r="N199" s="202" t="s">
        <v>119</v>
      </c>
      <c r="O199" s="217"/>
      <c r="P199" s="217"/>
      <c r="Q199" s="217"/>
      <c r="R199" s="168">
        <v>204</v>
      </c>
      <c r="S199" s="169"/>
      <c r="T199" s="170">
        <f t="shared" si="45"/>
        <v>0</v>
      </c>
      <c r="U199" s="170">
        <v>20</v>
      </c>
      <c r="V199" s="194"/>
      <c r="W199" s="172">
        <f t="shared" si="48"/>
        <v>0</v>
      </c>
      <c r="X199" s="208"/>
      <c r="Y199" s="208"/>
      <c r="Z199" s="208"/>
      <c r="AA199" s="174">
        <f t="shared" si="49"/>
        <v>0</v>
      </c>
      <c r="AB199" s="175">
        <f t="shared" si="40"/>
        <v>0</v>
      </c>
      <c r="AC199" s="174"/>
      <c r="AD199" s="174">
        <f t="shared" si="50"/>
        <v>0</v>
      </c>
      <c r="AE199" s="174"/>
      <c r="AF199" s="176">
        <f t="shared" si="51"/>
        <v>0</v>
      </c>
      <c r="AG199" s="209"/>
      <c r="AH199" s="209"/>
      <c r="AI199" s="210"/>
      <c r="AJ199" s="208"/>
      <c r="AK199" s="208"/>
      <c r="AL199" s="174">
        <v>0</v>
      </c>
      <c r="AM199" s="174"/>
      <c r="AN199" s="174">
        <v>0</v>
      </c>
      <c r="AO199" s="211"/>
      <c r="AP199" s="178">
        <f t="shared" si="46"/>
        <v>20</v>
      </c>
      <c r="AQ199" s="352">
        <f t="shared" si="47"/>
        <v>81500</v>
      </c>
      <c r="AR199" s="179">
        <f t="shared" si="42"/>
        <v>0</v>
      </c>
      <c r="AS199" s="209"/>
      <c r="AT199" s="257"/>
      <c r="AU199" s="174"/>
      <c r="AV199" s="181"/>
      <c r="AW199" s="182">
        <f t="shared" si="43"/>
        <v>20</v>
      </c>
      <c r="AX199" s="183">
        <f t="shared" si="41"/>
        <v>20</v>
      </c>
      <c r="AY199" s="184">
        <f t="shared" si="44"/>
        <v>0</v>
      </c>
      <c r="AZ199" s="31"/>
    </row>
    <row r="200" spans="1:52" s="32" customFormat="1" ht="57" customHeight="1">
      <c r="A200" s="150">
        <v>290</v>
      </c>
      <c r="B200" s="346">
        <v>191</v>
      </c>
      <c r="C200" s="279" t="s">
        <v>1013</v>
      </c>
      <c r="D200" s="283" t="s">
        <v>1014</v>
      </c>
      <c r="E200" s="283" t="s">
        <v>1015</v>
      </c>
      <c r="F200" s="344" t="s">
        <v>102</v>
      </c>
      <c r="G200" s="281">
        <v>44525</v>
      </c>
      <c r="H200" s="273">
        <v>34798</v>
      </c>
      <c r="I200" s="298" t="s">
        <v>1016</v>
      </c>
      <c r="J200" s="258" t="s">
        <v>1017</v>
      </c>
      <c r="K200" s="296"/>
      <c r="L200" s="296"/>
      <c r="M200" s="188" t="s">
        <v>927</v>
      </c>
      <c r="N200" s="202" t="s">
        <v>1375</v>
      </c>
      <c r="O200" s="217"/>
      <c r="P200" s="217"/>
      <c r="Q200" s="217"/>
      <c r="R200" s="168">
        <v>204</v>
      </c>
      <c r="S200" s="169"/>
      <c r="T200" s="170">
        <f t="shared" si="45"/>
        <v>0</v>
      </c>
      <c r="U200" s="170">
        <v>20</v>
      </c>
      <c r="V200" s="194"/>
      <c r="W200" s="172">
        <f t="shared" si="48"/>
        <v>0</v>
      </c>
      <c r="X200" s="208"/>
      <c r="Y200" s="208"/>
      <c r="Z200" s="208"/>
      <c r="AA200" s="174">
        <f t="shared" si="49"/>
        <v>0</v>
      </c>
      <c r="AB200" s="175">
        <f t="shared" si="40"/>
        <v>0</v>
      </c>
      <c r="AC200" s="174"/>
      <c r="AD200" s="174">
        <f t="shared" si="50"/>
        <v>0</v>
      </c>
      <c r="AE200" s="174"/>
      <c r="AF200" s="176">
        <f t="shared" si="51"/>
        <v>0</v>
      </c>
      <c r="AG200" s="209"/>
      <c r="AH200" s="209"/>
      <c r="AI200" s="210"/>
      <c r="AJ200" s="208"/>
      <c r="AK200" s="208"/>
      <c r="AL200" s="174">
        <v>0</v>
      </c>
      <c r="AM200" s="174"/>
      <c r="AN200" s="174">
        <v>0</v>
      </c>
      <c r="AO200" s="211"/>
      <c r="AP200" s="178">
        <f t="shared" si="46"/>
        <v>20</v>
      </c>
      <c r="AQ200" s="352">
        <f t="shared" si="47"/>
        <v>81500</v>
      </c>
      <c r="AR200" s="179">
        <f t="shared" si="42"/>
        <v>0</v>
      </c>
      <c r="AS200" s="209"/>
      <c r="AT200" s="257"/>
      <c r="AU200" s="174"/>
      <c r="AV200" s="181"/>
      <c r="AW200" s="182">
        <f t="shared" si="43"/>
        <v>20</v>
      </c>
      <c r="AX200" s="183">
        <f t="shared" si="41"/>
        <v>20</v>
      </c>
      <c r="AY200" s="184">
        <f t="shared" si="44"/>
        <v>0</v>
      </c>
      <c r="AZ200" s="31"/>
    </row>
    <row r="201" spans="1:52" s="32" customFormat="1" ht="57" customHeight="1">
      <c r="A201" s="147">
        <v>297</v>
      </c>
      <c r="B201" s="346">
        <v>192</v>
      </c>
      <c r="C201" s="299" t="s">
        <v>1018</v>
      </c>
      <c r="D201" s="299" t="s">
        <v>1019</v>
      </c>
      <c r="E201" s="299" t="s">
        <v>1020</v>
      </c>
      <c r="F201" s="299" t="s">
        <v>91</v>
      </c>
      <c r="G201" s="299">
        <v>44546</v>
      </c>
      <c r="H201" s="273">
        <v>31812</v>
      </c>
      <c r="I201" s="256" t="s">
        <v>1021</v>
      </c>
      <c r="J201" s="258" t="s">
        <v>1022</v>
      </c>
      <c r="K201" s="296"/>
      <c r="L201" s="296"/>
      <c r="M201" s="188" t="s">
        <v>927</v>
      </c>
      <c r="N201" s="202" t="s">
        <v>109</v>
      </c>
      <c r="O201" s="217"/>
      <c r="P201" s="217"/>
      <c r="Q201" s="217"/>
      <c r="R201" s="168">
        <v>204</v>
      </c>
      <c r="S201" s="169"/>
      <c r="T201" s="170">
        <f t="shared" si="45"/>
        <v>0</v>
      </c>
      <c r="U201" s="170">
        <v>20</v>
      </c>
      <c r="V201" s="194"/>
      <c r="W201" s="172">
        <f t="shared" si="48"/>
        <v>0</v>
      </c>
      <c r="X201" s="208"/>
      <c r="Y201" s="208"/>
      <c r="Z201" s="208"/>
      <c r="AA201" s="174">
        <f t="shared" si="49"/>
        <v>0</v>
      </c>
      <c r="AB201" s="175">
        <f t="shared" si="40"/>
        <v>0</v>
      </c>
      <c r="AC201" s="174"/>
      <c r="AD201" s="174">
        <f t="shared" si="50"/>
        <v>0</v>
      </c>
      <c r="AE201" s="174"/>
      <c r="AF201" s="176">
        <f t="shared" si="51"/>
        <v>0</v>
      </c>
      <c r="AG201" s="209"/>
      <c r="AH201" s="209"/>
      <c r="AI201" s="210"/>
      <c r="AJ201" s="208"/>
      <c r="AK201" s="208"/>
      <c r="AL201" s="174">
        <v>0</v>
      </c>
      <c r="AM201" s="174"/>
      <c r="AN201" s="174">
        <v>0</v>
      </c>
      <c r="AO201" s="211"/>
      <c r="AP201" s="178">
        <f t="shared" si="46"/>
        <v>20</v>
      </c>
      <c r="AQ201" s="352">
        <f t="shared" si="47"/>
        <v>81500</v>
      </c>
      <c r="AR201" s="179">
        <f t="shared" si="42"/>
        <v>0</v>
      </c>
      <c r="AS201" s="209"/>
      <c r="AT201" s="257"/>
      <c r="AU201" s="174"/>
      <c r="AV201" s="181"/>
      <c r="AW201" s="182">
        <f t="shared" si="43"/>
        <v>20</v>
      </c>
      <c r="AX201" s="183">
        <f t="shared" si="41"/>
        <v>20</v>
      </c>
      <c r="AY201" s="184">
        <f t="shared" si="44"/>
        <v>0</v>
      </c>
      <c r="AZ201" s="31"/>
    </row>
    <row r="202" spans="1:52" s="60" customFormat="1" ht="57" customHeight="1">
      <c r="A202" s="150">
        <v>298</v>
      </c>
      <c r="B202" s="346">
        <v>193</v>
      </c>
      <c r="C202" s="299" t="s">
        <v>1023</v>
      </c>
      <c r="D202" s="299" t="s">
        <v>1024</v>
      </c>
      <c r="E202" s="299" t="s">
        <v>1025</v>
      </c>
      <c r="F202" s="299" t="s">
        <v>91</v>
      </c>
      <c r="G202" s="299">
        <v>44547</v>
      </c>
      <c r="H202" s="273">
        <v>36345</v>
      </c>
      <c r="I202" s="256" t="s">
        <v>1026</v>
      </c>
      <c r="J202" s="206" t="s">
        <v>1027</v>
      </c>
      <c r="K202" s="296"/>
      <c r="L202" s="296"/>
      <c r="M202" s="188" t="s">
        <v>896</v>
      </c>
      <c r="N202" s="202" t="s">
        <v>1387</v>
      </c>
      <c r="O202" s="217"/>
      <c r="P202" s="217"/>
      <c r="Q202" s="217"/>
      <c r="R202" s="168">
        <v>204</v>
      </c>
      <c r="S202" s="169"/>
      <c r="T202" s="170">
        <f t="shared" si="45"/>
        <v>0</v>
      </c>
      <c r="U202" s="170">
        <v>20</v>
      </c>
      <c r="V202" s="194"/>
      <c r="W202" s="172">
        <f t="shared" si="48"/>
        <v>0</v>
      </c>
      <c r="X202" s="208"/>
      <c r="Y202" s="208"/>
      <c r="Z202" s="208"/>
      <c r="AA202" s="174">
        <f t="shared" si="49"/>
        <v>0</v>
      </c>
      <c r="AB202" s="175">
        <f t="shared" si="40"/>
        <v>0</v>
      </c>
      <c r="AC202" s="174"/>
      <c r="AD202" s="174">
        <f t="shared" si="50"/>
        <v>0</v>
      </c>
      <c r="AE202" s="174"/>
      <c r="AF202" s="176">
        <f t="shared" si="51"/>
        <v>0</v>
      </c>
      <c r="AG202" s="202"/>
      <c r="AH202" s="202"/>
      <c r="AI202" s="224"/>
      <c r="AJ202" s="213"/>
      <c r="AK202" s="213"/>
      <c r="AL202" s="225">
        <v>0</v>
      </c>
      <c r="AM202" s="225"/>
      <c r="AN202" s="174">
        <v>0</v>
      </c>
      <c r="AO202" s="223"/>
      <c r="AP202" s="178">
        <f t="shared" si="46"/>
        <v>20</v>
      </c>
      <c r="AQ202" s="352">
        <f t="shared" si="47"/>
        <v>81500</v>
      </c>
      <c r="AR202" s="179">
        <f t="shared" si="42"/>
        <v>0</v>
      </c>
      <c r="AS202" s="209"/>
      <c r="AT202" s="257"/>
      <c r="AU202" s="174"/>
      <c r="AV202" s="181"/>
      <c r="AW202" s="182">
        <f t="shared" si="43"/>
        <v>20</v>
      </c>
      <c r="AX202" s="183">
        <f t="shared" si="41"/>
        <v>20</v>
      </c>
      <c r="AY202" s="184">
        <f t="shared" si="44"/>
        <v>0</v>
      </c>
      <c r="AZ202" s="59"/>
    </row>
    <row r="203" spans="1:52" s="32" customFormat="1" ht="57" customHeight="1">
      <c r="A203" s="150">
        <v>300</v>
      </c>
      <c r="B203" s="346">
        <v>194</v>
      </c>
      <c r="C203" s="299" t="s">
        <v>1029</v>
      </c>
      <c r="D203" s="299" t="s">
        <v>1030</v>
      </c>
      <c r="E203" s="299" t="s">
        <v>1031</v>
      </c>
      <c r="F203" s="299" t="s">
        <v>91</v>
      </c>
      <c r="G203" s="299">
        <v>44551</v>
      </c>
      <c r="H203" s="273">
        <v>30821</v>
      </c>
      <c r="I203" s="256" t="s">
        <v>1032</v>
      </c>
      <c r="J203" s="206" t="s">
        <v>1033</v>
      </c>
      <c r="K203" s="296"/>
      <c r="L203" s="296"/>
      <c r="M203" s="188" t="s">
        <v>897</v>
      </c>
      <c r="N203" s="202" t="s">
        <v>119</v>
      </c>
      <c r="O203" s="217"/>
      <c r="P203" s="217"/>
      <c r="Q203" s="217"/>
      <c r="R203" s="168">
        <v>204</v>
      </c>
      <c r="S203" s="169"/>
      <c r="T203" s="170">
        <f t="shared" si="45"/>
        <v>0</v>
      </c>
      <c r="U203" s="170">
        <v>20</v>
      </c>
      <c r="V203" s="194"/>
      <c r="W203" s="172">
        <f t="shared" si="48"/>
        <v>0</v>
      </c>
      <c r="X203" s="208"/>
      <c r="Y203" s="208"/>
      <c r="Z203" s="208"/>
      <c r="AA203" s="174">
        <f t="shared" si="49"/>
        <v>0</v>
      </c>
      <c r="AB203" s="175">
        <f t="shared" si="40"/>
        <v>0</v>
      </c>
      <c r="AC203" s="174"/>
      <c r="AD203" s="174">
        <f t="shared" si="50"/>
        <v>0</v>
      </c>
      <c r="AE203" s="174"/>
      <c r="AF203" s="176">
        <f t="shared" si="51"/>
        <v>0</v>
      </c>
      <c r="AG203" s="209"/>
      <c r="AH203" s="209"/>
      <c r="AI203" s="210"/>
      <c r="AJ203" s="208"/>
      <c r="AK203" s="208"/>
      <c r="AL203" s="174">
        <v>0</v>
      </c>
      <c r="AM203" s="174"/>
      <c r="AN203" s="174">
        <v>0</v>
      </c>
      <c r="AO203" s="211"/>
      <c r="AP203" s="178">
        <f t="shared" si="46"/>
        <v>20</v>
      </c>
      <c r="AQ203" s="352">
        <f t="shared" si="47"/>
        <v>81500</v>
      </c>
      <c r="AR203" s="179">
        <f t="shared" si="42"/>
        <v>0</v>
      </c>
      <c r="AS203" s="209"/>
      <c r="AT203" s="257"/>
      <c r="AU203" s="174"/>
      <c r="AV203" s="181"/>
      <c r="AW203" s="182">
        <f t="shared" si="43"/>
        <v>20</v>
      </c>
      <c r="AX203" s="183">
        <f t="shared" si="41"/>
        <v>20</v>
      </c>
      <c r="AY203" s="184">
        <f t="shared" si="44"/>
        <v>0</v>
      </c>
      <c r="AZ203" s="31"/>
    </row>
    <row r="204" spans="1:52" s="32" customFormat="1" ht="57" customHeight="1">
      <c r="A204" s="150">
        <v>304</v>
      </c>
      <c r="B204" s="346">
        <v>195</v>
      </c>
      <c r="C204" s="299" t="s">
        <v>1034</v>
      </c>
      <c r="D204" s="299" t="s">
        <v>1035</v>
      </c>
      <c r="E204" s="299" t="s">
        <v>1036</v>
      </c>
      <c r="F204" s="299" t="s">
        <v>102</v>
      </c>
      <c r="G204" s="299">
        <v>44551</v>
      </c>
      <c r="H204" s="273">
        <v>33865</v>
      </c>
      <c r="I204" s="256" t="s">
        <v>1037</v>
      </c>
      <c r="J204" s="258" t="s">
        <v>1038</v>
      </c>
      <c r="K204" s="296"/>
      <c r="L204" s="296"/>
      <c r="M204" s="188" t="s">
        <v>895</v>
      </c>
      <c r="N204" s="202" t="s">
        <v>1409</v>
      </c>
      <c r="O204" s="217">
        <v>40</v>
      </c>
      <c r="P204" s="217"/>
      <c r="Q204" s="217"/>
      <c r="R204" s="168">
        <v>204</v>
      </c>
      <c r="S204" s="169">
        <v>25</v>
      </c>
      <c r="T204" s="170">
        <f t="shared" si="45"/>
        <v>234.61538461538461</v>
      </c>
      <c r="U204" s="170"/>
      <c r="V204" s="194"/>
      <c r="W204" s="172">
        <f t="shared" si="48"/>
        <v>0</v>
      </c>
      <c r="X204" s="208"/>
      <c r="Y204" s="208"/>
      <c r="Z204" s="208"/>
      <c r="AA204" s="174">
        <f t="shared" si="49"/>
        <v>0</v>
      </c>
      <c r="AB204" s="175">
        <f t="shared" si="40"/>
        <v>0</v>
      </c>
      <c r="AC204" s="174">
        <v>12</v>
      </c>
      <c r="AD204" s="174">
        <f>8/$R$5*S204</f>
        <v>7.6923076923076925</v>
      </c>
      <c r="AE204" s="174"/>
      <c r="AF204" s="176">
        <f>7/$R$5*S204</f>
        <v>6.7307692307692308</v>
      </c>
      <c r="AG204" s="209"/>
      <c r="AH204" s="209"/>
      <c r="AI204" s="210"/>
      <c r="AJ204" s="259">
        <v>40.700000000000003</v>
      </c>
      <c r="AK204" s="208"/>
      <c r="AL204" s="174">
        <v>0</v>
      </c>
      <c r="AM204" s="174"/>
      <c r="AN204" s="174">
        <v>0</v>
      </c>
      <c r="AO204" s="223"/>
      <c r="AP204" s="178">
        <f t="shared" si="46"/>
        <v>301.73846153846154</v>
      </c>
      <c r="AQ204" s="352">
        <f t="shared" si="47"/>
        <v>1004957.6923076924</v>
      </c>
      <c r="AR204" s="179">
        <f t="shared" si="42"/>
        <v>0</v>
      </c>
      <c r="AS204" s="209"/>
      <c r="AT204" s="257">
        <v>101.08</v>
      </c>
      <c r="AU204" s="174"/>
      <c r="AV204" s="181"/>
      <c r="AW204" s="182">
        <f t="shared" si="43"/>
        <v>200.66</v>
      </c>
      <c r="AX204" s="183">
        <f t="shared" si="41"/>
        <v>200</v>
      </c>
      <c r="AY204" s="184">
        <f t="shared" si="44"/>
        <v>2600</v>
      </c>
      <c r="AZ204" s="31"/>
    </row>
    <row r="205" spans="1:52" s="32" customFormat="1" ht="57" customHeight="1">
      <c r="A205" s="147">
        <v>307</v>
      </c>
      <c r="B205" s="346">
        <v>196</v>
      </c>
      <c r="C205" s="299" t="s">
        <v>1039</v>
      </c>
      <c r="D205" s="299" t="s">
        <v>1040</v>
      </c>
      <c r="E205" s="299" t="s">
        <v>1041</v>
      </c>
      <c r="F205" s="299" t="s">
        <v>91</v>
      </c>
      <c r="G205" s="299">
        <v>44552</v>
      </c>
      <c r="H205" s="271">
        <v>36693</v>
      </c>
      <c r="I205" s="256" t="s">
        <v>1042</v>
      </c>
      <c r="J205" s="258" t="s">
        <v>1043</v>
      </c>
      <c r="K205" s="296"/>
      <c r="L205" s="296"/>
      <c r="M205" s="188" t="s">
        <v>897</v>
      </c>
      <c r="N205" s="202" t="s">
        <v>119</v>
      </c>
      <c r="O205" s="217"/>
      <c r="P205" s="217"/>
      <c r="Q205" s="217"/>
      <c r="R205" s="168">
        <v>204</v>
      </c>
      <c r="S205" s="169"/>
      <c r="T205" s="170">
        <f t="shared" si="45"/>
        <v>0</v>
      </c>
      <c r="U205" s="170">
        <v>20</v>
      </c>
      <c r="V205" s="194"/>
      <c r="W205" s="172">
        <f t="shared" si="48"/>
        <v>0</v>
      </c>
      <c r="X205" s="208"/>
      <c r="Y205" s="208"/>
      <c r="Z205" s="208"/>
      <c r="AA205" s="174">
        <f t="shared" si="49"/>
        <v>0</v>
      </c>
      <c r="AB205" s="175">
        <f t="shared" si="40"/>
        <v>0</v>
      </c>
      <c r="AC205" s="174"/>
      <c r="AD205" s="174">
        <f t="shared" si="50"/>
        <v>0</v>
      </c>
      <c r="AE205" s="174"/>
      <c r="AF205" s="176">
        <f t="shared" si="51"/>
        <v>0</v>
      </c>
      <c r="AG205" s="209"/>
      <c r="AH205" s="209"/>
      <c r="AI205" s="210"/>
      <c r="AJ205" s="208"/>
      <c r="AK205" s="208"/>
      <c r="AL205" s="174">
        <v>0</v>
      </c>
      <c r="AM205" s="174"/>
      <c r="AN205" s="174">
        <v>0</v>
      </c>
      <c r="AO205" s="211"/>
      <c r="AP205" s="178">
        <f t="shared" si="46"/>
        <v>20</v>
      </c>
      <c r="AQ205" s="352">
        <f t="shared" si="47"/>
        <v>81500</v>
      </c>
      <c r="AR205" s="179">
        <f t="shared" si="42"/>
        <v>0</v>
      </c>
      <c r="AS205" s="209"/>
      <c r="AT205" s="257"/>
      <c r="AU205" s="174"/>
      <c r="AV205" s="181"/>
      <c r="AW205" s="182">
        <f t="shared" si="43"/>
        <v>20</v>
      </c>
      <c r="AX205" s="183">
        <f t="shared" si="41"/>
        <v>20</v>
      </c>
      <c r="AY205" s="184">
        <f t="shared" si="44"/>
        <v>0</v>
      </c>
      <c r="AZ205" s="31"/>
    </row>
    <row r="206" spans="1:52" s="32" customFormat="1" ht="57" customHeight="1">
      <c r="A206" s="150">
        <v>308</v>
      </c>
      <c r="B206" s="346">
        <v>197</v>
      </c>
      <c r="C206" s="300" t="s">
        <v>1044</v>
      </c>
      <c r="D206" s="300" t="s">
        <v>1045</v>
      </c>
      <c r="E206" s="299" t="s">
        <v>1046</v>
      </c>
      <c r="F206" s="299" t="s">
        <v>91</v>
      </c>
      <c r="G206" s="299">
        <v>44557</v>
      </c>
      <c r="H206" s="273">
        <v>37305</v>
      </c>
      <c r="I206" s="256" t="s">
        <v>1047</v>
      </c>
      <c r="J206" s="258" t="s">
        <v>1048</v>
      </c>
      <c r="K206" s="296"/>
      <c r="L206" s="296"/>
      <c r="M206" s="188" t="s">
        <v>896</v>
      </c>
      <c r="N206" s="202" t="s">
        <v>1400</v>
      </c>
      <c r="O206" s="217"/>
      <c r="P206" s="217"/>
      <c r="Q206" s="217"/>
      <c r="R206" s="168">
        <v>204</v>
      </c>
      <c r="S206" s="169"/>
      <c r="T206" s="170">
        <f t="shared" si="45"/>
        <v>0</v>
      </c>
      <c r="U206" s="170">
        <v>20</v>
      </c>
      <c r="V206" s="194"/>
      <c r="W206" s="172">
        <f t="shared" si="48"/>
        <v>0</v>
      </c>
      <c r="X206" s="208"/>
      <c r="Y206" s="208"/>
      <c r="Z206" s="208"/>
      <c r="AA206" s="174">
        <f t="shared" si="49"/>
        <v>0</v>
      </c>
      <c r="AB206" s="175">
        <f t="shared" si="40"/>
        <v>0</v>
      </c>
      <c r="AC206" s="174"/>
      <c r="AD206" s="174">
        <f t="shared" si="50"/>
        <v>0</v>
      </c>
      <c r="AE206" s="174"/>
      <c r="AF206" s="176">
        <f t="shared" si="51"/>
        <v>0</v>
      </c>
      <c r="AG206" s="209"/>
      <c r="AH206" s="209"/>
      <c r="AI206" s="210"/>
      <c r="AJ206" s="208"/>
      <c r="AK206" s="208"/>
      <c r="AL206" s="174">
        <v>0</v>
      </c>
      <c r="AM206" s="174"/>
      <c r="AN206" s="174">
        <v>0</v>
      </c>
      <c r="AO206" s="211"/>
      <c r="AP206" s="178">
        <f t="shared" si="46"/>
        <v>20</v>
      </c>
      <c r="AQ206" s="352">
        <f t="shared" si="47"/>
        <v>81500</v>
      </c>
      <c r="AR206" s="179">
        <f t="shared" si="42"/>
        <v>0</v>
      </c>
      <c r="AS206" s="209"/>
      <c r="AT206" s="257"/>
      <c r="AU206" s="174"/>
      <c r="AV206" s="181"/>
      <c r="AW206" s="182">
        <f t="shared" si="43"/>
        <v>20</v>
      </c>
      <c r="AX206" s="183">
        <f t="shared" si="41"/>
        <v>20</v>
      </c>
      <c r="AY206" s="184">
        <f t="shared" si="44"/>
        <v>0</v>
      </c>
      <c r="AZ206" s="31"/>
    </row>
    <row r="207" spans="1:52" s="32" customFormat="1" ht="57" customHeight="1">
      <c r="A207" s="150">
        <v>310</v>
      </c>
      <c r="B207" s="346">
        <v>198</v>
      </c>
      <c r="C207" s="279" t="s">
        <v>1050</v>
      </c>
      <c r="D207" s="280" t="s">
        <v>1051</v>
      </c>
      <c r="E207" s="280" t="s">
        <v>1052</v>
      </c>
      <c r="F207" s="279" t="s">
        <v>91</v>
      </c>
      <c r="G207" s="301">
        <v>44573</v>
      </c>
      <c r="H207" s="273">
        <v>36973</v>
      </c>
      <c r="I207" s="256" t="s">
        <v>1053</v>
      </c>
      <c r="J207" s="206" t="s">
        <v>1054</v>
      </c>
      <c r="K207" s="296"/>
      <c r="L207" s="296"/>
      <c r="M207" s="188" t="s">
        <v>896</v>
      </c>
      <c r="N207" s="202" t="s">
        <v>1409</v>
      </c>
      <c r="O207" s="217"/>
      <c r="P207" s="217">
        <v>30</v>
      </c>
      <c r="Q207" s="217"/>
      <c r="R207" s="168">
        <v>204</v>
      </c>
      <c r="S207" s="169">
        <v>26</v>
      </c>
      <c r="T207" s="170">
        <f t="shared" si="45"/>
        <v>234</v>
      </c>
      <c r="U207" s="170"/>
      <c r="V207" s="194"/>
      <c r="W207" s="172">
        <f t="shared" si="48"/>
        <v>0</v>
      </c>
      <c r="X207" s="208"/>
      <c r="Y207" s="208"/>
      <c r="Z207" s="208"/>
      <c r="AA207" s="174">
        <f t="shared" si="49"/>
        <v>0</v>
      </c>
      <c r="AB207" s="175">
        <f t="shared" si="40"/>
        <v>0</v>
      </c>
      <c r="AC207" s="174">
        <v>15</v>
      </c>
      <c r="AD207" s="174">
        <f t="shared" si="50"/>
        <v>8</v>
      </c>
      <c r="AE207" s="174"/>
      <c r="AF207" s="176">
        <f t="shared" si="51"/>
        <v>7</v>
      </c>
      <c r="AG207" s="209"/>
      <c r="AH207" s="209"/>
      <c r="AI207" s="210"/>
      <c r="AJ207" s="208"/>
      <c r="AK207" s="208"/>
      <c r="AL207" s="174">
        <v>0</v>
      </c>
      <c r="AM207" s="174"/>
      <c r="AN207" s="174">
        <v>0</v>
      </c>
      <c r="AO207" s="211"/>
      <c r="AP207" s="178">
        <f t="shared" si="46"/>
        <v>264</v>
      </c>
      <c r="AQ207" s="352">
        <f t="shared" si="47"/>
        <v>1014675</v>
      </c>
      <c r="AR207" s="179">
        <f t="shared" si="42"/>
        <v>0</v>
      </c>
      <c r="AS207" s="209"/>
      <c r="AT207" s="257">
        <v>109.5</v>
      </c>
      <c r="AU207" s="174"/>
      <c r="AV207" s="181"/>
      <c r="AW207" s="182">
        <f t="shared" si="43"/>
        <v>154.5</v>
      </c>
      <c r="AX207" s="183">
        <f t="shared" si="41"/>
        <v>154</v>
      </c>
      <c r="AY207" s="184">
        <f t="shared" si="44"/>
        <v>2000</v>
      </c>
      <c r="AZ207" s="31"/>
    </row>
    <row r="208" spans="1:52" s="60" customFormat="1" ht="57" customHeight="1">
      <c r="A208" s="147">
        <v>311</v>
      </c>
      <c r="B208" s="346">
        <v>199</v>
      </c>
      <c r="C208" s="302" t="s">
        <v>1055</v>
      </c>
      <c r="D208" s="302" t="s">
        <v>1056</v>
      </c>
      <c r="E208" s="302" t="s">
        <v>1057</v>
      </c>
      <c r="F208" s="343" t="s">
        <v>91</v>
      </c>
      <c r="G208" s="301">
        <v>44578</v>
      </c>
      <c r="H208" s="303">
        <v>34244</v>
      </c>
      <c r="I208" s="304" t="s">
        <v>1058</v>
      </c>
      <c r="J208" s="305" t="s">
        <v>1059</v>
      </c>
      <c r="K208" s="296"/>
      <c r="L208" s="296"/>
      <c r="M208" s="188" t="s">
        <v>896</v>
      </c>
      <c r="N208" s="202" t="s">
        <v>272</v>
      </c>
      <c r="O208" s="217"/>
      <c r="P208" s="217">
        <v>30</v>
      </c>
      <c r="Q208" s="217"/>
      <c r="R208" s="168">
        <v>204</v>
      </c>
      <c r="S208" s="169">
        <v>26</v>
      </c>
      <c r="T208" s="170">
        <f t="shared" si="45"/>
        <v>234</v>
      </c>
      <c r="U208" s="170"/>
      <c r="V208" s="194"/>
      <c r="W208" s="172">
        <f t="shared" si="48"/>
        <v>0</v>
      </c>
      <c r="X208" s="208"/>
      <c r="Y208" s="208"/>
      <c r="Z208" s="208"/>
      <c r="AA208" s="174">
        <f t="shared" si="49"/>
        <v>0</v>
      </c>
      <c r="AB208" s="175">
        <f t="shared" si="40"/>
        <v>0</v>
      </c>
      <c r="AC208" s="174">
        <v>12</v>
      </c>
      <c r="AD208" s="174">
        <f t="shared" si="50"/>
        <v>8</v>
      </c>
      <c r="AE208" s="174"/>
      <c r="AF208" s="176">
        <f t="shared" si="51"/>
        <v>7</v>
      </c>
      <c r="AG208" s="202"/>
      <c r="AH208" s="202"/>
      <c r="AI208" s="224"/>
      <c r="AJ208" s="213"/>
      <c r="AK208" s="213"/>
      <c r="AL208" s="225">
        <v>0</v>
      </c>
      <c r="AM208" s="225"/>
      <c r="AN208" s="174">
        <v>0</v>
      </c>
      <c r="AO208" s="223"/>
      <c r="AP208" s="178">
        <f t="shared" si="46"/>
        <v>261</v>
      </c>
      <c r="AQ208" s="352">
        <f t="shared" si="47"/>
        <v>1002450</v>
      </c>
      <c r="AR208" s="179">
        <f t="shared" si="42"/>
        <v>0</v>
      </c>
      <c r="AS208" s="209"/>
      <c r="AT208" s="257">
        <v>109.5</v>
      </c>
      <c r="AU208" s="174"/>
      <c r="AV208" s="181"/>
      <c r="AW208" s="182">
        <f t="shared" si="43"/>
        <v>151.5</v>
      </c>
      <c r="AX208" s="183">
        <f t="shared" si="41"/>
        <v>151</v>
      </c>
      <c r="AY208" s="184">
        <f t="shared" si="44"/>
        <v>2000</v>
      </c>
      <c r="AZ208" s="59"/>
    </row>
    <row r="209" spans="1:52" s="60" customFormat="1" ht="57" customHeight="1">
      <c r="A209" s="150">
        <v>312</v>
      </c>
      <c r="B209" s="346">
        <v>200</v>
      </c>
      <c r="C209" s="279" t="s">
        <v>1060</v>
      </c>
      <c r="D209" s="306" t="s">
        <v>1061</v>
      </c>
      <c r="E209" s="306" t="s">
        <v>1062</v>
      </c>
      <c r="F209" s="306" t="s">
        <v>91</v>
      </c>
      <c r="G209" s="307">
        <v>44586</v>
      </c>
      <c r="H209" s="279">
        <v>38062</v>
      </c>
      <c r="I209" s="256" t="s">
        <v>1063</v>
      </c>
      <c r="J209" s="306" t="s">
        <v>1064</v>
      </c>
      <c r="K209" s="296"/>
      <c r="L209" s="296"/>
      <c r="M209" s="188" t="s">
        <v>896</v>
      </c>
      <c r="N209" s="202" t="s">
        <v>1400</v>
      </c>
      <c r="O209" s="217"/>
      <c r="P209" s="217"/>
      <c r="Q209" s="217"/>
      <c r="R209" s="168">
        <v>204</v>
      </c>
      <c r="S209" s="169"/>
      <c r="T209" s="170">
        <f t="shared" si="45"/>
        <v>0</v>
      </c>
      <c r="U209" s="170">
        <v>20</v>
      </c>
      <c r="V209" s="194"/>
      <c r="W209" s="172">
        <f t="shared" si="48"/>
        <v>0</v>
      </c>
      <c r="X209" s="208"/>
      <c r="Y209" s="208"/>
      <c r="Z209" s="208"/>
      <c r="AA209" s="174">
        <f t="shared" si="49"/>
        <v>0</v>
      </c>
      <c r="AB209" s="175">
        <f t="shared" si="40"/>
        <v>0</v>
      </c>
      <c r="AC209" s="174"/>
      <c r="AD209" s="174">
        <f t="shared" si="50"/>
        <v>0</v>
      </c>
      <c r="AE209" s="174"/>
      <c r="AF209" s="176">
        <f t="shared" si="51"/>
        <v>0</v>
      </c>
      <c r="AG209" s="202"/>
      <c r="AH209" s="202"/>
      <c r="AI209" s="224"/>
      <c r="AJ209" s="213"/>
      <c r="AK209" s="213"/>
      <c r="AL209" s="225">
        <v>0</v>
      </c>
      <c r="AM209" s="225"/>
      <c r="AN209" s="174">
        <v>0</v>
      </c>
      <c r="AO209" s="223"/>
      <c r="AP209" s="178">
        <f t="shared" si="46"/>
        <v>20</v>
      </c>
      <c r="AQ209" s="352">
        <f t="shared" si="47"/>
        <v>81500</v>
      </c>
      <c r="AR209" s="179">
        <f t="shared" si="42"/>
        <v>0</v>
      </c>
      <c r="AS209" s="209"/>
      <c r="AT209" s="257"/>
      <c r="AU209" s="174"/>
      <c r="AV209" s="181"/>
      <c r="AW209" s="182">
        <f t="shared" si="43"/>
        <v>20</v>
      </c>
      <c r="AX209" s="183">
        <f t="shared" si="41"/>
        <v>20</v>
      </c>
      <c r="AY209" s="184">
        <f t="shared" si="44"/>
        <v>0</v>
      </c>
      <c r="AZ209" s="59"/>
    </row>
    <row r="210" spans="1:52" s="32" customFormat="1" ht="57" customHeight="1">
      <c r="A210" s="147">
        <v>315</v>
      </c>
      <c r="B210" s="346">
        <v>201</v>
      </c>
      <c r="C210" s="279" t="s">
        <v>1067</v>
      </c>
      <c r="D210" s="204" t="s">
        <v>1068</v>
      </c>
      <c r="E210" s="204" t="s">
        <v>1069</v>
      </c>
      <c r="F210" s="343" t="s">
        <v>102</v>
      </c>
      <c r="G210" s="301">
        <v>44606</v>
      </c>
      <c r="H210" s="279">
        <v>35470</v>
      </c>
      <c r="I210" s="256" t="s">
        <v>1065</v>
      </c>
      <c r="J210" s="258" t="s">
        <v>1066</v>
      </c>
      <c r="K210" s="296"/>
      <c r="L210" s="296"/>
      <c r="M210" s="188" t="s">
        <v>897</v>
      </c>
      <c r="N210" s="202" t="s">
        <v>119</v>
      </c>
      <c r="O210" s="217"/>
      <c r="P210" s="217">
        <v>30</v>
      </c>
      <c r="Q210" s="217"/>
      <c r="R210" s="168">
        <v>204</v>
      </c>
      <c r="S210" s="169">
        <v>26</v>
      </c>
      <c r="T210" s="170">
        <f t="shared" si="45"/>
        <v>234</v>
      </c>
      <c r="U210" s="170"/>
      <c r="V210" s="194"/>
      <c r="W210" s="172">
        <f t="shared" si="48"/>
        <v>0</v>
      </c>
      <c r="X210" s="208"/>
      <c r="Y210" s="208"/>
      <c r="Z210" s="208"/>
      <c r="AA210" s="174">
        <f t="shared" si="49"/>
        <v>0</v>
      </c>
      <c r="AB210" s="175">
        <f t="shared" ref="AB210:AB215" si="52">V210/2*0.625</f>
        <v>0</v>
      </c>
      <c r="AC210" s="174">
        <v>15</v>
      </c>
      <c r="AD210" s="174">
        <f>8/$R$5*S210</f>
        <v>8</v>
      </c>
      <c r="AE210" s="174"/>
      <c r="AF210" s="176">
        <f>7/$R$5*S210</f>
        <v>7</v>
      </c>
      <c r="AG210" s="209"/>
      <c r="AH210" s="209"/>
      <c r="AI210" s="210"/>
      <c r="AJ210" s="207"/>
      <c r="AK210" s="208"/>
      <c r="AL210" s="174">
        <v>0</v>
      </c>
      <c r="AM210" s="174"/>
      <c r="AN210" s="174">
        <v>0</v>
      </c>
      <c r="AO210" s="211"/>
      <c r="AP210" s="178">
        <f t="shared" si="46"/>
        <v>264</v>
      </c>
      <c r="AQ210" s="352">
        <f t="shared" si="47"/>
        <v>1014675</v>
      </c>
      <c r="AR210" s="179">
        <f t="shared" si="42"/>
        <v>0</v>
      </c>
      <c r="AS210" s="209"/>
      <c r="AT210" s="257">
        <v>109.5</v>
      </c>
      <c r="AU210" s="174">
        <v>1</v>
      </c>
      <c r="AV210" s="181"/>
      <c r="AW210" s="182">
        <f t="shared" si="43"/>
        <v>153.5</v>
      </c>
      <c r="AX210" s="183">
        <f t="shared" si="41"/>
        <v>153</v>
      </c>
      <c r="AY210" s="184">
        <f t="shared" si="44"/>
        <v>2000</v>
      </c>
      <c r="AZ210" s="31"/>
    </row>
    <row r="211" spans="1:52" s="32" customFormat="1" ht="57" customHeight="1">
      <c r="A211" s="147">
        <v>317</v>
      </c>
      <c r="B211" s="346">
        <v>202</v>
      </c>
      <c r="C211" s="279" t="s">
        <v>1070</v>
      </c>
      <c r="D211" s="204" t="s">
        <v>1071</v>
      </c>
      <c r="E211" s="204" t="s">
        <v>1072</v>
      </c>
      <c r="F211" s="343" t="s">
        <v>91</v>
      </c>
      <c r="G211" s="301">
        <v>44607</v>
      </c>
      <c r="H211" s="279">
        <v>32909</v>
      </c>
      <c r="I211" s="256" t="s">
        <v>1073</v>
      </c>
      <c r="J211" s="206" t="s">
        <v>1074</v>
      </c>
      <c r="K211" s="296"/>
      <c r="L211" s="296"/>
      <c r="M211" s="188" t="s">
        <v>896</v>
      </c>
      <c r="N211" s="202" t="s">
        <v>272</v>
      </c>
      <c r="O211" s="217"/>
      <c r="P211" s="217"/>
      <c r="Q211" s="217"/>
      <c r="R211" s="168">
        <v>204</v>
      </c>
      <c r="S211" s="169"/>
      <c r="T211" s="170">
        <f t="shared" si="45"/>
        <v>0</v>
      </c>
      <c r="U211" s="170">
        <v>20</v>
      </c>
      <c r="V211" s="194"/>
      <c r="W211" s="172">
        <f t="shared" si="48"/>
        <v>0</v>
      </c>
      <c r="X211" s="208"/>
      <c r="Y211" s="208"/>
      <c r="Z211" s="208"/>
      <c r="AA211" s="174">
        <f t="shared" si="49"/>
        <v>0</v>
      </c>
      <c r="AB211" s="175">
        <f t="shared" si="52"/>
        <v>0</v>
      </c>
      <c r="AC211" s="174"/>
      <c r="AD211" s="174">
        <f t="shared" si="50"/>
        <v>0</v>
      </c>
      <c r="AE211" s="174"/>
      <c r="AF211" s="176">
        <f t="shared" si="51"/>
        <v>0</v>
      </c>
      <c r="AG211" s="209"/>
      <c r="AH211" s="209"/>
      <c r="AI211" s="210"/>
      <c r="AJ211" s="208"/>
      <c r="AK211" s="208"/>
      <c r="AL211" s="174">
        <v>0</v>
      </c>
      <c r="AM211" s="174"/>
      <c r="AN211" s="174">
        <v>0</v>
      </c>
      <c r="AO211" s="211"/>
      <c r="AP211" s="178">
        <f t="shared" si="46"/>
        <v>20</v>
      </c>
      <c r="AQ211" s="352">
        <f t="shared" si="47"/>
        <v>81500</v>
      </c>
      <c r="AR211" s="179">
        <f t="shared" si="42"/>
        <v>0</v>
      </c>
      <c r="AS211" s="209"/>
      <c r="AT211" s="257"/>
      <c r="AU211" s="174"/>
      <c r="AV211" s="181"/>
      <c r="AW211" s="182">
        <f t="shared" si="43"/>
        <v>20</v>
      </c>
      <c r="AX211" s="183">
        <f t="shared" si="41"/>
        <v>20</v>
      </c>
      <c r="AY211" s="184">
        <f t="shared" si="44"/>
        <v>0</v>
      </c>
      <c r="AZ211" s="31"/>
    </row>
    <row r="212" spans="1:52" s="32" customFormat="1" ht="57" customHeight="1">
      <c r="A212" s="150">
        <v>318</v>
      </c>
      <c r="B212" s="346">
        <v>203</v>
      </c>
      <c r="C212" s="279" t="s">
        <v>1075</v>
      </c>
      <c r="D212" s="280" t="s">
        <v>1076</v>
      </c>
      <c r="E212" s="280" t="s">
        <v>1077</v>
      </c>
      <c r="F212" s="279" t="s">
        <v>102</v>
      </c>
      <c r="G212" s="301">
        <v>44607</v>
      </c>
      <c r="H212" s="279">
        <v>38263</v>
      </c>
      <c r="I212" s="256" t="s">
        <v>1078</v>
      </c>
      <c r="J212" s="258" t="s">
        <v>1079</v>
      </c>
      <c r="K212" s="296"/>
      <c r="L212" s="296"/>
      <c r="M212" s="188" t="s">
        <v>968</v>
      </c>
      <c r="N212" s="202" t="s">
        <v>1392</v>
      </c>
      <c r="O212" s="217"/>
      <c r="P212" s="217"/>
      <c r="Q212" s="217"/>
      <c r="R212" s="168">
        <v>204</v>
      </c>
      <c r="S212" s="169"/>
      <c r="T212" s="170">
        <f t="shared" si="45"/>
        <v>0</v>
      </c>
      <c r="U212" s="170">
        <v>20</v>
      </c>
      <c r="V212" s="194"/>
      <c r="W212" s="172">
        <f t="shared" si="48"/>
        <v>0</v>
      </c>
      <c r="X212" s="208"/>
      <c r="Y212" s="208"/>
      <c r="Z212" s="208"/>
      <c r="AA212" s="174">
        <f t="shared" si="49"/>
        <v>0</v>
      </c>
      <c r="AB212" s="175">
        <f t="shared" si="52"/>
        <v>0</v>
      </c>
      <c r="AC212" s="174"/>
      <c r="AD212" s="174">
        <f t="shared" si="50"/>
        <v>0</v>
      </c>
      <c r="AE212" s="174"/>
      <c r="AF212" s="176">
        <f t="shared" si="51"/>
        <v>0</v>
      </c>
      <c r="AG212" s="209"/>
      <c r="AH212" s="209"/>
      <c r="AI212" s="210"/>
      <c r="AJ212" s="208"/>
      <c r="AK212" s="208"/>
      <c r="AL212" s="174">
        <v>0</v>
      </c>
      <c r="AM212" s="174"/>
      <c r="AN212" s="174">
        <v>0</v>
      </c>
      <c r="AO212" s="211"/>
      <c r="AP212" s="178">
        <f t="shared" si="46"/>
        <v>20</v>
      </c>
      <c r="AQ212" s="352">
        <f t="shared" si="47"/>
        <v>81500</v>
      </c>
      <c r="AR212" s="179">
        <f t="shared" si="42"/>
        <v>0</v>
      </c>
      <c r="AS212" s="209"/>
      <c r="AT212" s="257"/>
      <c r="AU212" s="174"/>
      <c r="AV212" s="181"/>
      <c r="AW212" s="182">
        <f t="shared" si="43"/>
        <v>20</v>
      </c>
      <c r="AX212" s="183">
        <f t="shared" si="41"/>
        <v>20</v>
      </c>
      <c r="AY212" s="184">
        <f t="shared" si="44"/>
        <v>0</v>
      </c>
      <c r="AZ212" s="31"/>
    </row>
    <row r="213" spans="1:52" s="32" customFormat="1" ht="57" customHeight="1">
      <c r="A213" s="147">
        <v>319</v>
      </c>
      <c r="B213" s="346">
        <v>204</v>
      </c>
      <c r="C213" s="279" t="s">
        <v>1080</v>
      </c>
      <c r="D213" s="204" t="s">
        <v>1081</v>
      </c>
      <c r="E213" s="204" t="s">
        <v>1082</v>
      </c>
      <c r="F213" s="343" t="s">
        <v>91</v>
      </c>
      <c r="G213" s="301">
        <v>44608</v>
      </c>
      <c r="H213" s="279">
        <v>33316</v>
      </c>
      <c r="I213" s="256" t="s">
        <v>1083</v>
      </c>
      <c r="J213" s="206" t="s">
        <v>1084</v>
      </c>
      <c r="K213" s="296"/>
      <c r="L213" s="296"/>
      <c r="M213" s="188" t="s">
        <v>896</v>
      </c>
      <c r="N213" s="202" t="s">
        <v>272</v>
      </c>
      <c r="O213" s="217"/>
      <c r="P213" s="217"/>
      <c r="Q213" s="217"/>
      <c r="R213" s="168">
        <v>204</v>
      </c>
      <c r="S213" s="169"/>
      <c r="T213" s="170">
        <f t="shared" si="45"/>
        <v>0</v>
      </c>
      <c r="U213" s="170">
        <v>20</v>
      </c>
      <c r="V213" s="194"/>
      <c r="W213" s="172">
        <f t="shared" si="48"/>
        <v>0</v>
      </c>
      <c r="X213" s="208"/>
      <c r="Y213" s="208"/>
      <c r="Z213" s="208"/>
      <c r="AA213" s="174">
        <f t="shared" si="49"/>
        <v>0</v>
      </c>
      <c r="AB213" s="175">
        <f t="shared" si="52"/>
        <v>0</v>
      </c>
      <c r="AC213" s="174"/>
      <c r="AD213" s="174">
        <f t="shared" si="50"/>
        <v>0</v>
      </c>
      <c r="AE213" s="174"/>
      <c r="AF213" s="176">
        <f t="shared" si="51"/>
        <v>0</v>
      </c>
      <c r="AG213" s="209"/>
      <c r="AH213" s="209"/>
      <c r="AI213" s="210"/>
      <c r="AJ213" s="208"/>
      <c r="AK213" s="208"/>
      <c r="AL213" s="174">
        <v>0</v>
      </c>
      <c r="AM213" s="174"/>
      <c r="AN213" s="174">
        <v>0</v>
      </c>
      <c r="AO213" s="211"/>
      <c r="AP213" s="178">
        <f t="shared" si="46"/>
        <v>20</v>
      </c>
      <c r="AQ213" s="352">
        <f t="shared" si="47"/>
        <v>81500</v>
      </c>
      <c r="AR213" s="179">
        <f t="shared" si="42"/>
        <v>0</v>
      </c>
      <c r="AS213" s="209"/>
      <c r="AT213" s="257"/>
      <c r="AU213" s="174"/>
      <c r="AV213" s="181"/>
      <c r="AW213" s="182">
        <f t="shared" si="43"/>
        <v>20</v>
      </c>
      <c r="AX213" s="183">
        <f t="shared" si="41"/>
        <v>20</v>
      </c>
      <c r="AY213" s="184">
        <f t="shared" si="44"/>
        <v>0</v>
      </c>
      <c r="AZ213" s="31"/>
    </row>
    <row r="214" spans="1:52" s="32" customFormat="1" ht="57" customHeight="1">
      <c r="A214" s="150">
        <v>320</v>
      </c>
      <c r="B214" s="346">
        <v>205</v>
      </c>
      <c r="C214" s="279" t="s">
        <v>1085</v>
      </c>
      <c r="D214" s="280" t="s">
        <v>1086</v>
      </c>
      <c r="E214" s="280" t="s">
        <v>1087</v>
      </c>
      <c r="F214" s="279" t="s">
        <v>102</v>
      </c>
      <c r="G214" s="301">
        <v>44608</v>
      </c>
      <c r="H214" s="279">
        <v>36377</v>
      </c>
      <c r="I214" s="256" t="s">
        <v>1088</v>
      </c>
      <c r="J214" s="258" t="s">
        <v>1089</v>
      </c>
      <c r="K214" s="296"/>
      <c r="L214" s="296"/>
      <c r="M214" s="188" t="s">
        <v>897</v>
      </c>
      <c r="N214" s="202" t="s">
        <v>119</v>
      </c>
      <c r="O214" s="217"/>
      <c r="P214" s="217"/>
      <c r="Q214" s="217"/>
      <c r="R214" s="168">
        <v>204</v>
      </c>
      <c r="S214" s="169"/>
      <c r="T214" s="170">
        <f t="shared" si="45"/>
        <v>0</v>
      </c>
      <c r="U214" s="170">
        <v>20</v>
      </c>
      <c r="V214" s="194"/>
      <c r="W214" s="172">
        <f t="shared" si="48"/>
        <v>0</v>
      </c>
      <c r="X214" s="208"/>
      <c r="Y214" s="208"/>
      <c r="Z214" s="208"/>
      <c r="AA214" s="174">
        <f t="shared" si="49"/>
        <v>0</v>
      </c>
      <c r="AB214" s="175">
        <f t="shared" si="52"/>
        <v>0</v>
      </c>
      <c r="AC214" s="174"/>
      <c r="AD214" s="174">
        <f t="shared" si="50"/>
        <v>0</v>
      </c>
      <c r="AE214" s="174"/>
      <c r="AF214" s="176">
        <f t="shared" si="51"/>
        <v>0</v>
      </c>
      <c r="AG214" s="209"/>
      <c r="AH214" s="209"/>
      <c r="AI214" s="210"/>
      <c r="AJ214" s="208"/>
      <c r="AK214" s="208"/>
      <c r="AL214" s="174">
        <v>0</v>
      </c>
      <c r="AM214" s="174"/>
      <c r="AN214" s="174">
        <v>0</v>
      </c>
      <c r="AO214" s="211"/>
      <c r="AP214" s="178">
        <f t="shared" si="46"/>
        <v>20</v>
      </c>
      <c r="AQ214" s="352">
        <f t="shared" si="47"/>
        <v>81500</v>
      </c>
      <c r="AR214" s="179">
        <f t="shared" si="42"/>
        <v>0</v>
      </c>
      <c r="AS214" s="209"/>
      <c r="AT214" s="257"/>
      <c r="AU214" s="174"/>
      <c r="AV214" s="181"/>
      <c r="AW214" s="182">
        <f t="shared" si="43"/>
        <v>20</v>
      </c>
      <c r="AX214" s="183">
        <f t="shared" si="41"/>
        <v>20</v>
      </c>
      <c r="AY214" s="184">
        <f t="shared" si="44"/>
        <v>0</v>
      </c>
      <c r="AZ214" s="31"/>
    </row>
    <row r="215" spans="1:52" s="32" customFormat="1" ht="57" customHeight="1">
      <c r="A215" s="147">
        <v>321</v>
      </c>
      <c r="B215" s="346">
        <v>206</v>
      </c>
      <c r="C215" s="279" t="s">
        <v>1090</v>
      </c>
      <c r="D215" s="280" t="s">
        <v>1091</v>
      </c>
      <c r="E215" s="280" t="s">
        <v>1092</v>
      </c>
      <c r="F215" s="279" t="s">
        <v>91</v>
      </c>
      <c r="G215" s="301">
        <v>44613</v>
      </c>
      <c r="H215" s="279">
        <v>37605</v>
      </c>
      <c r="I215" s="256" t="s">
        <v>1093</v>
      </c>
      <c r="J215" s="258" t="s">
        <v>1094</v>
      </c>
      <c r="K215" s="296"/>
      <c r="L215" s="296"/>
      <c r="M215" s="188" t="s">
        <v>897</v>
      </c>
      <c r="N215" s="202" t="s">
        <v>119</v>
      </c>
      <c r="O215" s="217"/>
      <c r="P215" s="217"/>
      <c r="Q215" s="217"/>
      <c r="R215" s="168">
        <v>204</v>
      </c>
      <c r="S215" s="169"/>
      <c r="T215" s="170">
        <f t="shared" si="45"/>
        <v>0</v>
      </c>
      <c r="U215" s="170">
        <v>20</v>
      </c>
      <c r="V215" s="194"/>
      <c r="W215" s="172">
        <f t="shared" si="48"/>
        <v>0</v>
      </c>
      <c r="X215" s="208"/>
      <c r="Y215" s="208"/>
      <c r="Z215" s="208"/>
      <c r="AA215" s="174">
        <f t="shared" si="49"/>
        <v>0</v>
      </c>
      <c r="AB215" s="175">
        <f t="shared" si="52"/>
        <v>0</v>
      </c>
      <c r="AC215" s="174"/>
      <c r="AD215" s="174">
        <f t="shared" si="50"/>
        <v>0</v>
      </c>
      <c r="AE215" s="174"/>
      <c r="AF215" s="176">
        <f t="shared" si="51"/>
        <v>0</v>
      </c>
      <c r="AG215" s="209"/>
      <c r="AH215" s="209"/>
      <c r="AI215" s="210"/>
      <c r="AJ215" s="208"/>
      <c r="AK215" s="208"/>
      <c r="AL215" s="174">
        <v>0</v>
      </c>
      <c r="AM215" s="174"/>
      <c r="AN215" s="174">
        <v>0</v>
      </c>
      <c r="AO215" s="211"/>
      <c r="AP215" s="178">
        <f t="shared" si="46"/>
        <v>20</v>
      </c>
      <c r="AQ215" s="352">
        <f t="shared" si="47"/>
        <v>81500</v>
      </c>
      <c r="AR215" s="179">
        <f t="shared" si="42"/>
        <v>0</v>
      </c>
      <c r="AS215" s="209"/>
      <c r="AT215" s="257"/>
      <c r="AU215" s="174"/>
      <c r="AV215" s="181"/>
      <c r="AW215" s="182">
        <f t="shared" si="43"/>
        <v>20</v>
      </c>
      <c r="AX215" s="183">
        <f t="shared" si="41"/>
        <v>20</v>
      </c>
      <c r="AY215" s="184">
        <f t="shared" si="44"/>
        <v>0</v>
      </c>
      <c r="AZ215" s="31"/>
    </row>
    <row r="216" spans="1:52" s="32" customFormat="1" ht="57" customHeight="1">
      <c r="A216" s="150">
        <v>324</v>
      </c>
      <c r="B216" s="346">
        <v>207</v>
      </c>
      <c r="C216" s="299" t="s">
        <v>1097</v>
      </c>
      <c r="D216" s="299" t="s">
        <v>1098</v>
      </c>
      <c r="E216" s="299" t="s">
        <v>1099</v>
      </c>
      <c r="F216" s="279" t="s">
        <v>1103</v>
      </c>
      <c r="G216" s="299">
        <v>44621</v>
      </c>
      <c r="H216" s="279">
        <v>35027</v>
      </c>
      <c r="I216" s="256" t="s">
        <v>1117</v>
      </c>
      <c r="J216" s="206" t="s">
        <v>1114</v>
      </c>
      <c r="K216" s="296">
        <v>1</v>
      </c>
      <c r="L216" s="296">
        <v>1</v>
      </c>
      <c r="M216" s="188" t="s">
        <v>892</v>
      </c>
      <c r="N216" s="202" t="s">
        <v>1421</v>
      </c>
      <c r="O216" s="217">
        <v>225</v>
      </c>
      <c r="P216" s="217"/>
      <c r="Q216" s="217">
        <v>203</v>
      </c>
      <c r="R216" s="168">
        <v>204</v>
      </c>
      <c r="S216" s="169">
        <v>26</v>
      </c>
      <c r="T216" s="170">
        <f t="shared" si="45"/>
        <v>632</v>
      </c>
      <c r="U216" s="170"/>
      <c r="V216" s="194"/>
      <c r="W216" s="172">
        <f t="shared" si="48"/>
        <v>0</v>
      </c>
      <c r="X216" s="208"/>
      <c r="Y216" s="208"/>
      <c r="Z216" s="208"/>
      <c r="AA216" s="174">
        <f t="shared" si="49"/>
        <v>0</v>
      </c>
      <c r="AB216" s="175"/>
      <c r="AC216" s="174">
        <v>15</v>
      </c>
      <c r="AD216" s="174">
        <f t="shared" si="50"/>
        <v>8</v>
      </c>
      <c r="AE216" s="174"/>
      <c r="AF216" s="176">
        <f t="shared" si="51"/>
        <v>7</v>
      </c>
      <c r="AG216" s="209"/>
      <c r="AH216" s="209"/>
      <c r="AI216" s="210"/>
      <c r="AJ216" s="208"/>
      <c r="AK216" s="208"/>
      <c r="AL216" s="174">
        <v>0</v>
      </c>
      <c r="AM216" s="174"/>
      <c r="AN216" s="174">
        <v>0</v>
      </c>
      <c r="AO216" s="211"/>
      <c r="AP216" s="178">
        <f t="shared" si="46"/>
        <v>662</v>
      </c>
      <c r="AQ216" s="352">
        <f t="shared" si="47"/>
        <v>2336525</v>
      </c>
      <c r="AR216" s="179">
        <f t="shared" si="42"/>
        <v>14.393251533742331</v>
      </c>
      <c r="AS216" s="209"/>
      <c r="AT216" s="257">
        <v>109.5</v>
      </c>
      <c r="AU216" s="174"/>
      <c r="AV216" s="181"/>
      <c r="AW216" s="182">
        <f t="shared" si="43"/>
        <v>538.11</v>
      </c>
      <c r="AX216" s="183">
        <f t="shared" ref="AX216:AX223" si="53">INT(AW216)</f>
        <v>538</v>
      </c>
      <c r="AY216" s="184">
        <f t="shared" si="44"/>
        <v>400</v>
      </c>
      <c r="AZ216" s="31"/>
    </row>
    <row r="217" spans="1:52" s="32" customFormat="1" ht="57" customHeight="1">
      <c r="A217" s="150">
        <v>330</v>
      </c>
      <c r="B217" s="346">
        <v>208</v>
      </c>
      <c r="C217" s="299" t="s">
        <v>1100</v>
      </c>
      <c r="D217" s="299" t="s">
        <v>1101</v>
      </c>
      <c r="E217" s="299" t="s">
        <v>1102</v>
      </c>
      <c r="F217" s="279" t="s">
        <v>91</v>
      </c>
      <c r="G217" s="299">
        <v>44623</v>
      </c>
      <c r="H217" s="279">
        <v>31621</v>
      </c>
      <c r="I217" s="256" t="s">
        <v>1118</v>
      </c>
      <c r="J217" s="206" t="s">
        <v>1115</v>
      </c>
      <c r="K217" s="296"/>
      <c r="L217" s="296"/>
      <c r="M217" s="188" t="s">
        <v>896</v>
      </c>
      <c r="N217" s="202" t="s">
        <v>1409</v>
      </c>
      <c r="O217" s="217"/>
      <c r="P217" s="217">
        <v>20</v>
      </c>
      <c r="Q217" s="217"/>
      <c r="R217" s="168">
        <v>204</v>
      </c>
      <c r="S217" s="169">
        <v>26</v>
      </c>
      <c r="T217" s="170">
        <f t="shared" si="45"/>
        <v>224</v>
      </c>
      <c r="U217" s="170"/>
      <c r="V217" s="194"/>
      <c r="W217" s="172">
        <f t="shared" si="48"/>
        <v>0</v>
      </c>
      <c r="X217" s="208"/>
      <c r="Y217" s="208"/>
      <c r="Z217" s="208"/>
      <c r="AA217" s="174">
        <f t="shared" si="49"/>
        <v>0</v>
      </c>
      <c r="AB217" s="175">
        <f t="shared" ref="AB217:AB223" si="54">V217/2*0.625</f>
        <v>0</v>
      </c>
      <c r="AC217" s="174">
        <v>15</v>
      </c>
      <c r="AD217" s="174">
        <f t="shared" si="50"/>
        <v>8</v>
      </c>
      <c r="AE217" s="174"/>
      <c r="AF217" s="176">
        <f t="shared" si="51"/>
        <v>7</v>
      </c>
      <c r="AG217" s="209"/>
      <c r="AH217" s="209"/>
      <c r="AI217" s="210"/>
      <c r="AJ217" s="259">
        <v>17.77</v>
      </c>
      <c r="AK217" s="208"/>
      <c r="AL217" s="174">
        <v>0</v>
      </c>
      <c r="AM217" s="174"/>
      <c r="AN217" s="174">
        <v>0</v>
      </c>
      <c r="AO217" s="211"/>
      <c r="AP217" s="178">
        <f t="shared" si="46"/>
        <v>271.77</v>
      </c>
      <c r="AQ217" s="352">
        <f t="shared" si="47"/>
        <v>973924.99999999988</v>
      </c>
      <c r="AR217" s="179">
        <f t="shared" ref="AR217:AR265" si="55">(IF(AQ217&lt;1500001,AQ217*0%,IF(AQ217&lt;2000001,AQ217*5%-75000,IF(AQ217&lt;8500001,AQ217*10%-175000,IF(AQ217&lt;=12500001,AQ217*15%-600000,IF(AQ217&gt;12500001,AQ217*20%-1225000))))))/$AZ$5</f>
        <v>0</v>
      </c>
      <c r="AS217" s="209"/>
      <c r="AT217" s="257">
        <v>109.5</v>
      </c>
      <c r="AU217" s="174"/>
      <c r="AV217" s="181"/>
      <c r="AW217" s="182">
        <f t="shared" ref="AW217:AW265" si="56">ROUND(AP217-AR217-AS217-AT217-AU217-AV217,2)</f>
        <v>162.27000000000001</v>
      </c>
      <c r="AX217" s="183">
        <f t="shared" si="53"/>
        <v>162</v>
      </c>
      <c r="AY217" s="184">
        <f t="shared" ref="AY217:AY223" si="57">ROUND((AW217-AX217)*4000,-2)</f>
        <v>1100</v>
      </c>
      <c r="AZ217" s="31"/>
    </row>
    <row r="218" spans="1:52" s="32" customFormat="1" ht="57" customHeight="1">
      <c r="A218" s="150">
        <v>332</v>
      </c>
      <c r="B218" s="346">
        <v>209</v>
      </c>
      <c r="C218" s="279" t="s">
        <v>1104</v>
      </c>
      <c r="D218" s="279" t="s">
        <v>1105</v>
      </c>
      <c r="E218" s="279" t="s">
        <v>1106</v>
      </c>
      <c r="F218" s="279" t="s">
        <v>102</v>
      </c>
      <c r="G218" s="301">
        <v>44629</v>
      </c>
      <c r="H218" s="279">
        <v>35110</v>
      </c>
      <c r="I218" s="256" t="s">
        <v>1119</v>
      </c>
      <c r="J218" s="206" t="s">
        <v>1116</v>
      </c>
      <c r="K218" s="296"/>
      <c r="L218" s="296"/>
      <c r="M218" s="188" t="s">
        <v>897</v>
      </c>
      <c r="N218" s="202" t="s">
        <v>119</v>
      </c>
      <c r="O218" s="217"/>
      <c r="P218" s="217">
        <v>30</v>
      </c>
      <c r="Q218" s="217"/>
      <c r="R218" s="168">
        <v>204</v>
      </c>
      <c r="S218" s="169">
        <v>24</v>
      </c>
      <c r="T218" s="170">
        <f t="shared" si="45"/>
        <v>216</v>
      </c>
      <c r="U218" s="170"/>
      <c r="V218" s="194"/>
      <c r="W218" s="172">
        <f t="shared" si="48"/>
        <v>0</v>
      </c>
      <c r="X218" s="208"/>
      <c r="Y218" s="208"/>
      <c r="Z218" s="208"/>
      <c r="AA218" s="174">
        <f t="shared" si="49"/>
        <v>0</v>
      </c>
      <c r="AB218" s="175">
        <f t="shared" si="54"/>
        <v>0</v>
      </c>
      <c r="AC218" s="174">
        <v>9</v>
      </c>
      <c r="AD218" s="174">
        <f t="shared" si="50"/>
        <v>7.384615384615385</v>
      </c>
      <c r="AE218" s="174"/>
      <c r="AF218" s="176">
        <f t="shared" si="51"/>
        <v>6.4615384615384617</v>
      </c>
      <c r="AG218" s="209"/>
      <c r="AH218" s="209"/>
      <c r="AI218" s="210"/>
      <c r="AJ218" s="259">
        <v>36.229999999999997</v>
      </c>
      <c r="AK218" s="208"/>
      <c r="AL218" s="174">
        <v>0</v>
      </c>
      <c r="AM218" s="174"/>
      <c r="AN218" s="174">
        <v>0</v>
      </c>
      <c r="AO218" s="211"/>
      <c r="AP218" s="178">
        <f t="shared" si="46"/>
        <v>275.07615384615383</v>
      </c>
      <c r="AQ218" s="352">
        <f t="shared" si="47"/>
        <v>916875</v>
      </c>
      <c r="AR218" s="179">
        <f t="shared" si="55"/>
        <v>0</v>
      </c>
      <c r="AS218" s="209"/>
      <c r="AT218" s="257">
        <v>109.5</v>
      </c>
      <c r="AU218" s="174"/>
      <c r="AV218" s="181"/>
      <c r="AW218" s="182">
        <f t="shared" si="56"/>
        <v>165.58</v>
      </c>
      <c r="AX218" s="183">
        <f t="shared" si="53"/>
        <v>165</v>
      </c>
      <c r="AY218" s="184">
        <f t="shared" si="57"/>
        <v>2300</v>
      </c>
      <c r="AZ218" s="31"/>
    </row>
    <row r="219" spans="1:52" s="32" customFormat="1" ht="57" customHeight="1">
      <c r="A219" s="150">
        <v>336</v>
      </c>
      <c r="B219" s="346">
        <v>210</v>
      </c>
      <c r="C219" s="308" t="s">
        <v>1107</v>
      </c>
      <c r="D219" s="204" t="s">
        <v>1108</v>
      </c>
      <c r="E219" s="204" t="s">
        <v>1109</v>
      </c>
      <c r="F219" s="279" t="s">
        <v>1113</v>
      </c>
      <c r="G219" s="301">
        <v>44636</v>
      </c>
      <c r="H219" s="279">
        <v>31145</v>
      </c>
      <c r="I219" s="309" t="s">
        <v>1122</v>
      </c>
      <c r="J219" s="206" t="s">
        <v>1120</v>
      </c>
      <c r="K219" s="296"/>
      <c r="L219" s="296"/>
      <c r="M219" s="188" t="s">
        <v>896</v>
      </c>
      <c r="N219" s="202" t="s">
        <v>1387</v>
      </c>
      <c r="O219" s="217"/>
      <c r="P219" s="217">
        <v>30</v>
      </c>
      <c r="Q219" s="217"/>
      <c r="R219" s="168">
        <v>204</v>
      </c>
      <c r="S219" s="169">
        <v>26</v>
      </c>
      <c r="T219" s="170">
        <f t="shared" si="45"/>
        <v>234</v>
      </c>
      <c r="U219" s="170"/>
      <c r="V219" s="194"/>
      <c r="W219" s="172">
        <f t="shared" si="48"/>
        <v>0</v>
      </c>
      <c r="X219" s="208"/>
      <c r="Y219" s="208"/>
      <c r="Z219" s="208"/>
      <c r="AA219" s="174">
        <f t="shared" si="49"/>
        <v>0</v>
      </c>
      <c r="AB219" s="175">
        <f t="shared" si="54"/>
        <v>0</v>
      </c>
      <c r="AC219" s="174">
        <v>15</v>
      </c>
      <c r="AD219" s="174">
        <f t="shared" si="50"/>
        <v>8</v>
      </c>
      <c r="AE219" s="174"/>
      <c r="AF219" s="176">
        <f t="shared" si="51"/>
        <v>7</v>
      </c>
      <c r="AG219" s="209"/>
      <c r="AH219" s="209"/>
      <c r="AI219" s="210"/>
      <c r="AJ219" s="259">
        <v>38.700000000000003</v>
      </c>
      <c r="AK219" s="208"/>
      <c r="AL219" s="174">
        <v>0</v>
      </c>
      <c r="AM219" s="174"/>
      <c r="AN219" s="174">
        <v>0</v>
      </c>
      <c r="AO219" s="211"/>
      <c r="AP219" s="178">
        <f t="shared" si="46"/>
        <v>302.7</v>
      </c>
      <c r="AQ219" s="352">
        <f t="shared" si="47"/>
        <v>1014675</v>
      </c>
      <c r="AR219" s="179">
        <f t="shared" si="55"/>
        <v>0</v>
      </c>
      <c r="AS219" s="209"/>
      <c r="AT219" s="257">
        <v>109.5</v>
      </c>
      <c r="AU219" s="174"/>
      <c r="AV219" s="181"/>
      <c r="AW219" s="182">
        <f t="shared" si="56"/>
        <v>193.2</v>
      </c>
      <c r="AX219" s="183">
        <f t="shared" si="53"/>
        <v>193</v>
      </c>
      <c r="AY219" s="184">
        <f t="shared" si="57"/>
        <v>800</v>
      </c>
      <c r="AZ219" s="31"/>
    </row>
    <row r="220" spans="1:52" s="32" customFormat="1" ht="57" customHeight="1">
      <c r="A220" s="150">
        <v>338</v>
      </c>
      <c r="B220" s="346">
        <v>211</v>
      </c>
      <c r="C220" s="204" t="s">
        <v>1110</v>
      </c>
      <c r="D220" s="204" t="s">
        <v>1111</v>
      </c>
      <c r="E220" s="204" t="s">
        <v>1112</v>
      </c>
      <c r="F220" s="343" t="s">
        <v>102</v>
      </c>
      <c r="G220" s="301">
        <v>44636</v>
      </c>
      <c r="H220" s="279">
        <v>36892</v>
      </c>
      <c r="I220" s="309" t="s">
        <v>1123</v>
      </c>
      <c r="J220" s="206" t="s">
        <v>1121</v>
      </c>
      <c r="K220" s="296"/>
      <c r="L220" s="296"/>
      <c r="M220" s="188" t="s">
        <v>927</v>
      </c>
      <c r="N220" s="202" t="s">
        <v>1375</v>
      </c>
      <c r="O220" s="217"/>
      <c r="P220" s="217"/>
      <c r="Q220" s="217"/>
      <c r="R220" s="168">
        <v>204</v>
      </c>
      <c r="S220" s="169"/>
      <c r="T220" s="170">
        <f t="shared" si="45"/>
        <v>0</v>
      </c>
      <c r="U220" s="170">
        <v>20</v>
      </c>
      <c r="V220" s="194"/>
      <c r="W220" s="172">
        <f t="shared" si="48"/>
        <v>0</v>
      </c>
      <c r="X220" s="208"/>
      <c r="Y220" s="208"/>
      <c r="Z220" s="208"/>
      <c r="AA220" s="174">
        <f t="shared" si="49"/>
        <v>0</v>
      </c>
      <c r="AB220" s="175">
        <f t="shared" si="54"/>
        <v>0</v>
      </c>
      <c r="AC220" s="174"/>
      <c r="AD220" s="174">
        <f t="shared" si="50"/>
        <v>0</v>
      </c>
      <c r="AE220" s="174"/>
      <c r="AF220" s="176">
        <f t="shared" si="51"/>
        <v>0</v>
      </c>
      <c r="AG220" s="209"/>
      <c r="AH220" s="209"/>
      <c r="AI220" s="210"/>
      <c r="AJ220" s="208"/>
      <c r="AK220" s="208"/>
      <c r="AL220" s="174">
        <v>0</v>
      </c>
      <c r="AM220" s="174"/>
      <c r="AN220" s="174">
        <v>0</v>
      </c>
      <c r="AO220" s="211"/>
      <c r="AP220" s="178">
        <f t="shared" si="46"/>
        <v>20</v>
      </c>
      <c r="AQ220" s="352">
        <f t="shared" si="47"/>
        <v>81500</v>
      </c>
      <c r="AR220" s="179">
        <f t="shared" si="55"/>
        <v>0</v>
      </c>
      <c r="AS220" s="209"/>
      <c r="AT220" s="257"/>
      <c r="AU220" s="174"/>
      <c r="AV220" s="181"/>
      <c r="AW220" s="182">
        <f t="shared" si="56"/>
        <v>20</v>
      </c>
      <c r="AX220" s="183">
        <f t="shared" si="53"/>
        <v>20</v>
      </c>
      <c r="AY220" s="184">
        <f t="shared" si="57"/>
        <v>0</v>
      </c>
      <c r="AZ220" s="31"/>
    </row>
    <row r="221" spans="1:52" s="32" customFormat="1" ht="57" customHeight="1">
      <c r="A221" s="147">
        <v>345</v>
      </c>
      <c r="B221" s="346">
        <v>212</v>
      </c>
      <c r="C221" s="280" t="s">
        <v>1124</v>
      </c>
      <c r="D221" s="280" t="s">
        <v>1125</v>
      </c>
      <c r="E221" s="280" t="s">
        <v>1126</v>
      </c>
      <c r="F221" s="279" t="s">
        <v>91</v>
      </c>
      <c r="G221" s="301">
        <v>44676</v>
      </c>
      <c r="H221" s="279">
        <v>36388</v>
      </c>
      <c r="I221" s="256" t="s">
        <v>1172</v>
      </c>
      <c r="J221" s="258" t="s">
        <v>1133</v>
      </c>
      <c r="K221" s="296"/>
      <c r="L221" s="296"/>
      <c r="M221" s="188" t="s">
        <v>895</v>
      </c>
      <c r="N221" s="202" t="s">
        <v>1377</v>
      </c>
      <c r="O221" s="217"/>
      <c r="P221" s="217">
        <v>30</v>
      </c>
      <c r="Q221" s="217"/>
      <c r="R221" s="168">
        <v>204</v>
      </c>
      <c r="S221" s="169">
        <v>26</v>
      </c>
      <c r="T221" s="170">
        <f t="shared" si="45"/>
        <v>234</v>
      </c>
      <c r="U221" s="170"/>
      <c r="V221" s="194"/>
      <c r="W221" s="172">
        <f t="shared" si="48"/>
        <v>0</v>
      </c>
      <c r="X221" s="208"/>
      <c r="Y221" s="208"/>
      <c r="Z221" s="208"/>
      <c r="AA221" s="174">
        <f t="shared" si="49"/>
        <v>0</v>
      </c>
      <c r="AB221" s="175">
        <f t="shared" si="54"/>
        <v>0</v>
      </c>
      <c r="AC221" s="174">
        <v>15</v>
      </c>
      <c r="AD221" s="174">
        <f>8/$R$5*S221</f>
        <v>8</v>
      </c>
      <c r="AE221" s="174"/>
      <c r="AF221" s="176">
        <f>7/$R$5*S221</f>
        <v>7</v>
      </c>
      <c r="AG221" s="209"/>
      <c r="AH221" s="209"/>
      <c r="AI221" s="210"/>
      <c r="AJ221" s="208"/>
      <c r="AK221" s="208"/>
      <c r="AL221" s="174">
        <v>0</v>
      </c>
      <c r="AM221" s="174"/>
      <c r="AN221" s="174">
        <v>0</v>
      </c>
      <c r="AO221" s="211"/>
      <c r="AP221" s="178">
        <f t="shared" si="46"/>
        <v>264</v>
      </c>
      <c r="AQ221" s="352">
        <f t="shared" si="47"/>
        <v>1014675</v>
      </c>
      <c r="AR221" s="179">
        <f t="shared" si="55"/>
        <v>0</v>
      </c>
      <c r="AS221" s="209"/>
      <c r="AT221" s="257">
        <v>109.5</v>
      </c>
      <c r="AU221" s="174"/>
      <c r="AV221" s="181"/>
      <c r="AW221" s="182">
        <f t="shared" si="56"/>
        <v>154.5</v>
      </c>
      <c r="AX221" s="183">
        <f t="shared" si="53"/>
        <v>154</v>
      </c>
      <c r="AY221" s="184">
        <f t="shared" si="57"/>
        <v>2000</v>
      </c>
      <c r="AZ221" s="31"/>
    </row>
    <row r="222" spans="1:52" s="32" customFormat="1" ht="57" customHeight="1">
      <c r="A222" s="147">
        <v>347</v>
      </c>
      <c r="B222" s="346">
        <v>213</v>
      </c>
      <c r="C222" s="204" t="s">
        <v>1127</v>
      </c>
      <c r="D222" s="204" t="s">
        <v>1128</v>
      </c>
      <c r="E222" s="204" t="s">
        <v>1129</v>
      </c>
      <c r="F222" s="343" t="s">
        <v>102</v>
      </c>
      <c r="G222" s="301">
        <v>44676</v>
      </c>
      <c r="H222" s="279">
        <v>33362</v>
      </c>
      <c r="I222" s="309" t="s">
        <v>1136</v>
      </c>
      <c r="J222" s="206" t="s">
        <v>1134</v>
      </c>
      <c r="K222" s="296"/>
      <c r="L222" s="296"/>
      <c r="M222" s="188" t="s">
        <v>927</v>
      </c>
      <c r="N222" s="202" t="s">
        <v>1375</v>
      </c>
      <c r="O222" s="217"/>
      <c r="P222" s="217"/>
      <c r="Q222" s="217"/>
      <c r="R222" s="168">
        <v>204</v>
      </c>
      <c r="S222" s="169"/>
      <c r="T222" s="170">
        <f t="shared" si="45"/>
        <v>0</v>
      </c>
      <c r="U222" s="170">
        <v>20</v>
      </c>
      <c r="V222" s="194"/>
      <c r="W222" s="172">
        <f t="shared" si="48"/>
        <v>0</v>
      </c>
      <c r="X222" s="208"/>
      <c r="Y222" s="208"/>
      <c r="Z222" s="208"/>
      <c r="AA222" s="174">
        <f t="shared" si="49"/>
        <v>0</v>
      </c>
      <c r="AB222" s="175">
        <f t="shared" si="54"/>
        <v>0</v>
      </c>
      <c r="AC222" s="174"/>
      <c r="AD222" s="174">
        <f t="shared" si="50"/>
        <v>0</v>
      </c>
      <c r="AE222" s="174"/>
      <c r="AF222" s="176">
        <f t="shared" si="51"/>
        <v>0</v>
      </c>
      <c r="AG222" s="209"/>
      <c r="AH222" s="209"/>
      <c r="AI222" s="210"/>
      <c r="AJ222" s="208"/>
      <c r="AK222" s="208"/>
      <c r="AL222" s="174">
        <v>0</v>
      </c>
      <c r="AM222" s="174"/>
      <c r="AN222" s="174">
        <v>0</v>
      </c>
      <c r="AO222" s="211"/>
      <c r="AP222" s="178">
        <f t="shared" si="46"/>
        <v>20</v>
      </c>
      <c r="AQ222" s="352">
        <f t="shared" si="47"/>
        <v>81500</v>
      </c>
      <c r="AR222" s="179">
        <f t="shared" si="55"/>
        <v>0</v>
      </c>
      <c r="AS222" s="209"/>
      <c r="AT222" s="257"/>
      <c r="AU222" s="174"/>
      <c r="AV222" s="181"/>
      <c r="AW222" s="182">
        <f t="shared" si="56"/>
        <v>20</v>
      </c>
      <c r="AX222" s="183">
        <f t="shared" si="53"/>
        <v>20</v>
      </c>
      <c r="AY222" s="184">
        <f t="shared" si="57"/>
        <v>0</v>
      </c>
      <c r="AZ222" s="31"/>
    </row>
    <row r="223" spans="1:52" s="32" customFormat="1" ht="57" customHeight="1">
      <c r="A223" s="150">
        <v>348</v>
      </c>
      <c r="B223" s="346">
        <v>214</v>
      </c>
      <c r="C223" s="280" t="s">
        <v>1130</v>
      </c>
      <c r="D223" s="280" t="s">
        <v>1131</v>
      </c>
      <c r="E223" s="280" t="s">
        <v>1132</v>
      </c>
      <c r="F223" s="279" t="s">
        <v>102</v>
      </c>
      <c r="G223" s="301">
        <v>44676</v>
      </c>
      <c r="H223" s="279">
        <v>35562</v>
      </c>
      <c r="I223" s="309" t="s">
        <v>1137</v>
      </c>
      <c r="J223" s="258" t="s">
        <v>1135</v>
      </c>
      <c r="K223" s="296">
        <v>1</v>
      </c>
      <c r="L223" s="296"/>
      <c r="M223" s="188" t="s">
        <v>927</v>
      </c>
      <c r="N223" s="202" t="s">
        <v>1375</v>
      </c>
      <c r="O223" s="217"/>
      <c r="P223" s="217"/>
      <c r="Q223" s="217"/>
      <c r="R223" s="168">
        <v>204</v>
      </c>
      <c r="S223" s="169"/>
      <c r="T223" s="170">
        <f t="shared" si="45"/>
        <v>0</v>
      </c>
      <c r="U223" s="170">
        <v>20</v>
      </c>
      <c r="V223" s="194"/>
      <c r="W223" s="172">
        <f t="shared" si="48"/>
        <v>0</v>
      </c>
      <c r="X223" s="208"/>
      <c r="Y223" s="208"/>
      <c r="Z223" s="208"/>
      <c r="AA223" s="174">
        <f t="shared" si="49"/>
        <v>0</v>
      </c>
      <c r="AB223" s="175">
        <f t="shared" si="54"/>
        <v>0</v>
      </c>
      <c r="AC223" s="174"/>
      <c r="AD223" s="174">
        <f t="shared" si="50"/>
        <v>0</v>
      </c>
      <c r="AE223" s="174"/>
      <c r="AF223" s="176">
        <f t="shared" si="51"/>
        <v>0</v>
      </c>
      <c r="AG223" s="209"/>
      <c r="AH223" s="209"/>
      <c r="AI223" s="210"/>
      <c r="AJ223" s="208"/>
      <c r="AK223" s="208"/>
      <c r="AL223" s="174">
        <v>0</v>
      </c>
      <c r="AM223" s="174"/>
      <c r="AN223" s="174">
        <v>0</v>
      </c>
      <c r="AO223" s="211"/>
      <c r="AP223" s="178">
        <f t="shared" si="46"/>
        <v>20</v>
      </c>
      <c r="AQ223" s="352">
        <f t="shared" si="47"/>
        <v>-68500</v>
      </c>
      <c r="AR223" s="179">
        <f t="shared" si="55"/>
        <v>0</v>
      </c>
      <c r="AS223" s="209"/>
      <c r="AT223" s="257"/>
      <c r="AU223" s="174"/>
      <c r="AV223" s="181"/>
      <c r="AW223" s="182">
        <f t="shared" si="56"/>
        <v>20</v>
      </c>
      <c r="AX223" s="183">
        <f t="shared" si="53"/>
        <v>20</v>
      </c>
      <c r="AY223" s="184">
        <f t="shared" si="57"/>
        <v>0</v>
      </c>
      <c r="AZ223" s="31"/>
    </row>
    <row r="224" spans="1:52" s="32" customFormat="1" ht="57" customHeight="1">
      <c r="A224" s="147">
        <v>349</v>
      </c>
      <c r="B224" s="346">
        <v>215</v>
      </c>
      <c r="C224" s="204" t="s">
        <v>1139</v>
      </c>
      <c r="D224" s="204" t="s">
        <v>1142</v>
      </c>
      <c r="E224" s="204" t="s">
        <v>1141</v>
      </c>
      <c r="F224" s="343" t="s">
        <v>91</v>
      </c>
      <c r="G224" s="310">
        <v>44713</v>
      </c>
      <c r="H224" s="279">
        <v>34875</v>
      </c>
      <c r="I224" s="309" t="s">
        <v>1140</v>
      </c>
      <c r="J224" s="311">
        <v>11396466</v>
      </c>
      <c r="K224" s="296"/>
      <c r="L224" s="296"/>
      <c r="M224" s="188" t="s">
        <v>1422</v>
      </c>
      <c r="N224" s="202" t="s">
        <v>1423</v>
      </c>
      <c r="O224" s="217">
        <v>130</v>
      </c>
      <c r="P224" s="217"/>
      <c r="Q224" s="217">
        <v>268</v>
      </c>
      <c r="R224" s="168">
        <v>204</v>
      </c>
      <c r="S224" s="169">
        <v>26</v>
      </c>
      <c r="T224" s="170">
        <f t="shared" si="45"/>
        <v>602</v>
      </c>
      <c r="U224" s="170"/>
      <c r="V224" s="194"/>
      <c r="W224" s="172">
        <f t="shared" si="48"/>
        <v>0</v>
      </c>
      <c r="X224" s="208"/>
      <c r="Y224" s="208"/>
      <c r="Z224" s="208"/>
      <c r="AA224" s="174">
        <f t="shared" si="49"/>
        <v>0</v>
      </c>
      <c r="AB224" s="175"/>
      <c r="AC224" s="174">
        <v>9</v>
      </c>
      <c r="AD224" s="174">
        <f>8/$R$5*S224</f>
        <v>8</v>
      </c>
      <c r="AE224" s="174"/>
      <c r="AF224" s="176">
        <f>7/$R$5*S224</f>
        <v>7</v>
      </c>
      <c r="AG224" s="209"/>
      <c r="AH224" s="209"/>
      <c r="AI224" s="210"/>
      <c r="AJ224" s="208"/>
      <c r="AK224" s="208"/>
      <c r="AL224" s="174">
        <v>0</v>
      </c>
      <c r="AM224" s="174"/>
      <c r="AN224" s="174">
        <v>0</v>
      </c>
      <c r="AO224" s="211"/>
      <c r="AP224" s="178">
        <f t="shared" si="46"/>
        <v>626</v>
      </c>
      <c r="AQ224" s="352">
        <f t="shared" si="47"/>
        <v>2489825</v>
      </c>
      <c r="AR224" s="179">
        <f t="shared" si="55"/>
        <v>18.155214723926381</v>
      </c>
      <c r="AS224" s="209"/>
      <c r="AT224" s="257">
        <v>109.5</v>
      </c>
      <c r="AU224" s="174"/>
      <c r="AV224" s="181"/>
      <c r="AW224" s="182">
        <f t="shared" si="56"/>
        <v>498.34</v>
      </c>
      <c r="AX224" s="183">
        <f>INT(AW224)</f>
        <v>498</v>
      </c>
      <c r="AY224" s="184">
        <f>ROUND((AW224-AX224)*4000,-2)</f>
        <v>1400</v>
      </c>
      <c r="AZ224" s="31"/>
    </row>
    <row r="225" spans="1:52" s="32" customFormat="1" ht="57" customHeight="1">
      <c r="A225" s="147">
        <v>351</v>
      </c>
      <c r="B225" s="346">
        <v>216</v>
      </c>
      <c r="C225" s="299" t="s">
        <v>1143</v>
      </c>
      <c r="D225" s="299" t="s">
        <v>1144</v>
      </c>
      <c r="E225" s="299" t="s">
        <v>1145</v>
      </c>
      <c r="F225" s="299" t="s">
        <v>102</v>
      </c>
      <c r="G225" s="299">
        <v>44756</v>
      </c>
      <c r="H225" s="280">
        <v>36211</v>
      </c>
      <c r="I225" s="277" t="s">
        <v>1163</v>
      </c>
      <c r="J225" s="312" t="s">
        <v>1160</v>
      </c>
      <c r="K225" s="296"/>
      <c r="L225" s="296"/>
      <c r="M225" s="188" t="s">
        <v>1049</v>
      </c>
      <c r="N225" s="202" t="s">
        <v>1343</v>
      </c>
      <c r="O225" s="217"/>
      <c r="P225" s="217"/>
      <c r="Q225" s="217"/>
      <c r="R225" s="168">
        <v>204</v>
      </c>
      <c r="S225" s="169"/>
      <c r="T225" s="170">
        <f t="shared" si="45"/>
        <v>0</v>
      </c>
      <c r="U225" s="170">
        <v>20</v>
      </c>
      <c r="V225" s="194"/>
      <c r="W225" s="172">
        <f t="shared" si="48"/>
        <v>0</v>
      </c>
      <c r="X225" s="208"/>
      <c r="Y225" s="208"/>
      <c r="Z225" s="208"/>
      <c r="AA225" s="174">
        <f t="shared" si="49"/>
        <v>0</v>
      </c>
      <c r="AB225" s="175">
        <f t="shared" ref="AB225:AB231" si="58">V225/2*0.625</f>
        <v>0</v>
      </c>
      <c r="AC225" s="174"/>
      <c r="AD225" s="174">
        <f t="shared" si="50"/>
        <v>0</v>
      </c>
      <c r="AE225" s="174"/>
      <c r="AF225" s="176">
        <f t="shared" si="51"/>
        <v>0</v>
      </c>
      <c r="AG225" s="209"/>
      <c r="AH225" s="209"/>
      <c r="AI225" s="210"/>
      <c r="AJ225" s="208"/>
      <c r="AK225" s="208"/>
      <c r="AL225" s="174">
        <v>0</v>
      </c>
      <c r="AM225" s="174"/>
      <c r="AN225" s="174">
        <v>0</v>
      </c>
      <c r="AO225" s="211"/>
      <c r="AP225" s="178">
        <f t="shared" si="46"/>
        <v>20</v>
      </c>
      <c r="AQ225" s="352">
        <f t="shared" si="47"/>
        <v>81500</v>
      </c>
      <c r="AR225" s="179">
        <f t="shared" si="55"/>
        <v>0</v>
      </c>
      <c r="AS225" s="209"/>
      <c r="AT225" s="257"/>
      <c r="AU225" s="174"/>
      <c r="AV225" s="181"/>
      <c r="AW225" s="182">
        <f t="shared" si="56"/>
        <v>20</v>
      </c>
      <c r="AX225" s="183">
        <f t="shared" ref="AX225:AX230" si="59">INT(AW225)</f>
        <v>20</v>
      </c>
      <c r="AY225" s="184">
        <f t="shared" ref="AY225:AY265" si="60">ROUND((AW225-AX225)*4000,-2)</f>
        <v>0</v>
      </c>
      <c r="AZ225" s="31"/>
    </row>
    <row r="226" spans="1:52" s="32" customFormat="1" ht="57" customHeight="1">
      <c r="A226" s="150">
        <v>352</v>
      </c>
      <c r="B226" s="346">
        <v>217</v>
      </c>
      <c r="C226" s="299" t="s">
        <v>1146</v>
      </c>
      <c r="D226" s="299" t="s">
        <v>1147</v>
      </c>
      <c r="E226" s="299" t="s">
        <v>1148</v>
      </c>
      <c r="F226" s="299" t="s">
        <v>102</v>
      </c>
      <c r="G226" s="299">
        <v>44757</v>
      </c>
      <c r="H226" s="280">
        <v>30329</v>
      </c>
      <c r="I226" s="277" t="s">
        <v>1164</v>
      </c>
      <c r="J226" s="312" t="s">
        <v>1161</v>
      </c>
      <c r="K226" s="296"/>
      <c r="L226" s="296"/>
      <c r="M226" s="188" t="s">
        <v>1049</v>
      </c>
      <c r="N226" s="202" t="s">
        <v>1343</v>
      </c>
      <c r="O226" s="217"/>
      <c r="P226" s="217"/>
      <c r="Q226" s="217"/>
      <c r="R226" s="168">
        <v>204</v>
      </c>
      <c r="S226" s="169"/>
      <c r="T226" s="170">
        <f t="shared" si="45"/>
        <v>0</v>
      </c>
      <c r="U226" s="170">
        <v>20</v>
      </c>
      <c r="V226" s="194"/>
      <c r="W226" s="172">
        <f t="shared" si="48"/>
        <v>0</v>
      </c>
      <c r="X226" s="208"/>
      <c r="Y226" s="208"/>
      <c r="Z226" s="208"/>
      <c r="AA226" s="174">
        <f t="shared" si="49"/>
        <v>0</v>
      </c>
      <c r="AB226" s="175">
        <f t="shared" si="58"/>
        <v>0</v>
      </c>
      <c r="AC226" s="174"/>
      <c r="AD226" s="174">
        <f t="shared" si="50"/>
        <v>0</v>
      </c>
      <c r="AE226" s="174"/>
      <c r="AF226" s="176">
        <f t="shared" si="51"/>
        <v>0</v>
      </c>
      <c r="AG226" s="209"/>
      <c r="AH226" s="209"/>
      <c r="AI226" s="218"/>
      <c r="AJ226" s="208"/>
      <c r="AK226" s="208"/>
      <c r="AL226" s="174">
        <v>0</v>
      </c>
      <c r="AM226" s="174"/>
      <c r="AN226" s="174">
        <v>0</v>
      </c>
      <c r="AO226" s="211"/>
      <c r="AP226" s="178">
        <f t="shared" si="46"/>
        <v>20</v>
      </c>
      <c r="AQ226" s="352">
        <f t="shared" si="47"/>
        <v>81500</v>
      </c>
      <c r="AR226" s="179">
        <f t="shared" si="55"/>
        <v>0</v>
      </c>
      <c r="AS226" s="209"/>
      <c r="AT226" s="257"/>
      <c r="AU226" s="174"/>
      <c r="AV226" s="181"/>
      <c r="AW226" s="182">
        <f t="shared" si="56"/>
        <v>20</v>
      </c>
      <c r="AX226" s="183">
        <f t="shared" si="59"/>
        <v>20</v>
      </c>
      <c r="AY226" s="184">
        <f t="shared" si="60"/>
        <v>0</v>
      </c>
      <c r="AZ226" s="31"/>
    </row>
    <row r="227" spans="1:52" s="32" customFormat="1" ht="57" customHeight="1">
      <c r="A227" s="147">
        <v>353</v>
      </c>
      <c r="B227" s="346">
        <v>218</v>
      </c>
      <c r="C227" s="299" t="s">
        <v>1149</v>
      </c>
      <c r="D227" s="299" t="s">
        <v>1150</v>
      </c>
      <c r="E227" s="299" t="s">
        <v>1151</v>
      </c>
      <c r="F227" s="299" t="s">
        <v>102</v>
      </c>
      <c r="G227" s="299">
        <v>44757</v>
      </c>
      <c r="H227" s="280">
        <v>36714</v>
      </c>
      <c r="I227" s="277" t="s">
        <v>1165</v>
      </c>
      <c r="J227" s="258" t="s">
        <v>1162</v>
      </c>
      <c r="K227" s="296"/>
      <c r="L227" s="296"/>
      <c r="M227" s="188" t="s">
        <v>914</v>
      </c>
      <c r="N227" s="202" t="s">
        <v>98</v>
      </c>
      <c r="O227" s="217"/>
      <c r="P227" s="217"/>
      <c r="Q227" s="217"/>
      <c r="R227" s="168">
        <v>204</v>
      </c>
      <c r="S227" s="169"/>
      <c r="T227" s="170">
        <f t="shared" si="45"/>
        <v>0</v>
      </c>
      <c r="U227" s="170">
        <v>20</v>
      </c>
      <c r="V227" s="194"/>
      <c r="W227" s="172">
        <f t="shared" si="48"/>
        <v>0</v>
      </c>
      <c r="X227" s="208"/>
      <c r="Y227" s="208"/>
      <c r="Z227" s="208"/>
      <c r="AA227" s="174">
        <f t="shared" si="49"/>
        <v>0</v>
      </c>
      <c r="AB227" s="175">
        <f t="shared" si="58"/>
        <v>0</v>
      </c>
      <c r="AC227" s="174"/>
      <c r="AD227" s="174">
        <f t="shared" si="50"/>
        <v>0</v>
      </c>
      <c r="AE227" s="174"/>
      <c r="AF227" s="176">
        <f t="shared" si="51"/>
        <v>0</v>
      </c>
      <c r="AG227" s="209"/>
      <c r="AH227" s="209"/>
      <c r="AI227" s="218"/>
      <c r="AJ227" s="208"/>
      <c r="AK227" s="208"/>
      <c r="AL227" s="174">
        <v>0</v>
      </c>
      <c r="AM227" s="174"/>
      <c r="AN227" s="174">
        <v>0</v>
      </c>
      <c r="AO227" s="211"/>
      <c r="AP227" s="178">
        <f t="shared" si="46"/>
        <v>20</v>
      </c>
      <c r="AQ227" s="352">
        <f t="shared" si="47"/>
        <v>81500</v>
      </c>
      <c r="AR227" s="179">
        <f t="shared" si="55"/>
        <v>0</v>
      </c>
      <c r="AS227" s="209"/>
      <c r="AT227" s="257"/>
      <c r="AU227" s="174"/>
      <c r="AV227" s="181"/>
      <c r="AW227" s="182">
        <f t="shared" si="56"/>
        <v>20</v>
      </c>
      <c r="AX227" s="183">
        <f t="shared" si="59"/>
        <v>20</v>
      </c>
      <c r="AY227" s="184">
        <f t="shared" si="60"/>
        <v>0</v>
      </c>
      <c r="AZ227" s="31"/>
    </row>
    <row r="228" spans="1:52" s="32" customFormat="1" ht="57" customHeight="1">
      <c r="A228" s="150">
        <v>354</v>
      </c>
      <c r="B228" s="346">
        <v>219</v>
      </c>
      <c r="C228" s="299" t="s">
        <v>1152</v>
      </c>
      <c r="D228" s="299" t="s">
        <v>1153</v>
      </c>
      <c r="E228" s="299" t="s">
        <v>1154</v>
      </c>
      <c r="F228" s="299" t="s">
        <v>102</v>
      </c>
      <c r="G228" s="299">
        <v>44760</v>
      </c>
      <c r="H228" s="280">
        <v>31779</v>
      </c>
      <c r="I228" s="289" t="s">
        <v>1171</v>
      </c>
      <c r="J228" s="313" t="s">
        <v>1167</v>
      </c>
      <c r="K228" s="296"/>
      <c r="L228" s="296"/>
      <c r="M228" s="188" t="s">
        <v>914</v>
      </c>
      <c r="N228" s="202" t="s">
        <v>98</v>
      </c>
      <c r="O228" s="217"/>
      <c r="P228" s="217"/>
      <c r="Q228" s="217"/>
      <c r="R228" s="168">
        <v>204</v>
      </c>
      <c r="S228" s="169"/>
      <c r="T228" s="170">
        <f t="shared" ref="T228:T268" si="61">(R228+O228+P228+Q228)/$R$5*S228</f>
        <v>0</v>
      </c>
      <c r="U228" s="170">
        <v>20</v>
      </c>
      <c r="V228" s="194"/>
      <c r="W228" s="172">
        <f t="shared" si="48"/>
        <v>0</v>
      </c>
      <c r="X228" s="208"/>
      <c r="Y228" s="208"/>
      <c r="Z228" s="208"/>
      <c r="AA228" s="174">
        <f t="shared" si="49"/>
        <v>0</v>
      </c>
      <c r="AB228" s="175">
        <f t="shared" si="58"/>
        <v>0</v>
      </c>
      <c r="AC228" s="174"/>
      <c r="AD228" s="174">
        <f t="shared" si="50"/>
        <v>0</v>
      </c>
      <c r="AE228" s="174"/>
      <c r="AF228" s="176">
        <f t="shared" si="51"/>
        <v>0</v>
      </c>
      <c r="AG228" s="209"/>
      <c r="AH228" s="209"/>
      <c r="AI228" s="218"/>
      <c r="AJ228" s="208"/>
      <c r="AK228" s="208"/>
      <c r="AL228" s="174">
        <v>0</v>
      </c>
      <c r="AM228" s="174"/>
      <c r="AN228" s="174">
        <v>0</v>
      </c>
      <c r="AO228" s="211"/>
      <c r="AP228" s="178">
        <f t="shared" ref="AP228:AP268" si="62">T228+W228+AA228+AB228+AC228+AD228+AE228+AF228+AG228+AH228+AI228+AJ228+AL228+AM228+AN228+AO228+U228+AK228</f>
        <v>20</v>
      </c>
      <c r="AQ228" s="352">
        <f t="shared" ref="AQ228:AQ268" si="63">(AP228-AF228-AJ228-AK228-AB228-AD228)*$AZ$5-(K228+L228)*150000</f>
        <v>81500</v>
      </c>
      <c r="AR228" s="179">
        <f t="shared" si="55"/>
        <v>0</v>
      </c>
      <c r="AS228" s="209"/>
      <c r="AT228" s="257"/>
      <c r="AU228" s="174"/>
      <c r="AV228" s="181"/>
      <c r="AW228" s="182">
        <f t="shared" si="56"/>
        <v>20</v>
      </c>
      <c r="AX228" s="183">
        <f t="shared" si="59"/>
        <v>20</v>
      </c>
      <c r="AY228" s="184">
        <f t="shared" si="60"/>
        <v>0</v>
      </c>
      <c r="AZ228" s="31"/>
    </row>
    <row r="229" spans="1:52" s="32" customFormat="1" ht="57" customHeight="1">
      <c r="A229" s="150">
        <v>356</v>
      </c>
      <c r="B229" s="346">
        <v>220</v>
      </c>
      <c r="C229" s="299" t="s">
        <v>1155</v>
      </c>
      <c r="D229" s="299" t="s">
        <v>1156</v>
      </c>
      <c r="E229" s="299" t="s">
        <v>1157</v>
      </c>
      <c r="F229" s="299" t="s">
        <v>102</v>
      </c>
      <c r="G229" s="299">
        <v>44767</v>
      </c>
      <c r="H229" s="280" t="s">
        <v>1166</v>
      </c>
      <c r="I229" s="309" t="s">
        <v>1169</v>
      </c>
      <c r="J229" s="313" t="s">
        <v>1168</v>
      </c>
      <c r="K229" s="296"/>
      <c r="L229" s="296"/>
      <c r="M229" s="188" t="s">
        <v>1159</v>
      </c>
      <c r="N229" s="202" t="s">
        <v>1424</v>
      </c>
      <c r="O229" s="217">
        <v>150</v>
      </c>
      <c r="P229" s="217">
        <v>60</v>
      </c>
      <c r="Q229" s="217">
        <v>140</v>
      </c>
      <c r="R229" s="168">
        <v>204</v>
      </c>
      <c r="S229" s="169">
        <v>24.5</v>
      </c>
      <c r="T229" s="170">
        <f t="shared" si="61"/>
        <v>522.03846153846155</v>
      </c>
      <c r="U229" s="170"/>
      <c r="V229" s="194"/>
      <c r="W229" s="172">
        <f t="shared" si="48"/>
        <v>0</v>
      </c>
      <c r="X229" s="208"/>
      <c r="Y229" s="208"/>
      <c r="Z229" s="208"/>
      <c r="AA229" s="174">
        <f t="shared" si="49"/>
        <v>0</v>
      </c>
      <c r="AB229" s="175">
        <f t="shared" si="58"/>
        <v>0</v>
      </c>
      <c r="AC229" s="174">
        <v>9</v>
      </c>
      <c r="AD229" s="174">
        <f>8/$R$5*S229</f>
        <v>7.5384615384615392</v>
      </c>
      <c r="AE229" s="174"/>
      <c r="AF229" s="176">
        <f>7/$R$5*S229</f>
        <v>6.5961538461538458</v>
      </c>
      <c r="AG229" s="209"/>
      <c r="AH229" s="209"/>
      <c r="AI229" s="210"/>
      <c r="AJ229" s="207"/>
      <c r="AK229" s="208"/>
      <c r="AL229" s="174">
        <v>0</v>
      </c>
      <c r="AM229" s="174"/>
      <c r="AN229" s="174">
        <v>0</v>
      </c>
      <c r="AO229" s="211"/>
      <c r="AP229" s="178">
        <f t="shared" si="62"/>
        <v>545.17307692307691</v>
      </c>
      <c r="AQ229" s="352">
        <f t="shared" si="63"/>
        <v>2163981.730769231</v>
      </c>
      <c r="AR229" s="179">
        <f t="shared" si="55"/>
        <v>10.159060877772545</v>
      </c>
      <c r="AS229" s="209"/>
      <c r="AT229" s="257">
        <v>101.08</v>
      </c>
      <c r="AU229" s="174"/>
      <c r="AV229" s="181"/>
      <c r="AW229" s="182">
        <f t="shared" si="56"/>
        <v>433.93</v>
      </c>
      <c r="AX229" s="183">
        <f t="shared" si="59"/>
        <v>433</v>
      </c>
      <c r="AY229" s="184">
        <f t="shared" si="60"/>
        <v>3700</v>
      </c>
      <c r="AZ229" s="31"/>
    </row>
    <row r="230" spans="1:52" s="32" customFormat="1" ht="57" customHeight="1">
      <c r="A230" s="147">
        <v>357</v>
      </c>
      <c r="B230" s="346">
        <v>221</v>
      </c>
      <c r="C230" s="299" t="s">
        <v>1158</v>
      </c>
      <c r="D230" s="299" t="s">
        <v>1321</v>
      </c>
      <c r="E230" s="299" t="s">
        <v>1320</v>
      </c>
      <c r="F230" s="299" t="s">
        <v>91</v>
      </c>
      <c r="G230" s="299">
        <v>44771</v>
      </c>
      <c r="H230" s="280">
        <v>38681</v>
      </c>
      <c r="I230" s="309" t="s">
        <v>1319</v>
      </c>
      <c r="J230" s="313" t="s">
        <v>1170</v>
      </c>
      <c r="K230" s="296"/>
      <c r="L230" s="296"/>
      <c r="M230" s="188" t="s">
        <v>914</v>
      </c>
      <c r="N230" s="202" t="s">
        <v>98</v>
      </c>
      <c r="O230" s="217"/>
      <c r="P230" s="217"/>
      <c r="Q230" s="217"/>
      <c r="R230" s="168">
        <v>204</v>
      </c>
      <c r="S230" s="169"/>
      <c r="T230" s="170">
        <f t="shared" si="61"/>
        <v>0</v>
      </c>
      <c r="U230" s="170">
        <v>20</v>
      </c>
      <c r="V230" s="194"/>
      <c r="W230" s="172">
        <f t="shared" ref="W230:W268" si="64">(204/$R$5/8)*1.5*V230</f>
        <v>0</v>
      </c>
      <c r="X230" s="208"/>
      <c r="Y230" s="208"/>
      <c r="Z230" s="208"/>
      <c r="AA230" s="174">
        <f t="shared" ref="AA230:AA268" si="65">SUM(204/$R$5/8*2*X230)+SUM(204/$R$5/8*2*Y230)</f>
        <v>0</v>
      </c>
      <c r="AB230" s="175">
        <f t="shared" si="58"/>
        <v>0</v>
      </c>
      <c r="AC230" s="174"/>
      <c r="AD230" s="174">
        <f t="shared" si="50"/>
        <v>0</v>
      </c>
      <c r="AE230" s="174"/>
      <c r="AF230" s="176">
        <f t="shared" si="51"/>
        <v>0</v>
      </c>
      <c r="AG230" s="209"/>
      <c r="AH230" s="209"/>
      <c r="AI230" s="218"/>
      <c r="AJ230" s="208"/>
      <c r="AK230" s="208"/>
      <c r="AL230" s="174">
        <v>0</v>
      </c>
      <c r="AM230" s="174"/>
      <c r="AN230" s="174">
        <v>0</v>
      </c>
      <c r="AO230" s="211"/>
      <c r="AP230" s="178">
        <f t="shared" si="62"/>
        <v>20</v>
      </c>
      <c r="AQ230" s="352">
        <f t="shared" si="63"/>
        <v>81500</v>
      </c>
      <c r="AR230" s="179">
        <f t="shared" si="55"/>
        <v>0</v>
      </c>
      <c r="AS230" s="209"/>
      <c r="AT230" s="257"/>
      <c r="AU230" s="174"/>
      <c r="AV230" s="181"/>
      <c r="AW230" s="182">
        <f t="shared" si="56"/>
        <v>20</v>
      </c>
      <c r="AX230" s="183">
        <f t="shared" si="59"/>
        <v>20</v>
      </c>
      <c r="AY230" s="184">
        <f t="shared" si="60"/>
        <v>0</v>
      </c>
      <c r="AZ230" s="31"/>
    </row>
    <row r="231" spans="1:52" s="32" customFormat="1" ht="57" customHeight="1">
      <c r="A231" s="147">
        <v>361</v>
      </c>
      <c r="B231" s="346">
        <v>222</v>
      </c>
      <c r="C231" s="279" t="s">
        <v>1173</v>
      </c>
      <c r="D231" s="279" t="s">
        <v>1174</v>
      </c>
      <c r="E231" s="280" t="s">
        <v>1175</v>
      </c>
      <c r="F231" s="279" t="s">
        <v>102</v>
      </c>
      <c r="G231" s="314">
        <v>44824</v>
      </c>
      <c r="H231" s="280">
        <v>36783</v>
      </c>
      <c r="I231" s="256" t="s">
        <v>1176</v>
      </c>
      <c r="J231" s="315">
        <v>964069653</v>
      </c>
      <c r="K231" s="296"/>
      <c r="L231" s="296"/>
      <c r="M231" s="188" t="s">
        <v>1049</v>
      </c>
      <c r="N231" s="202" t="s">
        <v>1343</v>
      </c>
      <c r="O231" s="217"/>
      <c r="P231" s="217"/>
      <c r="Q231" s="217"/>
      <c r="R231" s="168">
        <v>204</v>
      </c>
      <c r="S231" s="169"/>
      <c r="T231" s="170">
        <f t="shared" si="61"/>
        <v>0</v>
      </c>
      <c r="U231" s="170">
        <v>20</v>
      </c>
      <c r="V231" s="194"/>
      <c r="W231" s="172">
        <f t="shared" si="64"/>
        <v>0</v>
      </c>
      <c r="X231" s="208"/>
      <c r="Y231" s="208"/>
      <c r="Z231" s="208"/>
      <c r="AA231" s="174">
        <f t="shared" si="65"/>
        <v>0</v>
      </c>
      <c r="AB231" s="175">
        <f t="shared" si="58"/>
        <v>0</v>
      </c>
      <c r="AC231" s="174"/>
      <c r="AD231" s="174">
        <f t="shared" si="50"/>
        <v>0</v>
      </c>
      <c r="AE231" s="174"/>
      <c r="AF231" s="176">
        <f t="shared" si="51"/>
        <v>0</v>
      </c>
      <c r="AG231" s="209"/>
      <c r="AH231" s="209"/>
      <c r="AI231" s="218"/>
      <c r="AJ231" s="208"/>
      <c r="AK231" s="208"/>
      <c r="AL231" s="174">
        <v>0</v>
      </c>
      <c r="AM231" s="174"/>
      <c r="AN231" s="174">
        <v>0</v>
      </c>
      <c r="AO231" s="211"/>
      <c r="AP231" s="178">
        <f t="shared" si="62"/>
        <v>20</v>
      </c>
      <c r="AQ231" s="352">
        <f t="shared" si="63"/>
        <v>81500</v>
      </c>
      <c r="AR231" s="179">
        <f t="shared" si="55"/>
        <v>0</v>
      </c>
      <c r="AS231" s="209"/>
      <c r="AT231" s="257"/>
      <c r="AU231" s="174"/>
      <c r="AV231" s="181"/>
      <c r="AW231" s="182">
        <f t="shared" si="56"/>
        <v>20</v>
      </c>
      <c r="AX231" s="183">
        <f>INT(AW231)</f>
        <v>20</v>
      </c>
      <c r="AY231" s="184">
        <f t="shared" si="60"/>
        <v>0</v>
      </c>
      <c r="AZ231" s="31"/>
    </row>
    <row r="232" spans="1:52" s="32" customFormat="1" ht="57" customHeight="1">
      <c r="A232" s="147">
        <v>363</v>
      </c>
      <c r="B232" s="346">
        <v>223</v>
      </c>
      <c r="C232" s="299" t="s">
        <v>1177</v>
      </c>
      <c r="D232" s="299" t="s">
        <v>1178</v>
      </c>
      <c r="E232" s="299" t="s">
        <v>1179</v>
      </c>
      <c r="F232" s="279" t="s">
        <v>91</v>
      </c>
      <c r="G232" s="299">
        <v>44835</v>
      </c>
      <c r="H232" s="280">
        <v>36303</v>
      </c>
      <c r="I232" s="256" t="s">
        <v>1221</v>
      </c>
      <c r="J232" s="315">
        <v>1656736</v>
      </c>
      <c r="K232" s="296"/>
      <c r="L232" s="296"/>
      <c r="M232" s="188" t="s">
        <v>1195</v>
      </c>
      <c r="N232" s="202" t="s">
        <v>1423</v>
      </c>
      <c r="O232" s="217">
        <v>100</v>
      </c>
      <c r="P232" s="217">
        <v>30</v>
      </c>
      <c r="Q232" s="217">
        <v>50</v>
      </c>
      <c r="R232" s="168">
        <v>204</v>
      </c>
      <c r="S232" s="169">
        <v>26</v>
      </c>
      <c r="T232" s="170">
        <f t="shared" si="61"/>
        <v>384</v>
      </c>
      <c r="U232" s="170"/>
      <c r="V232" s="194"/>
      <c r="W232" s="172">
        <f t="shared" si="64"/>
        <v>0</v>
      </c>
      <c r="X232" s="208"/>
      <c r="Y232" s="208"/>
      <c r="Z232" s="208"/>
      <c r="AA232" s="174">
        <f t="shared" si="65"/>
        <v>0</v>
      </c>
      <c r="AB232" s="175">
        <f>V232/2*0.625</f>
        <v>0</v>
      </c>
      <c r="AC232" s="174">
        <v>15</v>
      </c>
      <c r="AD232" s="174">
        <f t="shared" si="50"/>
        <v>8</v>
      </c>
      <c r="AE232" s="174"/>
      <c r="AF232" s="176">
        <f t="shared" si="51"/>
        <v>7</v>
      </c>
      <c r="AG232" s="209"/>
      <c r="AH232" s="209"/>
      <c r="AI232" s="210"/>
      <c r="AJ232" s="207"/>
      <c r="AK232" s="208"/>
      <c r="AL232" s="174">
        <v>0</v>
      </c>
      <c r="AM232" s="174"/>
      <c r="AN232" s="174">
        <v>0</v>
      </c>
      <c r="AO232" s="211"/>
      <c r="AP232" s="178">
        <f t="shared" si="62"/>
        <v>414</v>
      </c>
      <c r="AQ232" s="352">
        <f t="shared" si="63"/>
        <v>1625925</v>
      </c>
      <c r="AR232" s="179">
        <f t="shared" si="55"/>
        <v>1.5450920245398774</v>
      </c>
      <c r="AS232" s="209"/>
      <c r="AT232" s="257">
        <v>109.5</v>
      </c>
      <c r="AU232" s="174"/>
      <c r="AV232" s="181"/>
      <c r="AW232" s="182">
        <f t="shared" si="56"/>
        <v>302.95</v>
      </c>
      <c r="AX232" s="183">
        <f t="shared" ref="AX232:AX265" si="66">INT(AW232)</f>
        <v>302</v>
      </c>
      <c r="AY232" s="184">
        <f t="shared" si="60"/>
        <v>3800</v>
      </c>
      <c r="AZ232" s="31"/>
    </row>
    <row r="233" spans="1:52" s="32" customFormat="1" ht="57" customHeight="1">
      <c r="A233" s="150">
        <v>364</v>
      </c>
      <c r="B233" s="346">
        <v>224</v>
      </c>
      <c r="C233" s="300" t="s">
        <v>1180</v>
      </c>
      <c r="D233" s="299" t="s">
        <v>404</v>
      </c>
      <c r="E233" s="299" t="s">
        <v>405</v>
      </c>
      <c r="F233" s="299" t="s">
        <v>91</v>
      </c>
      <c r="G233" s="299">
        <v>44866</v>
      </c>
      <c r="H233" s="255">
        <v>33270</v>
      </c>
      <c r="I233" s="256" t="s">
        <v>1222</v>
      </c>
      <c r="J233" s="258" t="s">
        <v>1223</v>
      </c>
      <c r="K233" s="296"/>
      <c r="L233" s="296"/>
      <c r="M233" s="188" t="s">
        <v>1049</v>
      </c>
      <c r="N233" s="202" t="s">
        <v>1343</v>
      </c>
      <c r="O233" s="217">
        <v>60</v>
      </c>
      <c r="P233" s="217"/>
      <c r="Q233" s="217"/>
      <c r="R233" s="168">
        <v>204</v>
      </c>
      <c r="S233" s="169">
        <v>20</v>
      </c>
      <c r="T233" s="170">
        <f t="shared" si="61"/>
        <v>203.07692307692307</v>
      </c>
      <c r="U233" s="170"/>
      <c r="V233" s="194"/>
      <c r="W233" s="172">
        <f t="shared" si="64"/>
        <v>0</v>
      </c>
      <c r="X233" s="208"/>
      <c r="Y233" s="208"/>
      <c r="Z233" s="208"/>
      <c r="AA233" s="174">
        <f t="shared" si="65"/>
        <v>0</v>
      </c>
      <c r="AB233" s="175">
        <f t="shared" ref="AB233:AB262" si="67">V233/2*0.625</f>
        <v>0</v>
      </c>
      <c r="AC233" s="174"/>
      <c r="AD233" s="174">
        <f t="shared" si="50"/>
        <v>6.1538461538461542</v>
      </c>
      <c r="AE233" s="174"/>
      <c r="AF233" s="176">
        <f t="shared" si="51"/>
        <v>5.3846153846153841</v>
      </c>
      <c r="AG233" s="209"/>
      <c r="AH233" s="209"/>
      <c r="AI233" s="218"/>
      <c r="AJ233" s="259">
        <v>41.67</v>
      </c>
      <c r="AK233" s="208"/>
      <c r="AL233" s="174">
        <v>0</v>
      </c>
      <c r="AM233" s="174"/>
      <c r="AN233" s="174">
        <v>0</v>
      </c>
      <c r="AO233" s="211"/>
      <c r="AP233" s="178">
        <f t="shared" si="62"/>
        <v>256.2853846153846</v>
      </c>
      <c r="AQ233" s="352">
        <f t="shared" si="63"/>
        <v>827538.4615384615</v>
      </c>
      <c r="AR233" s="179">
        <f t="shared" si="55"/>
        <v>0</v>
      </c>
      <c r="AS233" s="209"/>
      <c r="AT233" s="257">
        <v>58.96</v>
      </c>
      <c r="AU233" s="174"/>
      <c r="AV233" s="181"/>
      <c r="AW233" s="182">
        <f t="shared" si="56"/>
        <v>197.33</v>
      </c>
      <c r="AX233" s="183">
        <f t="shared" si="66"/>
        <v>197</v>
      </c>
      <c r="AY233" s="184">
        <f t="shared" si="60"/>
        <v>1300</v>
      </c>
      <c r="AZ233" s="31"/>
    </row>
    <row r="234" spans="1:52" s="32" customFormat="1" ht="57" customHeight="1">
      <c r="A234" s="147">
        <v>365</v>
      </c>
      <c r="B234" s="346">
        <v>225</v>
      </c>
      <c r="C234" s="300" t="s">
        <v>1181</v>
      </c>
      <c r="D234" s="299" t="s">
        <v>406</v>
      </c>
      <c r="E234" s="299" t="s">
        <v>407</v>
      </c>
      <c r="F234" s="299" t="s">
        <v>91</v>
      </c>
      <c r="G234" s="299">
        <v>44866</v>
      </c>
      <c r="H234" s="255">
        <v>32993</v>
      </c>
      <c r="I234" s="256" t="s">
        <v>1224</v>
      </c>
      <c r="J234" s="258" t="s">
        <v>1225</v>
      </c>
      <c r="K234" s="296"/>
      <c r="L234" s="296"/>
      <c r="M234" s="188" t="s">
        <v>927</v>
      </c>
      <c r="N234" s="202" t="s">
        <v>114</v>
      </c>
      <c r="O234" s="217"/>
      <c r="P234" s="217"/>
      <c r="Q234" s="217"/>
      <c r="R234" s="168">
        <v>204</v>
      </c>
      <c r="S234" s="169"/>
      <c r="T234" s="170">
        <f t="shared" si="61"/>
        <v>0</v>
      </c>
      <c r="U234" s="170">
        <v>20</v>
      </c>
      <c r="V234" s="194"/>
      <c r="W234" s="172">
        <f t="shared" si="64"/>
        <v>0</v>
      </c>
      <c r="X234" s="208"/>
      <c r="Y234" s="208"/>
      <c r="Z234" s="208"/>
      <c r="AA234" s="174">
        <f t="shared" si="65"/>
        <v>0</v>
      </c>
      <c r="AB234" s="175">
        <f t="shared" si="67"/>
        <v>0</v>
      </c>
      <c r="AC234" s="174"/>
      <c r="AD234" s="174">
        <f t="shared" si="50"/>
        <v>0</v>
      </c>
      <c r="AE234" s="174"/>
      <c r="AF234" s="176">
        <f t="shared" si="51"/>
        <v>0</v>
      </c>
      <c r="AG234" s="209"/>
      <c r="AH234" s="209"/>
      <c r="AI234" s="218"/>
      <c r="AJ234" s="208"/>
      <c r="AK234" s="208"/>
      <c r="AL234" s="174">
        <v>0</v>
      </c>
      <c r="AM234" s="174"/>
      <c r="AN234" s="174">
        <v>0</v>
      </c>
      <c r="AO234" s="211"/>
      <c r="AP234" s="178">
        <f t="shared" si="62"/>
        <v>20</v>
      </c>
      <c r="AQ234" s="352">
        <f t="shared" si="63"/>
        <v>81500</v>
      </c>
      <c r="AR234" s="179">
        <f t="shared" si="55"/>
        <v>0</v>
      </c>
      <c r="AS234" s="209"/>
      <c r="AT234" s="257"/>
      <c r="AU234" s="174"/>
      <c r="AV234" s="181"/>
      <c r="AW234" s="182">
        <f t="shared" si="56"/>
        <v>20</v>
      </c>
      <c r="AX234" s="183">
        <f t="shared" si="66"/>
        <v>20</v>
      </c>
      <c r="AY234" s="184">
        <f t="shared" si="60"/>
        <v>0</v>
      </c>
      <c r="AZ234" s="31"/>
    </row>
    <row r="235" spans="1:52" s="32" customFormat="1" ht="57" customHeight="1">
      <c r="A235" s="147">
        <v>367</v>
      </c>
      <c r="B235" s="346">
        <v>226</v>
      </c>
      <c r="C235" s="300" t="s">
        <v>1182</v>
      </c>
      <c r="D235" s="299" t="s">
        <v>408</v>
      </c>
      <c r="E235" s="299" t="s">
        <v>409</v>
      </c>
      <c r="F235" s="299" t="s">
        <v>91</v>
      </c>
      <c r="G235" s="299">
        <v>44866</v>
      </c>
      <c r="H235" s="255">
        <v>33788</v>
      </c>
      <c r="I235" s="256" t="s">
        <v>1226</v>
      </c>
      <c r="J235" s="258" t="s">
        <v>1227</v>
      </c>
      <c r="K235" s="296"/>
      <c r="L235" s="296"/>
      <c r="M235" s="188" t="s">
        <v>1402</v>
      </c>
      <c r="N235" s="202" t="s">
        <v>1375</v>
      </c>
      <c r="O235" s="217">
        <v>60</v>
      </c>
      <c r="P235" s="217"/>
      <c r="Q235" s="217"/>
      <c r="R235" s="168">
        <v>204</v>
      </c>
      <c r="S235" s="169">
        <v>25.5</v>
      </c>
      <c r="T235" s="170">
        <f t="shared" si="61"/>
        <v>258.92307692307691</v>
      </c>
      <c r="U235" s="170"/>
      <c r="V235" s="194"/>
      <c r="W235" s="172">
        <f t="shared" si="64"/>
        <v>0</v>
      </c>
      <c r="X235" s="208"/>
      <c r="Y235" s="208"/>
      <c r="Z235" s="208"/>
      <c r="AA235" s="174">
        <f t="shared" si="65"/>
        <v>0</v>
      </c>
      <c r="AB235" s="175">
        <f t="shared" si="67"/>
        <v>0</v>
      </c>
      <c r="AC235" s="174">
        <v>12</v>
      </c>
      <c r="AD235" s="174">
        <f t="shared" si="50"/>
        <v>7.8461538461538467</v>
      </c>
      <c r="AE235" s="174"/>
      <c r="AF235" s="176">
        <f t="shared" si="51"/>
        <v>6.865384615384615</v>
      </c>
      <c r="AG235" s="209"/>
      <c r="AH235" s="207"/>
      <c r="AI235" s="218"/>
      <c r="AJ235" s="259">
        <v>32.659999999999997</v>
      </c>
      <c r="AK235" s="208"/>
      <c r="AL235" s="174">
        <v>0</v>
      </c>
      <c r="AM235" s="174"/>
      <c r="AN235" s="174">
        <v>0</v>
      </c>
      <c r="AO235" s="211"/>
      <c r="AP235" s="178">
        <f t="shared" si="62"/>
        <v>318.29461538461544</v>
      </c>
      <c r="AQ235" s="352">
        <f t="shared" si="63"/>
        <v>1104011.5384615387</v>
      </c>
      <c r="AR235" s="179">
        <f t="shared" si="55"/>
        <v>0</v>
      </c>
      <c r="AS235" s="209"/>
      <c r="AT235" s="257">
        <v>109.5</v>
      </c>
      <c r="AU235" s="174"/>
      <c r="AV235" s="181"/>
      <c r="AW235" s="182">
        <f t="shared" si="56"/>
        <v>208.79</v>
      </c>
      <c r="AX235" s="183">
        <f t="shared" si="66"/>
        <v>208</v>
      </c>
      <c r="AY235" s="184">
        <f t="shared" si="60"/>
        <v>3200</v>
      </c>
      <c r="AZ235" s="31"/>
    </row>
    <row r="236" spans="1:52" s="32" customFormat="1" ht="57" customHeight="1">
      <c r="A236" s="147">
        <v>369</v>
      </c>
      <c r="B236" s="346">
        <v>227</v>
      </c>
      <c r="C236" s="300" t="s">
        <v>1183</v>
      </c>
      <c r="D236" s="299" t="s">
        <v>1184</v>
      </c>
      <c r="E236" s="299" t="s">
        <v>1185</v>
      </c>
      <c r="F236" s="299" t="s">
        <v>91</v>
      </c>
      <c r="G236" s="299">
        <v>44866</v>
      </c>
      <c r="H236" s="316">
        <v>36900</v>
      </c>
      <c r="I236" s="277" t="s">
        <v>1228</v>
      </c>
      <c r="J236" s="317" t="s">
        <v>1229</v>
      </c>
      <c r="K236" s="296"/>
      <c r="L236" s="296"/>
      <c r="M236" s="188" t="s">
        <v>896</v>
      </c>
      <c r="N236" s="202" t="s">
        <v>272</v>
      </c>
      <c r="O236" s="217"/>
      <c r="P236" s="217">
        <v>30</v>
      </c>
      <c r="Q236" s="217"/>
      <c r="R236" s="168">
        <v>204</v>
      </c>
      <c r="S236" s="169">
        <v>26</v>
      </c>
      <c r="T236" s="170">
        <f t="shared" si="61"/>
        <v>234</v>
      </c>
      <c r="U236" s="170"/>
      <c r="V236" s="194"/>
      <c r="W236" s="172">
        <f t="shared" si="64"/>
        <v>0</v>
      </c>
      <c r="X236" s="208"/>
      <c r="Y236" s="208"/>
      <c r="Z236" s="208"/>
      <c r="AA236" s="174">
        <f t="shared" si="65"/>
        <v>0</v>
      </c>
      <c r="AB236" s="175">
        <f t="shared" si="67"/>
        <v>0</v>
      </c>
      <c r="AC236" s="174">
        <v>15</v>
      </c>
      <c r="AD236" s="174">
        <f t="shared" si="50"/>
        <v>8</v>
      </c>
      <c r="AE236" s="174"/>
      <c r="AF236" s="176">
        <f t="shared" si="51"/>
        <v>7</v>
      </c>
      <c r="AG236" s="209"/>
      <c r="AH236" s="209"/>
      <c r="AI236" s="218"/>
      <c r="AJ236" s="259">
        <v>38.96</v>
      </c>
      <c r="AK236" s="208"/>
      <c r="AL236" s="174">
        <v>0</v>
      </c>
      <c r="AM236" s="174"/>
      <c r="AN236" s="174">
        <v>0</v>
      </c>
      <c r="AO236" s="211"/>
      <c r="AP236" s="178">
        <f t="shared" si="62"/>
        <v>302.95999999999998</v>
      </c>
      <c r="AQ236" s="352">
        <f t="shared" si="63"/>
        <v>1014675</v>
      </c>
      <c r="AR236" s="179">
        <f t="shared" si="55"/>
        <v>0</v>
      </c>
      <c r="AS236" s="209"/>
      <c r="AT236" s="257">
        <v>109.5</v>
      </c>
      <c r="AU236" s="174"/>
      <c r="AV236" s="181"/>
      <c r="AW236" s="182">
        <f t="shared" si="56"/>
        <v>193.46</v>
      </c>
      <c r="AX236" s="183">
        <f t="shared" si="66"/>
        <v>193</v>
      </c>
      <c r="AY236" s="184">
        <f t="shared" si="60"/>
        <v>1800</v>
      </c>
      <c r="AZ236" s="31"/>
    </row>
    <row r="237" spans="1:52" s="32" customFormat="1" ht="57" customHeight="1">
      <c r="A237" s="150">
        <v>370</v>
      </c>
      <c r="B237" s="346">
        <v>228</v>
      </c>
      <c r="C237" s="300" t="s">
        <v>1186</v>
      </c>
      <c r="D237" s="299" t="s">
        <v>410</v>
      </c>
      <c r="E237" s="299" t="s">
        <v>411</v>
      </c>
      <c r="F237" s="299" t="s">
        <v>91</v>
      </c>
      <c r="G237" s="299">
        <v>44866</v>
      </c>
      <c r="H237" s="255">
        <v>29990</v>
      </c>
      <c r="I237" s="256" t="s">
        <v>1230</v>
      </c>
      <c r="J237" s="206" t="s">
        <v>1231</v>
      </c>
      <c r="K237" s="296"/>
      <c r="L237" s="296"/>
      <c r="M237" s="188" t="s">
        <v>927</v>
      </c>
      <c r="N237" s="202" t="s">
        <v>114</v>
      </c>
      <c r="O237" s="217"/>
      <c r="P237" s="217"/>
      <c r="Q237" s="217"/>
      <c r="R237" s="168">
        <v>204</v>
      </c>
      <c r="S237" s="169"/>
      <c r="T237" s="170">
        <f t="shared" si="61"/>
        <v>0</v>
      </c>
      <c r="U237" s="170">
        <v>20</v>
      </c>
      <c r="V237" s="194"/>
      <c r="W237" s="172">
        <f t="shared" si="64"/>
        <v>0</v>
      </c>
      <c r="X237" s="208"/>
      <c r="Y237" s="208"/>
      <c r="Z237" s="208"/>
      <c r="AA237" s="174">
        <f t="shared" si="65"/>
        <v>0</v>
      </c>
      <c r="AB237" s="175">
        <f t="shared" si="67"/>
        <v>0</v>
      </c>
      <c r="AC237" s="174"/>
      <c r="AD237" s="174">
        <f t="shared" si="50"/>
        <v>0</v>
      </c>
      <c r="AE237" s="174"/>
      <c r="AF237" s="176">
        <f t="shared" si="51"/>
        <v>0</v>
      </c>
      <c r="AG237" s="209"/>
      <c r="AH237" s="209"/>
      <c r="AI237" s="218"/>
      <c r="AJ237" s="208"/>
      <c r="AK237" s="208"/>
      <c r="AL237" s="174">
        <v>0</v>
      </c>
      <c r="AM237" s="174"/>
      <c r="AN237" s="174">
        <v>0</v>
      </c>
      <c r="AO237" s="211"/>
      <c r="AP237" s="178">
        <f t="shared" si="62"/>
        <v>20</v>
      </c>
      <c r="AQ237" s="352">
        <f t="shared" si="63"/>
        <v>81500</v>
      </c>
      <c r="AR237" s="179">
        <f t="shared" si="55"/>
        <v>0</v>
      </c>
      <c r="AS237" s="209"/>
      <c r="AT237" s="257"/>
      <c r="AU237" s="174"/>
      <c r="AV237" s="181"/>
      <c r="AW237" s="182">
        <f t="shared" si="56"/>
        <v>20</v>
      </c>
      <c r="AX237" s="183">
        <f t="shared" si="66"/>
        <v>20</v>
      </c>
      <c r="AY237" s="184">
        <f t="shared" si="60"/>
        <v>0</v>
      </c>
      <c r="AZ237" s="31"/>
    </row>
    <row r="238" spans="1:52" s="32" customFormat="1" ht="57" customHeight="1">
      <c r="A238" s="147">
        <v>371</v>
      </c>
      <c r="B238" s="346">
        <v>229</v>
      </c>
      <c r="C238" s="300" t="s">
        <v>1187</v>
      </c>
      <c r="D238" s="299" t="s">
        <v>1188</v>
      </c>
      <c r="E238" s="299" t="s">
        <v>412</v>
      </c>
      <c r="F238" s="299" t="s">
        <v>102</v>
      </c>
      <c r="G238" s="299">
        <v>44866</v>
      </c>
      <c r="H238" s="255">
        <v>37003</v>
      </c>
      <c r="I238" s="256" t="s">
        <v>1232</v>
      </c>
      <c r="J238" s="258" t="s">
        <v>1233</v>
      </c>
      <c r="K238" s="296"/>
      <c r="L238" s="296"/>
      <c r="M238" s="188" t="s">
        <v>896</v>
      </c>
      <c r="N238" s="202" t="s">
        <v>272</v>
      </c>
      <c r="O238" s="217"/>
      <c r="P238" s="217">
        <v>20</v>
      </c>
      <c r="Q238" s="217"/>
      <c r="R238" s="168">
        <v>204</v>
      </c>
      <c r="S238" s="169">
        <v>24</v>
      </c>
      <c r="T238" s="170">
        <f t="shared" si="61"/>
        <v>206.76923076923077</v>
      </c>
      <c r="U238" s="170"/>
      <c r="V238" s="194"/>
      <c r="W238" s="172">
        <f t="shared" si="64"/>
        <v>0</v>
      </c>
      <c r="X238" s="208"/>
      <c r="Y238" s="208"/>
      <c r="Z238" s="208"/>
      <c r="AA238" s="174">
        <f t="shared" si="65"/>
        <v>0</v>
      </c>
      <c r="AB238" s="175">
        <f t="shared" si="67"/>
        <v>0</v>
      </c>
      <c r="AC238" s="174">
        <v>9</v>
      </c>
      <c r="AD238" s="174">
        <f>8/$R$5*S238</f>
        <v>7.384615384615385</v>
      </c>
      <c r="AE238" s="174"/>
      <c r="AF238" s="176">
        <f>7/$R$5*S238</f>
        <v>6.4615384615384617</v>
      </c>
      <c r="AG238" s="209"/>
      <c r="AH238" s="209"/>
      <c r="AI238" s="218"/>
      <c r="AJ238" s="259">
        <v>22.13</v>
      </c>
      <c r="AK238" s="208"/>
      <c r="AL238" s="174">
        <v>0</v>
      </c>
      <c r="AM238" s="174"/>
      <c r="AN238" s="174">
        <v>0</v>
      </c>
      <c r="AO238" s="211"/>
      <c r="AP238" s="178">
        <f t="shared" si="62"/>
        <v>251.74538461538461</v>
      </c>
      <c r="AQ238" s="352">
        <f t="shared" si="63"/>
        <v>879259.61538461538</v>
      </c>
      <c r="AR238" s="179">
        <f t="shared" si="55"/>
        <v>0</v>
      </c>
      <c r="AS238" s="209"/>
      <c r="AT238" s="257">
        <v>109.5</v>
      </c>
      <c r="AU238" s="174"/>
      <c r="AV238" s="181"/>
      <c r="AW238" s="182">
        <f t="shared" si="56"/>
        <v>142.25</v>
      </c>
      <c r="AX238" s="183">
        <f t="shared" si="66"/>
        <v>142</v>
      </c>
      <c r="AY238" s="184">
        <f t="shared" si="60"/>
        <v>1000</v>
      </c>
      <c r="AZ238" s="31"/>
    </row>
    <row r="239" spans="1:52" s="32" customFormat="1" ht="57" customHeight="1">
      <c r="A239" s="150">
        <v>372</v>
      </c>
      <c r="B239" s="346">
        <v>230</v>
      </c>
      <c r="C239" s="300" t="s">
        <v>1189</v>
      </c>
      <c r="D239" s="299" t="s">
        <v>413</v>
      </c>
      <c r="E239" s="299" t="s">
        <v>414</v>
      </c>
      <c r="F239" s="299" t="s">
        <v>102</v>
      </c>
      <c r="G239" s="299">
        <v>44866</v>
      </c>
      <c r="H239" s="255">
        <v>32997</v>
      </c>
      <c r="I239" s="256" t="s">
        <v>1234</v>
      </c>
      <c r="J239" s="258" t="s">
        <v>1235</v>
      </c>
      <c r="K239" s="296"/>
      <c r="L239" s="296"/>
      <c r="M239" s="188" t="s">
        <v>927</v>
      </c>
      <c r="N239" s="202" t="s">
        <v>114</v>
      </c>
      <c r="O239" s="217"/>
      <c r="P239" s="217"/>
      <c r="Q239" s="217"/>
      <c r="R239" s="168">
        <v>204</v>
      </c>
      <c r="S239" s="169"/>
      <c r="T239" s="170">
        <f t="shared" si="61"/>
        <v>0</v>
      </c>
      <c r="U239" s="170">
        <v>20</v>
      </c>
      <c r="V239" s="194"/>
      <c r="W239" s="172">
        <f t="shared" si="64"/>
        <v>0</v>
      </c>
      <c r="X239" s="208"/>
      <c r="Y239" s="208"/>
      <c r="Z239" s="208"/>
      <c r="AA239" s="174">
        <f t="shared" si="65"/>
        <v>0</v>
      </c>
      <c r="AB239" s="175">
        <f t="shared" si="67"/>
        <v>0</v>
      </c>
      <c r="AC239" s="174"/>
      <c r="AD239" s="174">
        <f t="shared" si="50"/>
        <v>0</v>
      </c>
      <c r="AE239" s="174"/>
      <c r="AF239" s="176">
        <f t="shared" si="51"/>
        <v>0</v>
      </c>
      <c r="AG239" s="209"/>
      <c r="AH239" s="209"/>
      <c r="AI239" s="218"/>
      <c r="AJ239" s="208"/>
      <c r="AK239" s="208"/>
      <c r="AL239" s="174">
        <v>0</v>
      </c>
      <c r="AM239" s="174"/>
      <c r="AN239" s="174">
        <v>0</v>
      </c>
      <c r="AO239" s="211"/>
      <c r="AP239" s="178">
        <f t="shared" si="62"/>
        <v>20</v>
      </c>
      <c r="AQ239" s="352">
        <f t="shared" si="63"/>
        <v>81500</v>
      </c>
      <c r="AR239" s="179">
        <f t="shared" si="55"/>
        <v>0</v>
      </c>
      <c r="AS239" s="209"/>
      <c r="AT239" s="257"/>
      <c r="AU239" s="174"/>
      <c r="AV239" s="181"/>
      <c r="AW239" s="182">
        <f t="shared" si="56"/>
        <v>20</v>
      </c>
      <c r="AX239" s="183">
        <f t="shared" si="66"/>
        <v>20</v>
      </c>
      <c r="AY239" s="184">
        <f t="shared" si="60"/>
        <v>0</v>
      </c>
      <c r="AZ239" s="31"/>
    </row>
    <row r="240" spans="1:52" s="32" customFormat="1" ht="57" customHeight="1">
      <c r="A240" s="150">
        <v>374</v>
      </c>
      <c r="B240" s="346">
        <v>231</v>
      </c>
      <c r="C240" s="300" t="s">
        <v>1190</v>
      </c>
      <c r="D240" s="299" t="s">
        <v>415</v>
      </c>
      <c r="E240" s="299" t="s">
        <v>416</v>
      </c>
      <c r="F240" s="299" t="s">
        <v>91</v>
      </c>
      <c r="G240" s="299">
        <v>44866</v>
      </c>
      <c r="H240" s="255">
        <v>31815</v>
      </c>
      <c r="I240" s="256" t="s">
        <v>1236</v>
      </c>
      <c r="J240" s="258" t="s">
        <v>1237</v>
      </c>
      <c r="K240" s="296"/>
      <c r="L240" s="296"/>
      <c r="M240" s="188" t="s">
        <v>927</v>
      </c>
      <c r="N240" s="202" t="s">
        <v>114</v>
      </c>
      <c r="O240" s="217"/>
      <c r="P240" s="217">
        <v>20</v>
      </c>
      <c r="Q240" s="217"/>
      <c r="R240" s="168">
        <v>204</v>
      </c>
      <c r="S240" s="169">
        <v>24</v>
      </c>
      <c r="T240" s="170">
        <f t="shared" si="61"/>
        <v>206.76923076923077</v>
      </c>
      <c r="U240" s="170"/>
      <c r="V240" s="194"/>
      <c r="W240" s="172">
        <f t="shared" si="64"/>
        <v>0</v>
      </c>
      <c r="X240" s="208"/>
      <c r="Y240" s="208"/>
      <c r="Z240" s="208"/>
      <c r="AA240" s="174">
        <f t="shared" si="65"/>
        <v>0</v>
      </c>
      <c r="AB240" s="175">
        <f t="shared" si="67"/>
        <v>0</v>
      </c>
      <c r="AC240" s="174">
        <v>9</v>
      </c>
      <c r="AD240" s="174">
        <f t="shared" si="50"/>
        <v>7.384615384615385</v>
      </c>
      <c r="AE240" s="174"/>
      <c r="AF240" s="176">
        <f t="shared" si="51"/>
        <v>6.4615384615384617</v>
      </c>
      <c r="AG240" s="209"/>
      <c r="AH240" s="209"/>
      <c r="AI240" s="218"/>
      <c r="AJ240" s="259">
        <v>37.700000000000003</v>
      </c>
      <c r="AK240" s="208"/>
      <c r="AL240" s="174">
        <v>0</v>
      </c>
      <c r="AM240" s="174"/>
      <c r="AN240" s="174">
        <v>0</v>
      </c>
      <c r="AO240" s="211"/>
      <c r="AP240" s="178">
        <f t="shared" si="62"/>
        <v>267.31538461538463</v>
      </c>
      <c r="AQ240" s="352">
        <f t="shared" si="63"/>
        <v>879259.61538461549</v>
      </c>
      <c r="AR240" s="179">
        <f t="shared" si="55"/>
        <v>0</v>
      </c>
      <c r="AS240" s="209"/>
      <c r="AT240" s="257">
        <v>109.5</v>
      </c>
      <c r="AU240" s="174"/>
      <c r="AV240" s="181"/>
      <c r="AW240" s="182">
        <f t="shared" si="56"/>
        <v>157.82</v>
      </c>
      <c r="AX240" s="183">
        <f t="shared" si="66"/>
        <v>157</v>
      </c>
      <c r="AY240" s="184">
        <f t="shared" si="60"/>
        <v>3300</v>
      </c>
      <c r="AZ240" s="31"/>
    </row>
    <row r="241" spans="1:52" s="32" customFormat="1" ht="57" customHeight="1">
      <c r="A241" s="147">
        <v>375</v>
      </c>
      <c r="B241" s="346">
        <v>232</v>
      </c>
      <c r="C241" s="300" t="s">
        <v>1191</v>
      </c>
      <c r="D241" s="299" t="s">
        <v>419</v>
      </c>
      <c r="E241" s="299" t="s">
        <v>420</v>
      </c>
      <c r="F241" s="299" t="s">
        <v>91</v>
      </c>
      <c r="G241" s="299">
        <v>44866</v>
      </c>
      <c r="H241" s="316">
        <v>37903</v>
      </c>
      <c r="I241" s="277" t="s">
        <v>1238</v>
      </c>
      <c r="J241" s="278" t="s">
        <v>1239</v>
      </c>
      <c r="K241" s="296"/>
      <c r="L241" s="296"/>
      <c r="M241" s="188" t="s">
        <v>896</v>
      </c>
      <c r="N241" s="202" t="s">
        <v>1389</v>
      </c>
      <c r="O241" s="217"/>
      <c r="P241" s="217">
        <v>30</v>
      </c>
      <c r="Q241" s="217"/>
      <c r="R241" s="168">
        <v>204</v>
      </c>
      <c r="S241" s="169">
        <v>26</v>
      </c>
      <c r="T241" s="170">
        <f t="shared" si="61"/>
        <v>234</v>
      </c>
      <c r="U241" s="170"/>
      <c r="V241" s="194"/>
      <c r="W241" s="172">
        <f t="shared" si="64"/>
        <v>0</v>
      </c>
      <c r="X241" s="208"/>
      <c r="Y241" s="208"/>
      <c r="Z241" s="208"/>
      <c r="AA241" s="174">
        <f t="shared" si="65"/>
        <v>0</v>
      </c>
      <c r="AB241" s="175">
        <f t="shared" si="67"/>
        <v>0</v>
      </c>
      <c r="AC241" s="174">
        <v>15</v>
      </c>
      <c r="AD241" s="174">
        <f t="shared" si="50"/>
        <v>8</v>
      </c>
      <c r="AE241" s="174"/>
      <c r="AF241" s="176">
        <f t="shared" si="51"/>
        <v>7</v>
      </c>
      <c r="AG241" s="209"/>
      <c r="AH241" s="209"/>
      <c r="AI241" s="218"/>
      <c r="AJ241" s="259">
        <v>39.200000000000003</v>
      </c>
      <c r="AK241" s="208"/>
      <c r="AL241" s="174">
        <v>0</v>
      </c>
      <c r="AM241" s="174"/>
      <c r="AN241" s="174">
        <v>0</v>
      </c>
      <c r="AO241" s="211"/>
      <c r="AP241" s="178">
        <f t="shared" si="62"/>
        <v>303.2</v>
      </c>
      <c r="AQ241" s="352">
        <f t="shared" si="63"/>
        <v>1014675</v>
      </c>
      <c r="AR241" s="179">
        <f t="shared" si="55"/>
        <v>0</v>
      </c>
      <c r="AS241" s="209"/>
      <c r="AT241" s="257">
        <v>109.5</v>
      </c>
      <c r="AU241" s="174"/>
      <c r="AV241" s="181"/>
      <c r="AW241" s="182">
        <f t="shared" si="56"/>
        <v>193.7</v>
      </c>
      <c r="AX241" s="183">
        <f t="shared" si="66"/>
        <v>193</v>
      </c>
      <c r="AY241" s="184">
        <f t="shared" si="60"/>
        <v>2800</v>
      </c>
      <c r="AZ241" s="31"/>
    </row>
    <row r="242" spans="1:52" s="32" customFormat="1" ht="57" customHeight="1">
      <c r="A242" s="147">
        <v>377</v>
      </c>
      <c r="B242" s="346">
        <v>233</v>
      </c>
      <c r="C242" s="300" t="s">
        <v>1192</v>
      </c>
      <c r="D242" s="300" t="s">
        <v>417</v>
      </c>
      <c r="E242" s="299" t="s">
        <v>418</v>
      </c>
      <c r="F242" s="299" t="s">
        <v>91</v>
      </c>
      <c r="G242" s="299">
        <v>44866</v>
      </c>
      <c r="H242" s="255">
        <v>36965</v>
      </c>
      <c r="I242" s="256" t="s">
        <v>1240</v>
      </c>
      <c r="J242" s="258" t="s">
        <v>1241</v>
      </c>
      <c r="K242" s="296"/>
      <c r="L242" s="296"/>
      <c r="M242" s="188" t="s">
        <v>1193</v>
      </c>
      <c r="N242" s="202" t="s">
        <v>119</v>
      </c>
      <c r="O242" s="217"/>
      <c r="P242" s="217"/>
      <c r="Q242" s="217"/>
      <c r="R242" s="168">
        <v>204</v>
      </c>
      <c r="S242" s="169"/>
      <c r="T242" s="170">
        <f t="shared" si="61"/>
        <v>0</v>
      </c>
      <c r="U242" s="170">
        <v>20</v>
      </c>
      <c r="V242" s="194"/>
      <c r="W242" s="172">
        <f t="shared" si="64"/>
        <v>0</v>
      </c>
      <c r="X242" s="208"/>
      <c r="Y242" s="208"/>
      <c r="Z242" s="208"/>
      <c r="AA242" s="174">
        <f t="shared" si="65"/>
        <v>0</v>
      </c>
      <c r="AB242" s="175">
        <f t="shared" si="67"/>
        <v>0</v>
      </c>
      <c r="AC242" s="174"/>
      <c r="AD242" s="174">
        <f t="shared" si="50"/>
        <v>0</v>
      </c>
      <c r="AE242" s="174"/>
      <c r="AF242" s="176">
        <f t="shared" si="51"/>
        <v>0</v>
      </c>
      <c r="AG242" s="209"/>
      <c r="AH242" s="208"/>
      <c r="AI242" s="210"/>
      <c r="AJ242" s="208"/>
      <c r="AK242" s="208"/>
      <c r="AL242" s="174">
        <v>0</v>
      </c>
      <c r="AM242" s="174"/>
      <c r="AN242" s="174">
        <v>0</v>
      </c>
      <c r="AO242" s="211"/>
      <c r="AP242" s="178">
        <f t="shared" si="62"/>
        <v>20</v>
      </c>
      <c r="AQ242" s="352">
        <f t="shared" si="63"/>
        <v>81500</v>
      </c>
      <c r="AR242" s="179">
        <f t="shared" si="55"/>
        <v>0</v>
      </c>
      <c r="AS242" s="209"/>
      <c r="AT242" s="257"/>
      <c r="AU242" s="174"/>
      <c r="AV242" s="181"/>
      <c r="AW242" s="182">
        <f t="shared" si="56"/>
        <v>20</v>
      </c>
      <c r="AX242" s="183">
        <f t="shared" si="66"/>
        <v>20</v>
      </c>
      <c r="AY242" s="184">
        <f t="shared" si="60"/>
        <v>0</v>
      </c>
      <c r="AZ242" s="31"/>
    </row>
    <row r="243" spans="1:52" s="32" customFormat="1" ht="57" customHeight="1">
      <c r="A243" s="150">
        <v>378</v>
      </c>
      <c r="B243" s="346">
        <v>234</v>
      </c>
      <c r="C243" s="279" t="s">
        <v>1211</v>
      </c>
      <c r="D243" s="280" t="s">
        <v>1212</v>
      </c>
      <c r="E243" s="280" t="s">
        <v>421</v>
      </c>
      <c r="F243" s="299" t="s">
        <v>102</v>
      </c>
      <c r="G243" s="314">
        <v>44896</v>
      </c>
      <c r="H243" s="255">
        <v>33067</v>
      </c>
      <c r="I243" s="256" t="s">
        <v>1245</v>
      </c>
      <c r="J243" s="206" t="s">
        <v>1246</v>
      </c>
      <c r="K243" s="296">
        <v>1</v>
      </c>
      <c r="L243" s="296">
        <v>1</v>
      </c>
      <c r="M243" s="188" t="s">
        <v>1425</v>
      </c>
      <c r="N243" s="202" t="s">
        <v>1408</v>
      </c>
      <c r="O243" s="217">
        <v>100</v>
      </c>
      <c r="P243" s="217">
        <v>50</v>
      </c>
      <c r="Q243" s="217"/>
      <c r="R243" s="168">
        <v>204</v>
      </c>
      <c r="S243" s="169">
        <v>25</v>
      </c>
      <c r="T243" s="170">
        <f t="shared" si="61"/>
        <v>340.38461538461536</v>
      </c>
      <c r="U243" s="170"/>
      <c r="V243" s="194"/>
      <c r="W243" s="172">
        <f t="shared" si="64"/>
        <v>0</v>
      </c>
      <c r="X243" s="208"/>
      <c r="Y243" s="208"/>
      <c r="Z243" s="208"/>
      <c r="AA243" s="174">
        <f t="shared" si="65"/>
        <v>0</v>
      </c>
      <c r="AB243" s="175">
        <f t="shared" si="67"/>
        <v>0</v>
      </c>
      <c r="AC243" s="174">
        <v>12</v>
      </c>
      <c r="AD243" s="174">
        <f t="shared" si="50"/>
        <v>7.6923076923076925</v>
      </c>
      <c r="AE243" s="174"/>
      <c r="AF243" s="176">
        <f t="shared" si="51"/>
        <v>6.7307692307692308</v>
      </c>
      <c r="AG243" s="209"/>
      <c r="AH243" s="209"/>
      <c r="AI243" s="210"/>
      <c r="AJ243" s="208"/>
      <c r="AK243" s="208"/>
      <c r="AL243" s="174">
        <v>0</v>
      </c>
      <c r="AM243" s="174"/>
      <c r="AN243" s="174">
        <v>0</v>
      </c>
      <c r="AO243" s="211"/>
      <c r="AP243" s="178">
        <f t="shared" si="62"/>
        <v>366.80769230769226</v>
      </c>
      <c r="AQ243" s="352">
        <f t="shared" si="63"/>
        <v>1135967.3076923075</v>
      </c>
      <c r="AR243" s="179">
        <f t="shared" si="55"/>
        <v>0</v>
      </c>
      <c r="AS243" s="209"/>
      <c r="AT243" s="257">
        <v>101.08</v>
      </c>
      <c r="AU243" s="174"/>
      <c r="AV243" s="181"/>
      <c r="AW243" s="182">
        <f t="shared" si="56"/>
        <v>265.73</v>
      </c>
      <c r="AX243" s="183">
        <f t="shared" si="66"/>
        <v>265</v>
      </c>
      <c r="AY243" s="184">
        <f t="shared" si="60"/>
        <v>2900</v>
      </c>
      <c r="AZ243" s="31"/>
    </row>
    <row r="244" spans="1:52" s="32" customFormat="1" ht="57" customHeight="1">
      <c r="A244" s="147">
        <v>379</v>
      </c>
      <c r="B244" s="346">
        <v>235</v>
      </c>
      <c r="C244" s="299" t="s">
        <v>1196</v>
      </c>
      <c r="D244" s="299" t="s">
        <v>422</v>
      </c>
      <c r="E244" s="299" t="s">
        <v>423</v>
      </c>
      <c r="F244" s="299" t="s">
        <v>91</v>
      </c>
      <c r="G244" s="299">
        <v>44896</v>
      </c>
      <c r="H244" s="255">
        <v>33520</v>
      </c>
      <c r="I244" s="256" t="s">
        <v>1247</v>
      </c>
      <c r="J244" s="206" t="s">
        <v>1248</v>
      </c>
      <c r="K244" s="296"/>
      <c r="L244" s="296"/>
      <c r="M244" s="188" t="s">
        <v>896</v>
      </c>
      <c r="N244" s="202" t="s">
        <v>1400</v>
      </c>
      <c r="O244" s="217"/>
      <c r="P244" s="217">
        <v>30</v>
      </c>
      <c r="Q244" s="217"/>
      <c r="R244" s="168">
        <v>204</v>
      </c>
      <c r="S244" s="169">
        <v>26</v>
      </c>
      <c r="T244" s="170">
        <f t="shared" si="61"/>
        <v>234</v>
      </c>
      <c r="U244" s="170"/>
      <c r="V244" s="194"/>
      <c r="W244" s="172">
        <f t="shared" si="64"/>
        <v>0</v>
      </c>
      <c r="X244" s="208"/>
      <c r="Y244" s="208"/>
      <c r="Z244" s="208"/>
      <c r="AA244" s="174">
        <f t="shared" si="65"/>
        <v>0</v>
      </c>
      <c r="AB244" s="175">
        <f t="shared" si="67"/>
        <v>0</v>
      </c>
      <c r="AC244" s="174">
        <v>15</v>
      </c>
      <c r="AD244" s="174">
        <f t="shared" si="50"/>
        <v>8</v>
      </c>
      <c r="AE244" s="174"/>
      <c r="AF244" s="176">
        <f t="shared" si="51"/>
        <v>7</v>
      </c>
      <c r="AG244" s="209"/>
      <c r="AH244" s="207"/>
      <c r="AI244" s="218"/>
      <c r="AJ244" s="208"/>
      <c r="AK244" s="208"/>
      <c r="AL244" s="174">
        <v>0</v>
      </c>
      <c r="AM244" s="174"/>
      <c r="AN244" s="174">
        <v>0</v>
      </c>
      <c r="AO244" s="211"/>
      <c r="AP244" s="178">
        <f t="shared" si="62"/>
        <v>264</v>
      </c>
      <c r="AQ244" s="352">
        <f t="shared" si="63"/>
        <v>1014675</v>
      </c>
      <c r="AR244" s="179">
        <f t="shared" si="55"/>
        <v>0</v>
      </c>
      <c r="AS244" s="209"/>
      <c r="AT244" s="257">
        <v>109.5</v>
      </c>
      <c r="AU244" s="174"/>
      <c r="AV244" s="181"/>
      <c r="AW244" s="182">
        <f t="shared" si="56"/>
        <v>154.5</v>
      </c>
      <c r="AX244" s="183">
        <f t="shared" si="66"/>
        <v>154</v>
      </c>
      <c r="AY244" s="184">
        <f t="shared" si="60"/>
        <v>2000</v>
      </c>
      <c r="AZ244" s="31"/>
    </row>
    <row r="245" spans="1:52" s="32" customFormat="1" ht="57" customHeight="1">
      <c r="A245" s="150">
        <v>380</v>
      </c>
      <c r="B245" s="346">
        <v>236</v>
      </c>
      <c r="C245" s="299" t="s">
        <v>1197</v>
      </c>
      <c r="D245" s="299" t="s">
        <v>424</v>
      </c>
      <c r="E245" s="299" t="s">
        <v>425</v>
      </c>
      <c r="F245" s="299" t="s">
        <v>91</v>
      </c>
      <c r="G245" s="299">
        <v>44896</v>
      </c>
      <c r="H245" s="255">
        <v>33371</v>
      </c>
      <c r="I245" s="256" t="s">
        <v>1249</v>
      </c>
      <c r="J245" s="206" t="s">
        <v>1250</v>
      </c>
      <c r="K245" s="296"/>
      <c r="L245" s="296"/>
      <c r="M245" s="188" t="s">
        <v>927</v>
      </c>
      <c r="N245" s="202" t="s">
        <v>109</v>
      </c>
      <c r="O245" s="217"/>
      <c r="P245" s="217">
        <v>20</v>
      </c>
      <c r="Q245" s="217"/>
      <c r="R245" s="168">
        <v>204</v>
      </c>
      <c r="S245" s="169">
        <v>26</v>
      </c>
      <c r="T245" s="170">
        <f t="shared" si="61"/>
        <v>224</v>
      </c>
      <c r="U245" s="170"/>
      <c r="V245" s="194"/>
      <c r="W245" s="172">
        <f t="shared" si="64"/>
        <v>0</v>
      </c>
      <c r="X245" s="208"/>
      <c r="Y245" s="208"/>
      <c r="Z245" s="208"/>
      <c r="AA245" s="174">
        <f t="shared" si="65"/>
        <v>0</v>
      </c>
      <c r="AB245" s="175">
        <f t="shared" si="67"/>
        <v>0</v>
      </c>
      <c r="AC245" s="174">
        <v>15</v>
      </c>
      <c r="AD245" s="174">
        <f t="shared" ref="AD245:AD246" si="68">8/$R$5*S245</f>
        <v>8</v>
      </c>
      <c r="AE245" s="174"/>
      <c r="AF245" s="176">
        <f t="shared" ref="AF245:AF246" si="69">7/$R$5*S245</f>
        <v>7</v>
      </c>
      <c r="AG245" s="209"/>
      <c r="AH245" s="209"/>
      <c r="AI245" s="210"/>
      <c r="AJ245" s="208"/>
      <c r="AK245" s="208"/>
      <c r="AL245" s="174">
        <v>0</v>
      </c>
      <c r="AM245" s="174"/>
      <c r="AN245" s="174">
        <v>0</v>
      </c>
      <c r="AO245" s="211"/>
      <c r="AP245" s="178">
        <f t="shared" si="62"/>
        <v>254</v>
      </c>
      <c r="AQ245" s="352">
        <f t="shared" si="63"/>
        <v>973925</v>
      </c>
      <c r="AR245" s="179">
        <f t="shared" si="55"/>
        <v>0</v>
      </c>
      <c r="AS245" s="209"/>
      <c r="AT245" s="257">
        <v>109.5</v>
      </c>
      <c r="AU245" s="174"/>
      <c r="AV245" s="181"/>
      <c r="AW245" s="182">
        <f t="shared" si="56"/>
        <v>144.5</v>
      </c>
      <c r="AX245" s="183">
        <f t="shared" si="66"/>
        <v>144</v>
      </c>
      <c r="AY245" s="184">
        <f t="shared" si="60"/>
        <v>2000</v>
      </c>
      <c r="AZ245" s="31"/>
    </row>
    <row r="246" spans="1:52" s="32" customFormat="1" ht="57" customHeight="1">
      <c r="A246" s="150">
        <v>382</v>
      </c>
      <c r="B246" s="346">
        <v>237</v>
      </c>
      <c r="C246" s="299" t="s">
        <v>1198</v>
      </c>
      <c r="D246" s="299" t="s">
        <v>426</v>
      </c>
      <c r="E246" s="299" t="s">
        <v>427</v>
      </c>
      <c r="F246" s="299" t="s">
        <v>102</v>
      </c>
      <c r="G246" s="299">
        <v>44896</v>
      </c>
      <c r="H246" s="255">
        <v>35192</v>
      </c>
      <c r="I246" s="256" t="s">
        <v>1251</v>
      </c>
      <c r="J246" s="206" t="s">
        <v>1252</v>
      </c>
      <c r="K246" s="296"/>
      <c r="L246" s="296"/>
      <c r="M246" s="188" t="s">
        <v>896</v>
      </c>
      <c r="N246" s="202" t="s">
        <v>1400</v>
      </c>
      <c r="O246" s="217"/>
      <c r="P246" s="217">
        <v>30</v>
      </c>
      <c r="Q246" s="217"/>
      <c r="R246" s="168">
        <v>204</v>
      </c>
      <c r="S246" s="169">
        <v>26</v>
      </c>
      <c r="T246" s="170">
        <f t="shared" si="61"/>
        <v>234</v>
      </c>
      <c r="U246" s="170"/>
      <c r="V246" s="194"/>
      <c r="W246" s="172">
        <f t="shared" si="64"/>
        <v>0</v>
      </c>
      <c r="X246" s="208"/>
      <c r="Y246" s="208"/>
      <c r="Z246" s="208"/>
      <c r="AA246" s="174">
        <f t="shared" si="65"/>
        <v>0</v>
      </c>
      <c r="AB246" s="175">
        <f t="shared" si="67"/>
        <v>0</v>
      </c>
      <c r="AC246" s="174">
        <v>15</v>
      </c>
      <c r="AD246" s="174">
        <f t="shared" si="68"/>
        <v>8</v>
      </c>
      <c r="AE246" s="174"/>
      <c r="AF246" s="176">
        <f t="shared" si="69"/>
        <v>7</v>
      </c>
      <c r="AG246" s="209"/>
      <c r="AH246" s="209"/>
      <c r="AI246" s="210"/>
      <c r="AJ246" s="208"/>
      <c r="AK246" s="208"/>
      <c r="AL246" s="174">
        <v>0</v>
      </c>
      <c r="AM246" s="174"/>
      <c r="AN246" s="174">
        <v>0</v>
      </c>
      <c r="AO246" s="211"/>
      <c r="AP246" s="178">
        <f t="shared" si="62"/>
        <v>264</v>
      </c>
      <c r="AQ246" s="352">
        <f t="shared" si="63"/>
        <v>1014675</v>
      </c>
      <c r="AR246" s="179">
        <f t="shared" si="55"/>
        <v>0</v>
      </c>
      <c r="AS246" s="209"/>
      <c r="AT246" s="257">
        <v>109.5</v>
      </c>
      <c r="AU246" s="174"/>
      <c r="AV246" s="181"/>
      <c r="AW246" s="182">
        <f t="shared" si="56"/>
        <v>154.5</v>
      </c>
      <c r="AX246" s="183">
        <f t="shared" si="66"/>
        <v>154</v>
      </c>
      <c r="AY246" s="184">
        <f t="shared" si="60"/>
        <v>2000</v>
      </c>
      <c r="AZ246" s="31"/>
    </row>
    <row r="247" spans="1:52" s="32" customFormat="1" ht="57" customHeight="1">
      <c r="A247" s="147">
        <v>383</v>
      </c>
      <c r="B247" s="346">
        <v>238</v>
      </c>
      <c r="C247" s="299" t="s">
        <v>1199</v>
      </c>
      <c r="D247" s="299" t="s">
        <v>428</v>
      </c>
      <c r="E247" s="299" t="s">
        <v>429</v>
      </c>
      <c r="F247" s="299" t="s">
        <v>91</v>
      </c>
      <c r="G247" s="299">
        <v>44896</v>
      </c>
      <c r="H247" s="255">
        <v>31240</v>
      </c>
      <c r="I247" s="256" t="s">
        <v>1253</v>
      </c>
      <c r="J247" s="258"/>
      <c r="K247" s="296"/>
      <c r="L247" s="296"/>
      <c r="M247" s="188" t="s">
        <v>896</v>
      </c>
      <c r="N247" s="202" t="s">
        <v>272</v>
      </c>
      <c r="O247" s="217"/>
      <c r="P247" s="217"/>
      <c r="Q247" s="217"/>
      <c r="R247" s="168">
        <v>204</v>
      </c>
      <c r="S247" s="169"/>
      <c r="T247" s="170">
        <f t="shared" si="61"/>
        <v>0</v>
      </c>
      <c r="U247" s="170"/>
      <c r="V247" s="194"/>
      <c r="W247" s="172">
        <f t="shared" si="64"/>
        <v>0</v>
      </c>
      <c r="X247" s="208"/>
      <c r="Y247" s="208"/>
      <c r="Z247" s="208"/>
      <c r="AA247" s="174">
        <f t="shared" si="65"/>
        <v>0</v>
      </c>
      <c r="AB247" s="175">
        <f t="shared" si="67"/>
        <v>0</v>
      </c>
      <c r="AC247" s="174"/>
      <c r="AD247" s="174">
        <f t="shared" ref="AD247:AD271" si="70">8/$R$5*S247</f>
        <v>0</v>
      </c>
      <c r="AE247" s="174"/>
      <c r="AF247" s="176">
        <f t="shared" ref="AF247:AF271" si="71">7/$R$5*S247</f>
        <v>0</v>
      </c>
      <c r="AG247" s="209"/>
      <c r="AH247" s="260">
        <v>28.66</v>
      </c>
      <c r="AI247" s="210"/>
      <c r="AJ247" s="208"/>
      <c r="AK247" s="208"/>
      <c r="AL247" s="174">
        <v>0</v>
      </c>
      <c r="AM247" s="174"/>
      <c r="AN247" s="174">
        <v>0</v>
      </c>
      <c r="AO247" s="211"/>
      <c r="AP247" s="178">
        <f t="shared" si="62"/>
        <v>28.66</v>
      </c>
      <c r="AQ247" s="352">
        <f t="shared" si="63"/>
        <v>116789.5</v>
      </c>
      <c r="AR247" s="179">
        <f t="shared" si="55"/>
        <v>0</v>
      </c>
      <c r="AS247" s="209"/>
      <c r="AT247" s="257">
        <v>28.66</v>
      </c>
      <c r="AU247" s="174"/>
      <c r="AV247" s="181"/>
      <c r="AW247" s="182">
        <f t="shared" si="56"/>
        <v>0</v>
      </c>
      <c r="AX247" s="183">
        <f t="shared" si="66"/>
        <v>0</v>
      </c>
      <c r="AY247" s="184">
        <f t="shared" si="60"/>
        <v>0</v>
      </c>
      <c r="AZ247" s="31"/>
    </row>
    <row r="248" spans="1:52" s="32" customFormat="1" ht="57" customHeight="1">
      <c r="A248" s="147">
        <v>385</v>
      </c>
      <c r="B248" s="346">
        <v>239</v>
      </c>
      <c r="C248" s="279" t="s">
        <v>1213</v>
      </c>
      <c r="D248" s="280" t="s">
        <v>430</v>
      </c>
      <c r="E248" s="280" t="s">
        <v>431</v>
      </c>
      <c r="F248" s="279" t="s">
        <v>102</v>
      </c>
      <c r="G248" s="314">
        <v>44896</v>
      </c>
      <c r="H248" s="318">
        <v>32945</v>
      </c>
      <c r="I248" s="309" t="s">
        <v>1254</v>
      </c>
      <c r="J248" s="319" t="s">
        <v>1255</v>
      </c>
      <c r="K248" s="296"/>
      <c r="L248" s="296"/>
      <c r="M248" s="188" t="s">
        <v>1406</v>
      </c>
      <c r="N248" s="202" t="s">
        <v>1377</v>
      </c>
      <c r="O248" s="217">
        <v>60</v>
      </c>
      <c r="P248" s="217"/>
      <c r="Q248" s="217"/>
      <c r="R248" s="168">
        <v>204</v>
      </c>
      <c r="S248" s="169">
        <v>26</v>
      </c>
      <c r="T248" s="170">
        <f t="shared" si="61"/>
        <v>264</v>
      </c>
      <c r="U248" s="170"/>
      <c r="V248" s="194"/>
      <c r="W248" s="172">
        <f t="shared" si="64"/>
        <v>0</v>
      </c>
      <c r="X248" s="208"/>
      <c r="Y248" s="208"/>
      <c r="Z248" s="208"/>
      <c r="AA248" s="174">
        <f t="shared" si="65"/>
        <v>0</v>
      </c>
      <c r="AB248" s="175">
        <f t="shared" si="67"/>
        <v>0</v>
      </c>
      <c r="AC248" s="174">
        <v>15</v>
      </c>
      <c r="AD248" s="174">
        <f t="shared" si="70"/>
        <v>8</v>
      </c>
      <c r="AE248" s="174"/>
      <c r="AF248" s="176">
        <f t="shared" si="71"/>
        <v>7</v>
      </c>
      <c r="AG248" s="209"/>
      <c r="AH248" s="209"/>
      <c r="AI248" s="210"/>
      <c r="AJ248" s="208"/>
      <c r="AK248" s="208"/>
      <c r="AL248" s="174">
        <v>0</v>
      </c>
      <c r="AM248" s="174"/>
      <c r="AN248" s="174">
        <v>0</v>
      </c>
      <c r="AO248" s="211"/>
      <c r="AP248" s="178">
        <f t="shared" si="62"/>
        <v>294</v>
      </c>
      <c r="AQ248" s="352">
        <f t="shared" si="63"/>
        <v>1136925</v>
      </c>
      <c r="AR248" s="179">
        <f t="shared" si="55"/>
        <v>0</v>
      </c>
      <c r="AS248" s="209"/>
      <c r="AT248" s="257">
        <v>109.5</v>
      </c>
      <c r="AU248" s="174"/>
      <c r="AV248" s="181"/>
      <c r="AW248" s="182">
        <f t="shared" si="56"/>
        <v>184.5</v>
      </c>
      <c r="AX248" s="183">
        <f t="shared" si="66"/>
        <v>184</v>
      </c>
      <c r="AY248" s="184">
        <f t="shared" si="60"/>
        <v>2000</v>
      </c>
      <c r="AZ248" s="31"/>
    </row>
    <row r="249" spans="1:52" s="32" customFormat="1" ht="57" customHeight="1">
      <c r="A249" s="147">
        <v>387</v>
      </c>
      <c r="B249" s="346">
        <v>240</v>
      </c>
      <c r="C249" s="279" t="s">
        <v>1214</v>
      </c>
      <c r="D249" s="280" t="s">
        <v>432</v>
      </c>
      <c r="E249" s="280" t="s">
        <v>433</v>
      </c>
      <c r="F249" s="279" t="s">
        <v>91</v>
      </c>
      <c r="G249" s="314">
        <v>44896</v>
      </c>
      <c r="H249" s="255">
        <v>30747</v>
      </c>
      <c r="I249" s="256" t="s">
        <v>1256</v>
      </c>
      <c r="J249" s="258" t="s">
        <v>1257</v>
      </c>
      <c r="K249" s="296"/>
      <c r="L249" s="296"/>
      <c r="M249" s="188" t="s">
        <v>927</v>
      </c>
      <c r="N249" s="202" t="s">
        <v>114</v>
      </c>
      <c r="O249" s="217">
        <v>60</v>
      </c>
      <c r="P249" s="217"/>
      <c r="Q249" s="217"/>
      <c r="R249" s="168">
        <v>204</v>
      </c>
      <c r="S249" s="169">
        <v>23</v>
      </c>
      <c r="T249" s="170">
        <f t="shared" si="61"/>
        <v>233.53846153846152</v>
      </c>
      <c r="U249" s="170"/>
      <c r="V249" s="194"/>
      <c r="W249" s="172">
        <f t="shared" si="64"/>
        <v>0</v>
      </c>
      <c r="X249" s="208"/>
      <c r="Y249" s="208"/>
      <c r="Z249" s="208"/>
      <c r="AA249" s="174">
        <f t="shared" si="65"/>
        <v>0</v>
      </c>
      <c r="AB249" s="175">
        <f t="shared" si="67"/>
        <v>0</v>
      </c>
      <c r="AC249" s="174"/>
      <c r="AD249" s="174">
        <f t="shared" si="70"/>
        <v>7.0769230769230775</v>
      </c>
      <c r="AE249" s="174"/>
      <c r="AF249" s="176">
        <f t="shared" si="71"/>
        <v>6.1923076923076916</v>
      </c>
      <c r="AG249" s="209"/>
      <c r="AH249" s="209"/>
      <c r="AI249" s="210"/>
      <c r="AJ249" s="208"/>
      <c r="AK249" s="208"/>
      <c r="AL249" s="174">
        <v>0</v>
      </c>
      <c r="AM249" s="174"/>
      <c r="AN249" s="174">
        <v>0</v>
      </c>
      <c r="AO249" s="211"/>
      <c r="AP249" s="178">
        <f t="shared" si="62"/>
        <v>246.80769230769226</v>
      </c>
      <c r="AQ249" s="352">
        <f t="shared" si="63"/>
        <v>951669.23076923063</v>
      </c>
      <c r="AR249" s="179">
        <f t="shared" si="55"/>
        <v>0</v>
      </c>
      <c r="AS249" s="209"/>
      <c r="AT249" s="257">
        <v>109.5</v>
      </c>
      <c r="AU249" s="174"/>
      <c r="AV249" s="181"/>
      <c r="AW249" s="182">
        <f t="shared" si="56"/>
        <v>137.31</v>
      </c>
      <c r="AX249" s="183">
        <f t="shared" si="66"/>
        <v>137</v>
      </c>
      <c r="AY249" s="184">
        <f t="shared" si="60"/>
        <v>1200</v>
      </c>
      <c r="AZ249" s="31"/>
    </row>
    <row r="250" spans="1:52" s="32" customFormat="1" ht="57" customHeight="1">
      <c r="A250" s="150">
        <v>388</v>
      </c>
      <c r="B250" s="346">
        <v>241</v>
      </c>
      <c r="C250" s="299" t="s">
        <v>1200</v>
      </c>
      <c r="D250" s="299" t="s">
        <v>434</v>
      </c>
      <c r="E250" s="299" t="s">
        <v>435</v>
      </c>
      <c r="F250" s="299" t="s">
        <v>91</v>
      </c>
      <c r="G250" s="299">
        <v>44896</v>
      </c>
      <c r="H250" s="255">
        <v>29504</v>
      </c>
      <c r="I250" s="256" t="s">
        <v>1258</v>
      </c>
      <c r="J250" s="206" t="s">
        <v>1259</v>
      </c>
      <c r="K250" s="296"/>
      <c r="L250" s="296"/>
      <c r="M250" s="188" t="s">
        <v>896</v>
      </c>
      <c r="N250" s="202" t="s">
        <v>1400</v>
      </c>
      <c r="O250" s="217"/>
      <c r="P250" s="217">
        <v>30</v>
      </c>
      <c r="Q250" s="217"/>
      <c r="R250" s="168">
        <v>204</v>
      </c>
      <c r="S250" s="169">
        <v>26</v>
      </c>
      <c r="T250" s="170">
        <f t="shared" si="61"/>
        <v>234</v>
      </c>
      <c r="U250" s="170"/>
      <c r="V250" s="194"/>
      <c r="W250" s="172">
        <f t="shared" si="64"/>
        <v>0</v>
      </c>
      <c r="X250" s="208"/>
      <c r="Y250" s="208"/>
      <c r="Z250" s="208"/>
      <c r="AA250" s="174">
        <f t="shared" si="65"/>
        <v>0</v>
      </c>
      <c r="AB250" s="175">
        <f t="shared" si="67"/>
        <v>0</v>
      </c>
      <c r="AC250" s="174">
        <v>15</v>
      </c>
      <c r="AD250" s="174">
        <f t="shared" si="70"/>
        <v>8</v>
      </c>
      <c r="AE250" s="174"/>
      <c r="AF250" s="176">
        <f t="shared" si="71"/>
        <v>7</v>
      </c>
      <c r="AG250" s="209"/>
      <c r="AH250" s="209"/>
      <c r="AI250" s="210"/>
      <c r="AJ250" s="208"/>
      <c r="AK250" s="208"/>
      <c r="AL250" s="174">
        <v>0</v>
      </c>
      <c r="AM250" s="174"/>
      <c r="AN250" s="174">
        <v>0</v>
      </c>
      <c r="AO250" s="211"/>
      <c r="AP250" s="178">
        <f t="shared" si="62"/>
        <v>264</v>
      </c>
      <c r="AQ250" s="352">
        <f t="shared" si="63"/>
        <v>1014675</v>
      </c>
      <c r="AR250" s="179">
        <f t="shared" si="55"/>
        <v>0</v>
      </c>
      <c r="AS250" s="209"/>
      <c r="AT250" s="257">
        <v>109.5</v>
      </c>
      <c r="AU250" s="174"/>
      <c r="AV250" s="181"/>
      <c r="AW250" s="182">
        <f t="shared" si="56"/>
        <v>154.5</v>
      </c>
      <c r="AX250" s="183">
        <f t="shared" si="66"/>
        <v>154</v>
      </c>
      <c r="AY250" s="184">
        <f t="shared" si="60"/>
        <v>2000</v>
      </c>
      <c r="AZ250" s="31"/>
    </row>
    <row r="251" spans="1:52" s="32" customFormat="1" ht="57" customHeight="1">
      <c r="A251" s="147">
        <v>389</v>
      </c>
      <c r="B251" s="346">
        <v>242</v>
      </c>
      <c r="C251" s="299" t="s">
        <v>1201</v>
      </c>
      <c r="D251" s="299" t="s">
        <v>436</v>
      </c>
      <c r="E251" s="299" t="s">
        <v>437</v>
      </c>
      <c r="F251" s="299" t="s">
        <v>91</v>
      </c>
      <c r="G251" s="299">
        <v>44896</v>
      </c>
      <c r="H251" s="255">
        <v>33215</v>
      </c>
      <c r="I251" s="256" t="s">
        <v>1260</v>
      </c>
      <c r="J251" s="258" t="s">
        <v>1261</v>
      </c>
      <c r="K251" s="296"/>
      <c r="L251" s="296"/>
      <c r="M251" s="188" t="s">
        <v>896</v>
      </c>
      <c r="N251" s="202" t="s">
        <v>1400</v>
      </c>
      <c r="O251" s="217"/>
      <c r="P251" s="217">
        <v>30</v>
      </c>
      <c r="Q251" s="217"/>
      <c r="R251" s="168">
        <v>204</v>
      </c>
      <c r="S251" s="169">
        <v>25.75</v>
      </c>
      <c r="T251" s="170">
        <f t="shared" si="61"/>
        <v>231.75</v>
      </c>
      <c r="U251" s="170"/>
      <c r="V251" s="194"/>
      <c r="W251" s="172">
        <f t="shared" si="64"/>
        <v>0</v>
      </c>
      <c r="X251" s="208"/>
      <c r="Y251" s="208"/>
      <c r="Z251" s="208"/>
      <c r="AA251" s="174">
        <f t="shared" si="65"/>
        <v>0</v>
      </c>
      <c r="AB251" s="175">
        <f t="shared" si="67"/>
        <v>0</v>
      </c>
      <c r="AC251" s="174">
        <v>12</v>
      </c>
      <c r="AD251" s="174">
        <f t="shared" si="70"/>
        <v>7.9230769230769234</v>
      </c>
      <c r="AE251" s="174"/>
      <c r="AF251" s="176">
        <f t="shared" si="71"/>
        <v>6.9326923076923075</v>
      </c>
      <c r="AG251" s="209"/>
      <c r="AH251" s="209"/>
      <c r="AI251" s="210"/>
      <c r="AJ251" s="208"/>
      <c r="AK251" s="208"/>
      <c r="AL251" s="174">
        <v>0</v>
      </c>
      <c r="AM251" s="174"/>
      <c r="AN251" s="174">
        <v>0</v>
      </c>
      <c r="AO251" s="211"/>
      <c r="AP251" s="178">
        <f t="shared" si="62"/>
        <v>258.60576923076923</v>
      </c>
      <c r="AQ251" s="352">
        <f t="shared" si="63"/>
        <v>993281.24999999988</v>
      </c>
      <c r="AR251" s="179">
        <f t="shared" si="55"/>
        <v>0</v>
      </c>
      <c r="AS251" s="209"/>
      <c r="AT251" s="257">
        <v>109.5</v>
      </c>
      <c r="AU251" s="174"/>
      <c r="AV251" s="181"/>
      <c r="AW251" s="182">
        <f t="shared" si="56"/>
        <v>149.11000000000001</v>
      </c>
      <c r="AX251" s="183">
        <f t="shared" si="66"/>
        <v>149</v>
      </c>
      <c r="AY251" s="184">
        <f t="shared" si="60"/>
        <v>400</v>
      </c>
      <c r="AZ251" s="31"/>
    </row>
    <row r="252" spans="1:52" s="32" customFormat="1" ht="57" customHeight="1">
      <c r="A252" s="147">
        <v>391</v>
      </c>
      <c r="B252" s="346">
        <v>243</v>
      </c>
      <c r="C252" s="299" t="s">
        <v>1202</v>
      </c>
      <c r="D252" s="299" t="s">
        <v>438</v>
      </c>
      <c r="E252" s="299" t="s">
        <v>439</v>
      </c>
      <c r="F252" s="299" t="s">
        <v>91</v>
      </c>
      <c r="G252" s="299">
        <v>44896</v>
      </c>
      <c r="H252" s="271">
        <v>35798</v>
      </c>
      <c r="I252" s="256" t="s">
        <v>1262</v>
      </c>
      <c r="J252" s="258" t="s">
        <v>1263</v>
      </c>
      <c r="K252" s="296"/>
      <c r="L252" s="296"/>
      <c r="M252" s="188" t="s">
        <v>896</v>
      </c>
      <c r="N252" s="202" t="s">
        <v>1400</v>
      </c>
      <c r="O252" s="217"/>
      <c r="P252" s="217">
        <v>30</v>
      </c>
      <c r="Q252" s="217"/>
      <c r="R252" s="168">
        <v>204</v>
      </c>
      <c r="S252" s="169">
        <v>26</v>
      </c>
      <c r="T252" s="170">
        <f t="shared" si="61"/>
        <v>234</v>
      </c>
      <c r="U252" s="170"/>
      <c r="V252" s="194"/>
      <c r="W252" s="172">
        <f t="shared" si="64"/>
        <v>0</v>
      </c>
      <c r="X252" s="208"/>
      <c r="Y252" s="208"/>
      <c r="Z252" s="208"/>
      <c r="AA252" s="174">
        <f t="shared" si="65"/>
        <v>0</v>
      </c>
      <c r="AB252" s="175">
        <f t="shared" si="67"/>
        <v>0</v>
      </c>
      <c r="AC252" s="174">
        <v>15</v>
      </c>
      <c r="AD252" s="174">
        <f t="shared" si="70"/>
        <v>8</v>
      </c>
      <c r="AE252" s="174"/>
      <c r="AF252" s="176">
        <f t="shared" si="71"/>
        <v>7</v>
      </c>
      <c r="AG252" s="209"/>
      <c r="AH252" s="209"/>
      <c r="AI252" s="218"/>
      <c r="AJ252" s="208"/>
      <c r="AK252" s="208"/>
      <c r="AL252" s="174">
        <v>0</v>
      </c>
      <c r="AM252" s="174"/>
      <c r="AN252" s="174">
        <v>0</v>
      </c>
      <c r="AO252" s="211"/>
      <c r="AP252" s="178">
        <f t="shared" si="62"/>
        <v>264</v>
      </c>
      <c r="AQ252" s="352">
        <f t="shared" si="63"/>
        <v>1014675</v>
      </c>
      <c r="AR252" s="179">
        <f t="shared" si="55"/>
        <v>0</v>
      </c>
      <c r="AS252" s="209"/>
      <c r="AT252" s="257">
        <v>109.5</v>
      </c>
      <c r="AU252" s="174"/>
      <c r="AV252" s="181"/>
      <c r="AW252" s="182">
        <f t="shared" si="56"/>
        <v>154.5</v>
      </c>
      <c r="AX252" s="183">
        <f t="shared" si="66"/>
        <v>154</v>
      </c>
      <c r="AY252" s="184">
        <f t="shared" si="60"/>
        <v>2000</v>
      </c>
      <c r="AZ252" s="31"/>
    </row>
    <row r="253" spans="1:52" s="32" customFormat="1" ht="57" customHeight="1">
      <c r="A253" s="150">
        <v>392</v>
      </c>
      <c r="B253" s="346">
        <v>244</v>
      </c>
      <c r="C253" s="299" t="s">
        <v>1203</v>
      </c>
      <c r="D253" s="299" t="s">
        <v>440</v>
      </c>
      <c r="E253" s="299" t="s">
        <v>441</v>
      </c>
      <c r="F253" s="299" t="s">
        <v>91</v>
      </c>
      <c r="G253" s="299">
        <v>44896</v>
      </c>
      <c r="H253" s="320">
        <v>36764</v>
      </c>
      <c r="I253" s="256" t="s">
        <v>1264</v>
      </c>
      <c r="J253" s="321">
        <v>93293477</v>
      </c>
      <c r="K253" s="296"/>
      <c r="L253" s="296"/>
      <c r="M253" s="188" t="s">
        <v>896</v>
      </c>
      <c r="N253" s="202" t="s">
        <v>1387</v>
      </c>
      <c r="O253" s="217"/>
      <c r="P253" s="217"/>
      <c r="Q253" s="217"/>
      <c r="R253" s="168">
        <v>204</v>
      </c>
      <c r="S253" s="169"/>
      <c r="T253" s="170">
        <f t="shared" si="61"/>
        <v>0</v>
      </c>
      <c r="U253" s="170"/>
      <c r="V253" s="194"/>
      <c r="W253" s="172">
        <f t="shared" si="64"/>
        <v>0</v>
      </c>
      <c r="X253" s="208"/>
      <c r="Y253" s="208"/>
      <c r="Z253" s="208"/>
      <c r="AA253" s="174">
        <f t="shared" si="65"/>
        <v>0</v>
      </c>
      <c r="AB253" s="175">
        <f t="shared" si="67"/>
        <v>0</v>
      </c>
      <c r="AC253" s="174"/>
      <c r="AD253" s="174">
        <f t="shared" si="70"/>
        <v>0</v>
      </c>
      <c r="AE253" s="174"/>
      <c r="AF253" s="176">
        <f t="shared" si="71"/>
        <v>0</v>
      </c>
      <c r="AG253" s="209"/>
      <c r="AH253" s="207">
        <v>228.18</v>
      </c>
      <c r="AI253" s="210"/>
      <c r="AJ253" s="208"/>
      <c r="AK253" s="208"/>
      <c r="AL253" s="174">
        <v>0</v>
      </c>
      <c r="AM253" s="174"/>
      <c r="AN253" s="174">
        <v>0</v>
      </c>
      <c r="AO253" s="211"/>
      <c r="AP253" s="178">
        <f t="shared" si="62"/>
        <v>228.18</v>
      </c>
      <c r="AQ253" s="352">
        <f t="shared" si="63"/>
        <v>929833.5</v>
      </c>
      <c r="AR253" s="179">
        <f t="shared" si="55"/>
        <v>0</v>
      </c>
      <c r="AS253" s="209"/>
      <c r="AT253" s="257">
        <v>228.18</v>
      </c>
      <c r="AU253" s="174"/>
      <c r="AV253" s="181"/>
      <c r="AW253" s="182">
        <f t="shared" si="56"/>
        <v>0</v>
      </c>
      <c r="AX253" s="183">
        <f t="shared" si="66"/>
        <v>0</v>
      </c>
      <c r="AY253" s="184">
        <f t="shared" si="60"/>
        <v>0</v>
      </c>
      <c r="AZ253" s="31"/>
    </row>
    <row r="254" spans="1:52" s="32" customFormat="1" ht="57" customHeight="1">
      <c r="A254" s="147">
        <v>393</v>
      </c>
      <c r="B254" s="346">
        <v>245</v>
      </c>
      <c r="C254" s="299" t="s">
        <v>1204</v>
      </c>
      <c r="D254" s="299" t="s">
        <v>442</v>
      </c>
      <c r="E254" s="299" t="s">
        <v>443</v>
      </c>
      <c r="F254" s="299" t="s">
        <v>91</v>
      </c>
      <c r="G254" s="299">
        <v>44896</v>
      </c>
      <c r="H254" s="271">
        <v>29255</v>
      </c>
      <c r="I254" s="256" t="s">
        <v>1265</v>
      </c>
      <c r="J254" s="206" t="s">
        <v>1266</v>
      </c>
      <c r="K254" s="296"/>
      <c r="L254" s="296"/>
      <c r="M254" s="188" t="s">
        <v>927</v>
      </c>
      <c r="N254" s="202" t="s">
        <v>109</v>
      </c>
      <c r="O254" s="217"/>
      <c r="P254" s="217">
        <v>30</v>
      </c>
      <c r="Q254" s="217"/>
      <c r="R254" s="168">
        <v>204</v>
      </c>
      <c r="S254" s="169">
        <v>26</v>
      </c>
      <c r="T254" s="170">
        <f t="shared" si="61"/>
        <v>234</v>
      </c>
      <c r="U254" s="170"/>
      <c r="V254" s="194"/>
      <c r="W254" s="172">
        <f t="shared" si="64"/>
        <v>0</v>
      </c>
      <c r="X254" s="208"/>
      <c r="Y254" s="208"/>
      <c r="Z254" s="208"/>
      <c r="AA254" s="174">
        <f t="shared" si="65"/>
        <v>0</v>
      </c>
      <c r="AB254" s="175">
        <f t="shared" si="67"/>
        <v>0</v>
      </c>
      <c r="AC254" s="174">
        <v>15</v>
      </c>
      <c r="AD254" s="174">
        <f t="shared" si="70"/>
        <v>8</v>
      </c>
      <c r="AE254" s="174"/>
      <c r="AF254" s="176">
        <f t="shared" si="71"/>
        <v>7</v>
      </c>
      <c r="AG254" s="209"/>
      <c r="AH254" s="209"/>
      <c r="AI254" s="210"/>
      <c r="AJ254" s="208"/>
      <c r="AK254" s="208"/>
      <c r="AL254" s="174">
        <v>0</v>
      </c>
      <c r="AM254" s="174"/>
      <c r="AN254" s="174">
        <v>0</v>
      </c>
      <c r="AO254" s="211"/>
      <c r="AP254" s="178">
        <f t="shared" si="62"/>
        <v>264</v>
      </c>
      <c r="AQ254" s="352">
        <f t="shared" si="63"/>
        <v>1014675</v>
      </c>
      <c r="AR254" s="179">
        <f t="shared" si="55"/>
        <v>0</v>
      </c>
      <c r="AS254" s="209"/>
      <c r="AT254" s="257">
        <v>109.5</v>
      </c>
      <c r="AU254" s="174"/>
      <c r="AV254" s="181"/>
      <c r="AW254" s="182">
        <f t="shared" si="56"/>
        <v>154.5</v>
      </c>
      <c r="AX254" s="183">
        <f t="shared" si="66"/>
        <v>154</v>
      </c>
      <c r="AY254" s="184">
        <f t="shared" si="60"/>
        <v>2000</v>
      </c>
      <c r="AZ254" s="31"/>
    </row>
    <row r="255" spans="1:52" s="32" customFormat="1" ht="57" customHeight="1">
      <c r="A255" s="150">
        <v>394</v>
      </c>
      <c r="B255" s="346">
        <v>246</v>
      </c>
      <c r="C255" s="299" t="s">
        <v>1205</v>
      </c>
      <c r="D255" s="299" t="s">
        <v>444</v>
      </c>
      <c r="E255" s="299" t="s">
        <v>445</v>
      </c>
      <c r="F255" s="299" t="s">
        <v>91</v>
      </c>
      <c r="G255" s="299">
        <v>44896</v>
      </c>
      <c r="H255" s="271">
        <v>35983</v>
      </c>
      <c r="I255" s="256" t="s">
        <v>1267</v>
      </c>
      <c r="J255" s="206" t="s">
        <v>1268</v>
      </c>
      <c r="K255" s="296"/>
      <c r="L255" s="296"/>
      <c r="M255" s="188" t="s">
        <v>896</v>
      </c>
      <c r="N255" s="202" t="s">
        <v>1389</v>
      </c>
      <c r="O255" s="217"/>
      <c r="P255" s="217">
        <v>10</v>
      </c>
      <c r="Q255" s="217"/>
      <c r="R255" s="168">
        <v>204</v>
      </c>
      <c r="S255" s="169">
        <v>25</v>
      </c>
      <c r="T255" s="170">
        <f t="shared" si="61"/>
        <v>205.76923076923075</v>
      </c>
      <c r="U255" s="170"/>
      <c r="V255" s="194"/>
      <c r="W255" s="172">
        <f t="shared" si="64"/>
        <v>0</v>
      </c>
      <c r="X255" s="208"/>
      <c r="Y255" s="208"/>
      <c r="Z255" s="208"/>
      <c r="AA255" s="174">
        <f t="shared" si="65"/>
        <v>0</v>
      </c>
      <c r="AB255" s="175">
        <f t="shared" si="67"/>
        <v>0</v>
      </c>
      <c r="AC255" s="174">
        <v>12</v>
      </c>
      <c r="AD255" s="174">
        <f t="shared" si="70"/>
        <v>7.6923076923076925</v>
      </c>
      <c r="AE255" s="174"/>
      <c r="AF255" s="176">
        <f t="shared" si="71"/>
        <v>6.7307692307692308</v>
      </c>
      <c r="AG255" s="209"/>
      <c r="AH255" s="209"/>
      <c r="AI255" s="210"/>
      <c r="AJ255" s="208"/>
      <c r="AK255" s="208"/>
      <c r="AL255" s="174">
        <v>0</v>
      </c>
      <c r="AM255" s="174"/>
      <c r="AN255" s="174">
        <v>0</v>
      </c>
      <c r="AO255" s="211"/>
      <c r="AP255" s="178">
        <f t="shared" si="62"/>
        <v>232.19230769230765</v>
      </c>
      <c r="AQ255" s="352">
        <f t="shared" si="63"/>
        <v>887409.61538461526</v>
      </c>
      <c r="AR255" s="179">
        <f t="shared" si="55"/>
        <v>0</v>
      </c>
      <c r="AS255" s="209"/>
      <c r="AT255" s="257">
        <v>109.5</v>
      </c>
      <c r="AU255" s="174"/>
      <c r="AV255" s="181"/>
      <c r="AW255" s="182">
        <f t="shared" si="56"/>
        <v>122.69</v>
      </c>
      <c r="AX255" s="183">
        <f t="shared" si="66"/>
        <v>122</v>
      </c>
      <c r="AY255" s="184">
        <f t="shared" si="60"/>
        <v>2800</v>
      </c>
      <c r="AZ255" s="31"/>
    </row>
    <row r="256" spans="1:52" s="32" customFormat="1" ht="57" customHeight="1">
      <c r="A256" s="147">
        <v>395</v>
      </c>
      <c r="B256" s="346">
        <v>247</v>
      </c>
      <c r="C256" s="299" t="s">
        <v>1206</v>
      </c>
      <c r="D256" s="299" t="s">
        <v>1207</v>
      </c>
      <c r="E256" s="299" t="s">
        <v>446</v>
      </c>
      <c r="F256" s="299" t="s">
        <v>91</v>
      </c>
      <c r="G256" s="299">
        <v>44896</v>
      </c>
      <c r="H256" s="271">
        <v>37504</v>
      </c>
      <c r="I256" s="256" t="s">
        <v>1269</v>
      </c>
      <c r="J256" s="206" t="s">
        <v>1270</v>
      </c>
      <c r="K256" s="296"/>
      <c r="L256" s="296"/>
      <c r="M256" s="188" t="s">
        <v>927</v>
      </c>
      <c r="N256" s="202" t="s">
        <v>114</v>
      </c>
      <c r="O256" s="217"/>
      <c r="P256" s="217">
        <v>20</v>
      </c>
      <c r="Q256" s="217"/>
      <c r="R256" s="168">
        <v>204</v>
      </c>
      <c r="S256" s="169">
        <v>25</v>
      </c>
      <c r="T256" s="170">
        <f t="shared" si="61"/>
        <v>215.38461538461539</v>
      </c>
      <c r="U256" s="170"/>
      <c r="V256" s="194"/>
      <c r="W256" s="172">
        <f t="shared" si="64"/>
        <v>0</v>
      </c>
      <c r="X256" s="208"/>
      <c r="Y256" s="208"/>
      <c r="Z256" s="208"/>
      <c r="AA256" s="174">
        <f t="shared" si="65"/>
        <v>0</v>
      </c>
      <c r="AB256" s="175">
        <f t="shared" si="67"/>
        <v>0</v>
      </c>
      <c r="AC256" s="174">
        <v>12</v>
      </c>
      <c r="AD256" s="174">
        <f t="shared" si="70"/>
        <v>7.6923076923076925</v>
      </c>
      <c r="AE256" s="174"/>
      <c r="AF256" s="176">
        <f t="shared" si="71"/>
        <v>6.7307692307692308</v>
      </c>
      <c r="AG256" s="209"/>
      <c r="AH256" s="209"/>
      <c r="AI256" s="210"/>
      <c r="AJ256" s="208"/>
      <c r="AK256" s="208"/>
      <c r="AL256" s="174">
        <v>0</v>
      </c>
      <c r="AM256" s="174"/>
      <c r="AN256" s="174">
        <v>0</v>
      </c>
      <c r="AO256" s="211"/>
      <c r="AP256" s="178">
        <f t="shared" si="62"/>
        <v>241.80769230769229</v>
      </c>
      <c r="AQ256" s="352">
        <f t="shared" si="63"/>
        <v>926592.30769230775</v>
      </c>
      <c r="AR256" s="179">
        <f t="shared" si="55"/>
        <v>0</v>
      </c>
      <c r="AS256" s="209"/>
      <c r="AT256" s="257">
        <v>101.08</v>
      </c>
      <c r="AU256" s="174"/>
      <c r="AV256" s="181"/>
      <c r="AW256" s="182">
        <f t="shared" si="56"/>
        <v>140.72999999999999</v>
      </c>
      <c r="AX256" s="183">
        <f t="shared" si="66"/>
        <v>140</v>
      </c>
      <c r="AY256" s="184">
        <f t="shared" si="60"/>
        <v>2900</v>
      </c>
      <c r="AZ256" s="31"/>
    </row>
    <row r="257" spans="1:52" s="32" customFormat="1" ht="57" customHeight="1">
      <c r="A257" s="150">
        <v>396</v>
      </c>
      <c r="B257" s="346">
        <v>248</v>
      </c>
      <c r="C257" s="299" t="s">
        <v>1208</v>
      </c>
      <c r="D257" s="299" t="s">
        <v>1209</v>
      </c>
      <c r="E257" s="299" t="s">
        <v>1210</v>
      </c>
      <c r="F257" s="299" t="s">
        <v>91</v>
      </c>
      <c r="G257" s="299">
        <v>44896</v>
      </c>
      <c r="H257" s="271">
        <v>35048</v>
      </c>
      <c r="I257" s="256" t="s">
        <v>1271</v>
      </c>
      <c r="J257" s="258" t="s">
        <v>1272</v>
      </c>
      <c r="K257" s="296"/>
      <c r="L257" s="296"/>
      <c r="M257" s="188" t="s">
        <v>927</v>
      </c>
      <c r="N257" s="202" t="s">
        <v>109</v>
      </c>
      <c r="O257" s="217"/>
      <c r="P257" s="217">
        <v>30</v>
      </c>
      <c r="Q257" s="217"/>
      <c r="R257" s="168">
        <v>204</v>
      </c>
      <c r="S257" s="169">
        <v>25</v>
      </c>
      <c r="T257" s="170">
        <f t="shared" si="61"/>
        <v>225</v>
      </c>
      <c r="U257" s="170"/>
      <c r="V257" s="194"/>
      <c r="W257" s="172">
        <f t="shared" si="64"/>
        <v>0</v>
      </c>
      <c r="X257" s="208"/>
      <c r="Y257" s="208"/>
      <c r="Z257" s="208"/>
      <c r="AA257" s="174">
        <f t="shared" si="65"/>
        <v>0</v>
      </c>
      <c r="AB257" s="175">
        <f t="shared" si="67"/>
        <v>0</v>
      </c>
      <c r="AC257" s="174">
        <v>12</v>
      </c>
      <c r="AD257" s="174">
        <f t="shared" si="70"/>
        <v>7.6923076923076925</v>
      </c>
      <c r="AE257" s="174"/>
      <c r="AF257" s="176">
        <f t="shared" si="71"/>
        <v>6.7307692307692308</v>
      </c>
      <c r="AG257" s="209"/>
      <c r="AH257" s="209"/>
      <c r="AI257" s="210"/>
      <c r="AJ257" s="208"/>
      <c r="AK257" s="208"/>
      <c r="AL257" s="174">
        <v>0</v>
      </c>
      <c r="AM257" s="174"/>
      <c r="AN257" s="174">
        <v>0</v>
      </c>
      <c r="AO257" s="211"/>
      <c r="AP257" s="178">
        <f t="shared" si="62"/>
        <v>251.42307692307691</v>
      </c>
      <c r="AQ257" s="352">
        <f t="shared" si="63"/>
        <v>965775</v>
      </c>
      <c r="AR257" s="179">
        <f t="shared" si="55"/>
        <v>0</v>
      </c>
      <c r="AS257" s="209"/>
      <c r="AT257" s="257">
        <v>109.5</v>
      </c>
      <c r="AU257" s="174"/>
      <c r="AV257" s="181"/>
      <c r="AW257" s="182">
        <f t="shared" si="56"/>
        <v>141.91999999999999</v>
      </c>
      <c r="AX257" s="183">
        <f t="shared" si="66"/>
        <v>141</v>
      </c>
      <c r="AY257" s="184">
        <f t="shared" si="60"/>
        <v>3700</v>
      </c>
      <c r="AZ257" s="31"/>
    </row>
    <row r="258" spans="1:52" s="32" customFormat="1" ht="57" customHeight="1">
      <c r="A258" s="157"/>
      <c r="B258" s="346">
        <v>249</v>
      </c>
      <c r="C258" s="299" t="s">
        <v>1273</v>
      </c>
      <c r="D258" s="280" t="s">
        <v>1242</v>
      </c>
      <c r="E258" s="280" t="s">
        <v>447</v>
      </c>
      <c r="F258" s="279" t="s">
        <v>91</v>
      </c>
      <c r="G258" s="314">
        <v>44928</v>
      </c>
      <c r="H258" s="272">
        <v>31201</v>
      </c>
      <c r="I258" s="256" t="s">
        <v>1215</v>
      </c>
      <c r="J258" s="206" t="s">
        <v>1216</v>
      </c>
      <c r="K258" s="296"/>
      <c r="L258" s="296"/>
      <c r="M258" s="188" t="s">
        <v>1404</v>
      </c>
      <c r="N258" s="202" t="s">
        <v>272</v>
      </c>
      <c r="O258" s="217">
        <v>60</v>
      </c>
      <c r="P258" s="217"/>
      <c r="Q258" s="217"/>
      <c r="R258" s="168">
        <v>204</v>
      </c>
      <c r="S258" s="169">
        <v>26</v>
      </c>
      <c r="T258" s="170">
        <f t="shared" si="61"/>
        <v>264</v>
      </c>
      <c r="U258" s="170"/>
      <c r="V258" s="194"/>
      <c r="W258" s="172">
        <f t="shared" si="64"/>
        <v>0</v>
      </c>
      <c r="X258" s="208"/>
      <c r="Y258" s="208"/>
      <c r="Z258" s="208"/>
      <c r="AA258" s="174">
        <f t="shared" si="65"/>
        <v>0</v>
      </c>
      <c r="AB258" s="175">
        <f t="shared" si="67"/>
        <v>0</v>
      </c>
      <c r="AC258" s="174">
        <v>15</v>
      </c>
      <c r="AD258" s="174">
        <f t="shared" si="70"/>
        <v>8</v>
      </c>
      <c r="AE258" s="174"/>
      <c r="AF258" s="176">
        <f t="shared" si="71"/>
        <v>7</v>
      </c>
      <c r="AG258" s="209"/>
      <c r="AH258" s="209"/>
      <c r="AI258" s="218"/>
      <c r="AJ258" s="208"/>
      <c r="AK258" s="208"/>
      <c r="AL258" s="174">
        <v>0</v>
      </c>
      <c r="AM258" s="174"/>
      <c r="AN258" s="174">
        <v>0</v>
      </c>
      <c r="AO258" s="211"/>
      <c r="AP258" s="178">
        <f t="shared" si="62"/>
        <v>294</v>
      </c>
      <c r="AQ258" s="352">
        <f t="shared" si="63"/>
        <v>1136925</v>
      </c>
      <c r="AR258" s="179">
        <f t="shared" si="55"/>
        <v>0</v>
      </c>
      <c r="AS258" s="209"/>
      <c r="AT258" s="257">
        <v>109.5</v>
      </c>
      <c r="AU258" s="174"/>
      <c r="AV258" s="181"/>
      <c r="AW258" s="182">
        <f t="shared" si="56"/>
        <v>184.5</v>
      </c>
      <c r="AX258" s="183">
        <f t="shared" si="66"/>
        <v>184</v>
      </c>
      <c r="AY258" s="184">
        <f t="shared" si="60"/>
        <v>2000</v>
      </c>
      <c r="AZ258" s="31"/>
    </row>
    <row r="259" spans="1:52" s="32" customFormat="1" ht="57" customHeight="1">
      <c r="A259" s="157"/>
      <c r="B259" s="346">
        <v>250</v>
      </c>
      <c r="C259" s="299" t="s">
        <v>1274</v>
      </c>
      <c r="D259" s="280" t="s">
        <v>1243</v>
      </c>
      <c r="E259" s="280" t="s">
        <v>448</v>
      </c>
      <c r="F259" s="279" t="s">
        <v>91</v>
      </c>
      <c r="G259" s="314">
        <v>44928</v>
      </c>
      <c r="H259" s="271">
        <v>31779</v>
      </c>
      <c r="I259" s="256" t="s">
        <v>449</v>
      </c>
      <c r="J259" s="258" t="s">
        <v>450</v>
      </c>
      <c r="K259" s="296"/>
      <c r="L259" s="296"/>
      <c r="M259" s="188" t="s">
        <v>927</v>
      </c>
      <c r="N259" s="202" t="s">
        <v>114</v>
      </c>
      <c r="O259" s="217">
        <v>60</v>
      </c>
      <c r="P259" s="217"/>
      <c r="Q259" s="217"/>
      <c r="R259" s="168">
        <v>204</v>
      </c>
      <c r="S259" s="169">
        <v>26</v>
      </c>
      <c r="T259" s="170">
        <f t="shared" si="61"/>
        <v>264</v>
      </c>
      <c r="U259" s="170"/>
      <c r="V259" s="194"/>
      <c r="W259" s="172">
        <f t="shared" si="64"/>
        <v>0</v>
      </c>
      <c r="X259" s="208"/>
      <c r="Y259" s="208"/>
      <c r="Z259" s="208"/>
      <c r="AA259" s="174">
        <f t="shared" si="65"/>
        <v>0</v>
      </c>
      <c r="AB259" s="175">
        <f t="shared" si="67"/>
        <v>0</v>
      </c>
      <c r="AC259" s="174">
        <v>15</v>
      </c>
      <c r="AD259" s="174">
        <f t="shared" si="70"/>
        <v>8</v>
      </c>
      <c r="AE259" s="174"/>
      <c r="AF259" s="176">
        <f t="shared" si="71"/>
        <v>7</v>
      </c>
      <c r="AG259" s="209"/>
      <c r="AH259" s="209"/>
      <c r="AI259" s="218"/>
      <c r="AJ259" s="208"/>
      <c r="AK259" s="208"/>
      <c r="AL259" s="174">
        <v>0</v>
      </c>
      <c r="AM259" s="174"/>
      <c r="AN259" s="174">
        <v>0</v>
      </c>
      <c r="AO259" s="211"/>
      <c r="AP259" s="178">
        <f t="shared" si="62"/>
        <v>294</v>
      </c>
      <c r="AQ259" s="352">
        <f t="shared" si="63"/>
        <v>1136925</v>
      </c>
      <c r="AR259" s="179">
        <f t="shared" si="55"/>
        <v>0</v>
      </c>
      <c r="AS259" s="209"/>
      <c r="AT259" s="257">
        <v>109.5</v>
      </c>
      <c r="AU259" s="174"/>
      <c r="AV259" s="181"/>
      <c r="AW259" s="182">
        <f t="shared" si="56"/>
        <v>184.5</v>
      </c>
      <c r="AX259" s="183">
        <f t="shared" si="66"/>
        <v>184</v>
      </c>
      <c r="AY259" s="184">
        <f t="shared" si="60"/>
        <v>2000</v>
      </c>
      <c r="AZ259" s="31"/>
    </row>
    <row r="260" spans="1:52" s="32" customFormat="1" ht="57" customHeight="1">
      <c r="A260" s="157"/>
      <c r="B260" s="346">
        <v>251</v>
      </c>
      <c r="C260" s="299" t="s">
        <v>1275</v>
      </c>
      <c r="D260" s="280" t="s">
        <v>1244</v>
      </c>
      <c r="E260" s="280" t="s">
        <v>455</v>
      </c>
      <c r="F260" s="279" t="s">
        <v>91</v>
      </c>
      <c r="G260" s="314">
        <v>44928</v>
      </c>
      <c r="H260" s="271">
        <v>31932</v>
      </c>
      <c r="I260" s="256" t="s">
        <v>1217</v>
      </c>
      <c r="J260" s="258" t="s">
        <v>1218</v>
      </c>
      <c r="K260" s="296"/>
      <c r="L260" s="296"/>
      <c r="M260" s="188" t="s">
        <v>1415</v>
      </c>
      <c r="N260" s="202" t="s">
        <v>272</v>
      </c>
      <c r="O260" s="217">
        <v>100</v>
      </c>
      <c r="P260" s="217">
        <v>50</v>
      </c>
      <c r="Q260" s="217"/>
      <c r="R260" s="168">
        <v>204</v>
      </c>
      <c r="S260" s="169">
        <v>26</v>
      </c>
      <c r="T260" s="170">
        <f t="shared" si="61"/>
        <v>354</v>
      </c>
      <c r="U260" s="170"/>
      <c r="V260" s="194"/>
      <c r="W260" s="172">
        <f t="shared" si="64"/>
        <v>0</v>
      </c>
      <c r="X260" s="208"/>
      <c r="Y260" s="208"/>
      <c r="Z260" s="208"/>
      <c r="AA260" s="174">
        <f t="shared" si="65"/>
        <v>0</v>
      </c>
      <c r="AB260" s="175">
        <f t="shared" si="67"/>
        <v>0</v>
      </c>
      <c r="AC260" s="174">
        <v>15</v>
      </c>
      <c r="AD260" s="174">
        <f t="shared" si="70"/>
        <v>8</v>
      </c>
      <c r="AE260" s="174"/>
      <c r="AF260" s="176">
        <f t="shared" si="71"/>
        <v>7</v>
      </c>
      <c r="AG260" s="209"/>
      <c r="AH260" s="209"/>
      <c r="AI260" s="218"/>
      <c r="AJ260" s="208"/>
      <c r="AK260" s="208"/>
      <c r="AL260" s="174">
        <v>0</v>
      </c>
      <c r="AM260" s="174"/>
      <c r="AN260" s="174">
        <v>0</v>
      </c>
      <c r="AO260" s="211"/>
      <c r="AP260" s="178">
        <f t="shared" si="62"/>
        <v>384</v>
      </c>
      <c r="AQ260" s="352">
        <f t="shared" si="63"/>
        <v>1503675</v>
      </c>
      <c r="AR260" s="179">
        <f t="shared" si="55"/>
        <v>4.5092024539877304E-2</v>
      </c>
      <c r="AS260" s="209"/>
      <c r="AT260" s="257">
        <v>109.5</v>
      </c>
      <c r="AU260" s="174"/>
      <c r="AV260" s="181"/>
      <c r="AW260" s="182">
        <f t="shared" si="56"/>
        <v>274.45</v>
      </c>
      <c r="AX260" s="183">
        <f t="shared" si="66"/>
        <v>274</v>
      </c>
      <c r="AY260" s="184">
        <f t="shared" si="60"/>
        <v>1800</v>
      </c>
      <c r="AZ260" s="31"/>
    </row>
    <row r="261" spans="1:52" s="32" customFormat="1" ht="57" customHeight="1">
      <c r="A261" s="157"/>
      <c r="B261" s="346">
        <v>252</v>
      </c>
      <c r="C261" s="299" t="s">
        <v>1280</v>
      </c>
      <c r="D261" s="299" t="s">
        <v>451</v>
      </c>
      <c r="E261" s="299" t="s">
        <v>452</v>
      </c>
      <c r="F261" s="299" t="s">
        <v>102</v>
      </c>
      <c r="G261" s="314">
        <v>44928</v>
      </c>
      <c r="H261" s="271">
        <v>29838</v>
      </c>
      <c r="I261" s="256" t="s">
        <v>1276</v>
      </c>
      <c r="J261" s="206" t="s">
        <v>1277</v>
      </c>
      <c r="K261" s="296"/>
      <c r="L261" s="296"/>
      <c r="M261" s="188" t="s">
        <v>927</v>
      </c>
      <c r="N261" s="202" t="s">
        <v>1375</v>
      </c>
      <c r="O261" s="217"/>
      <c r="P261" s="217"/>
      <c r="Q261" s="217"/>
      <c r="R261" s="168">
        <v>204</v>
      </c>
      <c r="S261" s="169"/>
      <c r="T261" s="170">
        <f t="shared" si="61"/>
        <v>0</v>
      </c>
      <c r="U261" s="170">
        <v>20</v>
      </c>
      <c r="V261" s="194"/>
      <c r="W261" s="172">
        <f t="shared" si="64"/>
        <v>0</v>
      </c>
      <c r="X261" s="208"/>
      <c r="Y261" s="208"/>
      <c r="Z261" s="208"/>
      <c r="AA261" s="174">
        <f t="shared" si="65"/>
        <v>0</v>
      </c>
      <c r="AB261" s="175">
        <f t="shared" si="67"/>
        <v>0</v>
      </c>
      <c r="AC261" s="174"/>
      <c r="AD261" s="174">
        <f t="shared" si="70"/>
        <v>0</v>
      </c>
      <c r="AE261" s="174"/>
      <c r="AF261" s="176">
        <f t="shared" si="71"/>
        <v>0</v>
      </c>
      <c r="AG261" s="209"/>
      <c r="AH261" s="209"/>
      <c r="AI261" s="218"/>
      <c r="AJ261" s="208"/>
      <c r="AK261" s="208"/>
      <c r="AL261" s="174">
        <v>0</v>
      </c>
      <c r="AM261" s="174"/>
      <c r="AN261" s="174">
        <v>0</v>
      </c>
      <c r="AO261" s="211"/>
      <c r="AP261" s="178">
        <f t="shared" si="62"/>
        <v>20</v>
      </c>
      <c r="AQ261" s="352">
        <f t="shared" si="63"/>
        <v>81500</v>
      </c>
      <c r="AR261" s="179">
        <f t="shared" si="55"/>
        <v>0</v>
      </c>
      <c r="AS261" s="209"/>
      <c r="AT261" s="257"/>
      <c r="AU261" s="174"/>
      <c r="AV261" s="181"/>
      <c r="AW261" s="182">
        <f t="shared" si="56"/>
        <v>20</v>
      </c>
      <c r="AX261" s="183">
        <f t="shared" si="66"/>
        <v>20</v>
      </c>
      <c r="AY261" s="184">
        <f t="shared" si="60"/>
        <v>0</v>
      </c>
      <c r="AZ261" s="31"/>
    </row>
    <row r="262" spans="1:52" s="32" customFormat="1" ht="57" customHeight="1">
      <c r="A262" s="157"/>
      <c r="B262" s="346">
        <v>253</v>
      </c>
      <c r="C262" s="299" t="s">
        <v>1281</v>
      </c>
      <c r="D262" s="299" t="s">
        <v>453</v>
      </c>
      <c r="E262" s="299" t="s">
        <v>454</v>
      </c>
      <c r="F262" s="299" t="s">
        <v>91</v>
      </c>
      <c r="G262" s="314">
        <v>44928</v>
      </c>
      <c r="H262" s="271">
        <v>31705</v>
      </c>
      <c r="I262" s="256" t="s">
        <v>1278</v>
      </c>
      <c r="J262" s="206" t="s">
        <v>1279</v>
      </c>
      <c r="K262" s="296"/>
      <c r="L262" s="296"/>
      <c r="M262" s="188" t="s">
        <v>896</v>
      </c>
      <c r="N262" s="299" t="s">
        <v>272</v>
      </c>
      <c r="O262" s="217"/>
      <c r="P262" s="217">
        <v>30</v>
      </c>
      <c r="Q262" s="217"/>
      <c r="R262" s="168">
        <v>204</v>
      </c>
      <c r="S262" s="169">
        <v>26</v>
      </c>
      <c r="T262" s="170">
        <f t="shared" si="61"/>
        <v>234</v>
      </c>
      <c r="U262" s="170"/>
      <c r="V262" s="194"/>
      <c r="W262" s="172">
        <f t="shared" si="64"/>
        <v>0</v>
      </c>
      <c r="X262" s="208"/>
      <c r="Y262" s="208"/>
      <c r="Z262" s="208"/>
      <c r="AA262" s="174">
        <f t="shared" si="65"/>
        <v>0</v>
      </c>
      <c r="AB262" s="175">
        <f t="shared" si="67"/>
        <v>0</v>
      </c>
      <c r="AC262" s="174">
        <v>15</v>
      </c>
      <c r="AD262" s="174">
        <f t="shared" si="70"/>
        <v>8</v>
      </c>
      <c r="AE262" s="174"/>
      <c r="AF262" s="176">
        <f t="shared" si="71"/>
        <v>7</v>
      </c>
      <c r="AG262" s="209"/>
      <c r="AH262" s="209"/>
      <c r="AI262" s="218"/>
      <c r="AJ262" s="208"/>
      <c r="AK262" s="208"/>
      <c r="AL262" s="174">
        <v>0</v>
      </c>
      <c r="AM262" s="174"/>
      <c r="AN262" s="174">
        <v>0</v>
      </c>
      <c r="AO262" s="211"/>
      <c r="AP262" s="178">
        <f t="shared" si="62"/>
        <v>264</v>
      </c>
      <c r="AQ262" s="352">
        <f t="shared" si="63"/>
        <v>1014675</v>
      </c>
      <c r="AR262" s="179">
        <f t="shared" si="55"/>
        <v>0</v>
      </c>
      <c r="AS262" s="209"/>
      <c r="AT262" s="257">
        <v>109.5</v>
      </c>
      <c r="AU262" s="174"/>
      <c r="AV262" s="181"/>
      <c r="AW262" s="182">
        <f t="shared" si="56"/>
        <v>154.5</v>
      </c>
      <c r="AX262" s="183">
        <f t="shared" si="66"/>
        <v>154</v>
      </c>
      <c r="AY262" s="184">
        <f t="shared" si="60"/>
        <v>2000</v>
      </c>
      <c r="AZ262" s="31"/>
    </row>
    <row r="263" spans="1:52" s="32" customFormat="1" ht="57" customHeight="1">
      <c r="A263" s="157"/>
      <c r="B263" s="346">
        <v>254</v>
      </c>
      <c r="C263" s="322" t="s">
        <v>1282</v>
      </c>
      <c r="D263" s="322" t="s">
        <v>1283</v>
      </c>
      <c r="E263" s="322" t="s">
        <v>1284</v>
      </c>
      <c r="F263" s="279" t="s">
        <v>91</v>
      </c>
      <c r="G263" s="299">
        <v>45078</v>
      </c>
      <c r="H263" s="255">
        <v>30439</v>
      </c>
      <c r="I263" s="304" t="s">
        <v>1297</v>
      </c>
      <c r="J263" s="315">
        <v>967074735</v>
      </c>
      <c r="K263" s="296"/>
      <c r="L263" s="296"/>
      <c r="M263" s="322" t="s">
        <v>1285</v>
      </c>
      <c r="N263" s="299" t="s">
        <v>104</v>
      </c>
      <c r="O263" s="217">
        <v>140</v>
      </c>
      <c r="P263" s="217">
        <v>82</v>
      </c>
      <c r="Q263" s="217"/>
      <c r="R263" s="168">
        <v>204</v>
      </c>
      <c r="S263" s="169">
        <v>26</v>
      </c>
      <c r="T263" s="170">
        <f t="shared" si="61"/>
        <v>425.99999999999994</v>
      </c>
      <c r="U263" s="170"/>
      <c r="V263" s="201">
        <v>50</v>
      </c>
      <c r="W263" s="172">
        <f t="shared" si="64"/>
        <v>73.557692307692307</v>
      </c>
      <c r="X263" s="207">
        <v>2</v>
      </c>
      <c r="Y263" s="208"/>
      <c r="Z263" s="208"/>
      <c r="AA263" s="174">
        <f t="shared" si="65"/>
        <v>3.9230769230769229</v>
      </c>
      <c r="AB263" s="175">
        <v>15.625</v>
      </c>
      <c r="AC263" s="174">
        <v>15</v>
      </c>
      <c r="AD263" s="174">
        <f t="shared" si="70"/>
        <v>8</v>
      </c>
      <c r="AE263" s="174"/>
      <c r="AF263" s="176">
        <f t="shared" si="71"/>
        <v>7</v>
      </c>
      <c r="AG263" s="209"/>
      <c r="AH263" s="209"/>
      <c r="AI263" s="218"/>
      <c r="AJ263" s="208"/>
      <c r="AK263" s="208"/>
      <c r="AL263" s="174">
        <v>0</v>
      </c>
      <c r="AM263" s="174"/>
      <c r="AN263" s="174">
        <v>0</v>
      </c>
      <c r="AO263" s="211"/>
      <c r="AP263" s="178">
        <f t="shared" si="62"/>
        <v>549.10576923076917</v>
      </c>
      <c r="AQ263" s="352">
        <f t="shared" si="63"/>
        <v>2112809.1346153845</v>
      </c>
      <c r="AR263" s="179">
        <f t="shared" si="55"/>
        <v>8.9032916470033054</v>
      </c>
      <c r="AS263" s="209"/>
      <c r="AT263" s="257">
        <v>155.88</v>
      </c>
      <c r="AU263" s="174"/>
      <c r="AV263" s="181"/>
      <c r="AW263" s="182">
        <f t="shared" si="56"/>
        <v>384.32</v>
      </c>
      <c r="AX263" s="183">
        <f t="shared" si="66"/>
        <v>384</v>
      </c>
      <c r="AY263" s="184">
        <f t="shared" si="60"/>
        <v>1300</v>
      </c>
      <c r="AZ263" s="31"/>
    </row>
    <row r="264" spans="1:52" s="154" customFormat="1" ht="57" customHeight="1">
      <c r="A264" s="153"/>
      <c r="B264" s="346">
        <v>255</v>
      </c>
      <c r="C264" s="227" t="s">
        <v>1354</v>
      </c>
      <c r="D264" s="228" t="s">
        <v>1355</v>
      </c>
      <c r="E264" s="228" t="s">
        <v>1356</v>
      </c>
      <c r="F264" s="339" t="s">
        <v>91</v>
      </c>
      <c r="G264" s="160">
        <v>45155</v>
      </c>
      <c r="H264" s="161">
        <v>31842</v>
      </c>
      <c r="I264" s="162" t="s">
        <v>1357</v>
      </c>
      <c r="J264" s="229"/>
      <c r="K264" s="164"/>
      <c r="L264" s="164"/>
      <c r="M264" s="230" t="s">
        <v>1028</v>
      </c>
      <c r="N264" s="231" t="s">
        <v>124</v>
      </c>
      <c r="O264" s="167"/>
      <c r="P264" s="167"/>
      <c r="Q264" s="167"/>
      <c r="R264" s="168"/>
      <c r="S264" s="169"/>
      <c r="T264" s="170"/>
      <c r="U264" s="170"/>
      <c r="V264" s="171"/>
      <c r="W264" s="172"/>
      <c r="X264" s="152"/>
      <c r="Y264" s="152"/>
      <c r="Z264" s="152"/>
      <c r="AA264" s="174"/>
      <c r="AB264" s="175"/>
      <c r="AC264" s="174"/>
      <c r="AD264" s="174"/>
      <c r="AE264" s="174"/>
      <c r="AF264" s="176"/>
      <c r="AG264" s="174"/>
      <c r="AH264" s="174"/>
      <c r="AI264" s="175"/>
      <c r="AJ264" s="181"/>
      <c r="AK264" s="181"/>
      <c r="AL264" s="174"/>
      <c r="AM264" s="174"/>
      <c r="AN264" s="174"/>
      <c r="AO264" s="232"/>
      <c r="AP264" s="178">
        <v>1000</v>
      </c>
      <c r="AQ264" s="353"/>
      <c r="AR264" s="179"/>
      <c r="AS264" s="174"/>
      <c r="AT264" s="180"/>
      <c r="AU264" s="174"/>
      <c r="AV264" s="182"/>
      <c r="AW264" s="183"/>
      <c r="AX264" s="184"/>
      <c r="AY264" s="233"/>
      <c r="AZ264" s="148"/>
    </row>
    <row r="265" spans="1:52" s="32" customFormat="1" ht="57" customHeight="1">
      <c r="A265" s="157"/>
      <c r="B265" s="346">
        <v>256</v>
      </c>
      <c r="C265" s="282" t="s">
        <v>1286</v>
      </c>
      <c r="D265" s="282" t="s">
        <v>1287</v>
      </c>
      <c r="E265" s="282" t="s">
        <v>1288</v>
      </c>
      <c r="F265" s="322" t="s">
        <v>91</v>
      </c>
      <c r="G265" s="300">
        <v>45222</v>
      </c>
      <c r="H265" s="255">
        <v>37072</v>
      </c>
      <c r="I265" s="304" t="s">
        <v>1296</v>
      </c>
      <c r="J265" s="315">
        <v>965299025</v>
      </c>
      <c r="K265" s="296"/>
      <c r="L265" s="296"/>
      <c r="M265" s="282" t="s">
        <v>1289</v>
      </c>
      <c r="N265" s="282" t="s">
        <v>582</v>
      </c>
      <c r="O265" s="217">
        <v>32</v>
      </c>
      <c r="P265" s="217">
        <v>30</v>
      </c>
      <c r="Q265" s="217">
        <v>30</v>
      </c>
      <c r="R265" s="168">
        <v>204</v>
      </c>
      <c r="S265" s="169">
        <v>24.625</v>
      </c>
      <c r="T265" s="170">
        <f t="shared" si="61"/>
        <v>280.34615384615387</v>
      </c>
      <c r="U265" s="170"/>
      <c r="V265" s="201"/>
      <c r="W265" s="172">
        <f t="shared" si="64"/>
        <v>0</v>
      </c>
      <c r="X265" s="207"/>
      <c r="Y265" s="208"/>
      <c r="Z265" s="208"/>
      <c r="AA265" s="174">
        <f t="shared" si="65"/>
        <v>0</v>
      </c>
      <c r="AB265" s="175"/>
      <c r="AC265" s="174">
        <v>9</v>
      </c>
      <c r="AD265" s="174">
        <f t="shared" si="70"/>
        <v>7.5769230769230775</v>
      </c>
      <c r="AE265" s="174"/>
      <c r="AF265" s="176">
        <f t="shared" si="71"/>
        <v>6.6298076923076916</v>
      </c>
      <c r="AG265" s="209"/>
      <c r="AH265" s="209"/>
      <c r="AI265" s="218"/>
      <c r="AJ265" s="208"/>
      <c r="AK265" s="208"/>
      <c r="AL265" s="174">
        <v>0</v>
      </c>
      <c r="AM265" s="174"/>
      <c r="AN265" s="174">
        <v>0</v>
      </c>
      <c r="AO265" s="211"/>
      <c r="AP265" s="178">
        <f t="shared" si="62"/>
        <v>303.55288461538464</v>
      </c>
      <c r="AQ265" s="352">
        <f t="shared" si="63"/>
        <v>1179085.576923077</v>
      </c>
      <c r="AR265" s="179">
        <f t="shared" si="55"/>
        <v>0</v>
      </c>
      <c r="AS265" s="209"/>
      <c r="AT265" s="257">
        <v>97.92</v>
      </c>
      <c r="AU265" s="174"/>
      <c r="AV265" s="181"/>
      <c r="AW265" s="182">
        <f t="shared" si="56"/>
        <v>205.63</v>
      </c>
      <c r="AX265" s="183">
        <f t="shared" si="66"/>
        <v>205</v>
      </c>
      <c r="AY265" s="184">
        <f t="shared" si="60"/>
        <v>2500</v>
      </c>
      <c r="AZ265" s="31"/>
    </row>
    <row r="266" spans="1:52" s="32" customFormat="1" ht="57" customHeight="1">
      <c r="A266" s="157"/>
      <c r="B266" s="346">
        <v>257</v>
      </c>
      <c r="C266" s="282" t="s">
        <v>1292</v>
      </c>
      <c r="D266" s="282" t="s">
        <v>1293</v>
      </c>
      <c r="E266" s="282" t="s">
        <v>1294</v>
      </c>
      <c r="F266" s="279" t="s">
        <v>102</v>
      </c>
      <c r="G266" s="300">
        <v>45240</v>
      </c>
      <c r="H266" s="255">
        <v>33205</v>
      </c>
      <c r="I266" s="304" t="s">
        <v>1298</v>
      </c>
      <c r="J266" s="315">
        <v>962909994</v>
      </c>
      <c r="K266" s="296">
        <v>1</v>
      </c>
      <c r="L266" s="296">
        <v>2</v>
      </c>
      <c r="M266" s="165" t="s">
        <v>1426</v>
      </c>
      <c r="N266" s="299" t="s">
        <v>104</v>
      </c>
      <c r="O266" s="217">
        <v>32</v>
      </c>
      <c r="P266" s="217">
        <v>100</v>
      </c>
      <c r="Q266" s="217">
        <v>100</v>
      </c>
      <c r="R266" s="168">
        <v>204</v>
      </c>
      <c r="S266" s="169">
        <v>24</v>
      </c>
      <c r="T266" s="170">
        <f t="shared" si="61"/>
        <v>402.46153846153845</v>
      </c>
      <c r="U266" s="170"/>
      <c r="V266" s="201">
        <v>7.5</v>
      </c>
      <c r="W266" s="172">
        <f t="shared" si="64"/>
        <v>11.033653846153845</v>
      </c>
      <c r="X266" s="323">
        <v>6</v>
      </c>
      <c r="Y266" s="207"/>
      <c r="Z266" s="208"/>
      <c r="AA266" s="174">
        <f t="shared" si="65"/>
        <v>11.769230769230768</v>
      </c>
      <c r="AB266" s="175">
        <v>1.875</v>
      </c>
      <c r="AC266" s="174">
        <v>9</v>
      </c>
      <c r="AD266" s="174">
        <f t="shared" si="70"/>
        <v>7.384615384615385</v>
      </c>
      <c r="AE266" s="174"/>
      <c r="AF266" s="176">
        <f t="shared" si="71"/>
        <v>6.4615384615384617</v>
      </c>
      <c r="AG266" s="209"/>
      <c r="AH266" s="209"/>
      <c r="AI266" s="218"/>
      <c r="AJ266" s="208"/>
      <c r="AK266" s="208"/>
      <c r="AL266" s="174">
        <v>0</v>
      </c>
      <c r="AM266" s="174"/>
      <c r="AN266" s="174">
        <v>0</v>
      </c>
      <c r="AO266" s="211"/>
      <c r="AP266" s="178">
        <f t="shared" si="62"/>
        <v>449.98557692307691</v>
      </c>
      <c r="AQ266" s="352">
        <f t="shared" si="63"/>
        <v>1319627.5240384615</v>
      </c>
      <c r="AR266" s="179">
        <f t="shared" ref="AR266" si="72">(IF(AQ266&lt;1500001,AQ266*0%,IF(AQ266&lt;2000001,AQ266*5%-75000,IF(AQ266&lt;8500001,AQ266*10%-175000,IF(AQ266&lt;=12500001,AQ266*15%-600000,IF(AQ266&gt;12500001,AQ266*20%-1225000))))))/$AZ$5</f>
        <v>0</v>
      </c>
      <c r="AS266" s="209"/>
      <c r="AT266" s="257">
        <v>112.47</v>
      </c>
      <c r="AU266" s="174"/>
      <c r="AV266" s="181"/>
      <c r="AW266" s="182">
        <f t="shared" ref="AW266" si="73">ROUND(AP266-AR266-AS266-AT266-AU266-AV266,2)</f>
        <v>337.52</v>
      </c>
      <c r="AX266" s="183">
        <f t="shared" ref="AX266" si="74">INT(AW266)</f>
        <v>337</v>
      </c>
      <c r="AY266" s="184">
        <f t="shared" ref="AY266" si="75">ROUND((AW266-AX266)*4000,-2)</f>
        <v>2100</v>
      </c>
      <c r="AZ266" s="31"/>
    </row>
    <row r="267" spans="1:52" s="154" customFormat="1" ht="57" customHeight="1">
      <c r="A267" s="153"/>
      <c r="B267" s="346">
        <v>258</v>
      </c>
      <c r="C267" s="227" t="s">
        <v>1358</v>
      </c>
      <c r="D267" s="228" t="s">
        <v>1359</v>
      </c>
      <c r="E267" s="228" t="s">
        <v>1360</v>
      </c>
      <c r="F267" s="339" t="s">
        <v>102</v>
      </c>
      <c r="G267" s="160">
        <v>45250</v>
      </c>
      <c r="H267" s="161">
        <v>25567</v>
      </c>
      <c r="I267" s="162" t="s">
        <v>1361</v>
      </c>
      <c r="J267" s="229"/>
      <c r="K267" s="164"/>
      <c r="L267" s="164"/>
      <c r="M267" s="230" t="s">
        <v>1362</v>
      </c>
      <c r="N267" s="231" t="s">
        <v>1363</v>
      </c>
      <c r="O267" s="167"/>
      <c r="P267" s="167"/>
      <c r="Q267" s="167"/>
      <c r="R267" s="168"/>
      <c r="S267" s="169"/>
      <c r="T267" s="170"/>
      <c r="U267" s="170"/>
      <c r="V267" s="171"/>
      <c r="W267" s="172"/>
      <c r="X267" s="152"/>
      <c r="Y267" s="152"/>
      <c r="Z267" s="152"/>
      <c r="AA267" s="174"/>
      <c r="AB267" s="175"/>
      <c r="AC267" s="174"/>
      <c r="AD267" s="174"/>
      <c r="AE267" s="174"/>
      <c r="AF267" s="176"/>
      <c r="AG267" s="174"/>
      <c r="AH267" s="174"/>
      <c r="AI267" s="175"/>
      <c r="AJ267" s="181"/>
      <c r="AK267" s="181"/>
      <c r="AL267" s="174"/>
      <c r="AM267" s="174"/>
      <c r="AN267" s="174"/>
      <c r="AO267" s="232"/>
      <c r="AP267" s="178">
        <v>1000</v>
      </c>
      <c r="AQ267" s="353"/>
      <c r="AR267" s="179"/>
      <c r="AS267" s="174"/>
      <c r="AT267" s="180"/>
      <c r="AU267" s="174"/>
      <c r="AV267" s="182"/>
      <c r="AW267" s="183"/>
      <c r="AX267" s="184"/>
      <c r="AY267" s="233"/>
      <c r="AZ267" s="148"/>
    </row>
    <row r="268" spans="1:52" s="32" customFormat="1" ht="57" customHeight="1">
      <c r="A268" s="157"/>
      <c r="B268" s="346">
        <v>259</v>
      </c>
      <c r="C268" s="282" t="s">
        <v>1300</v>
      </c>
      <c r="D268" s="282" t="s">
        <v>1301</v>
      </c>
      <c r="E268" s="282" t="s">
        <v>1302</v>
      </c>
      <c r="F268" s="322" t="s">
        <v>91</v>
      </c>
      <c r="G268" s="300">
        <v>45289</v>
      </c>
      <c r="H268" s="255">
        <v>30317</v>
      </c>
      <c r="I268" s="304"/>
      <c r="J268" s="315">
        <v>715454391</v>
      </c>
      <c r="K268" s="296"/>
      <c r="L268" s="296"/>
      <c r="M268" s="165" t="s">
        <v>1028</v>
      </c>
      <c r="N268" s="299" t="s">
        <v>124</v>
      </c>
      <c r="O268" s="217"/>
      <c r="P268" s="217">
        <v>20</v>
      </c>
      <c r="Q268" s="217"/>
      <c r="R268" s="168">
        <v>204</v>
      </c>
      <c r="S268" s="169">
        <v>24</v>
      </c>
      <c r="T268" s="170">
        <f t="shared" si="61"/>
        <v>206.76923076923077</v>
      </c>
      <c r="U268" s="170"/>
      <c r="V268" s="201"/>
      <c r="W268" s="172">
        <f t="shared" si="64"/>
        <v>0</v>
      </c>
      <c r="X268" s="324"/>
      <c r="Y268" s="207"/>
      <c r="Z268" s="208"/>
      <c r="AA268" s="174">
        <f t="shared" si="65"/>
        <v>0</v>
      </c>
      <c r="AB268" s="175"/>
      <c r="AC268" s="174"/>
      <c r="AD268" s="174"/>
      <c r="AE268" s="174"/>
      <c r="AF268" s="176"/>
      <c r="AG268" s="209"/>
      <c r="AH268" s="209"/>
      <c r="AI268" s="218"/>
      <c r="AJ268" s="208"/>
      <c r="AK268" s="208"/>
      <c r="AL268" s="174">
        <v>0</v>
      </c>
      <c r="AM268" s="174"/>
      <c r="AN268" s="174">
        <v>0</v>
      </c>
      <c r="AO268" s="211"/>
      <c r="AP268" s="178">
        <f t="shared" si="62"/>
        <v>206.76923076923077</v>
      </c>
      <c r="AQ268" s="352">
        <f t="shared" si="63"/>
        <v>842584.61538461538</v>
      </c>
      <c r="AR268" s="179">
        <f t="shared" ref="AR268" si="76">(IF(AQ268&lt;1500001,AQ268*0%,IF(AQ268&lt;2000001,AQ268*5%-75000,IF(AQ268&lt;8500001,AQ268*10%-175000,IF(AQ268&lt;=12500001,AQ268*15%-600000,IF(AQ268&gt;12500001,AQ268*20%-1225000))))))/$AZ$5</f>
        <v>0</v>
      </c>
      <c r="AS268" s="209"/>
      <c r="AT268" s="257">
        <v>93.23</v>
      </c>
      <c r="AU268" s="174"/>
      <c r="AV268" s="181"/>
      <c r="AW268" s="182">
        <f t="shared" ref="AW268" si="77">ROUND(AP268-AR268-AS268-AT268-AU268-AV268,2)</f>
        <v>113.54</v>
      </c>
      <c r="AX268" s="183">
        <f t="shared" ref="AX268" si="78">INT(AW268)</f>
        <v>113</v>
      </c>
      <c r="AY268" s="184">
        <f t="shared" ref="AY268" si="79">ROUND((AW268-AX268)*4000,-2)</f>
        <v>2200</v>
      </c>
      <c r="AZ268" s="31"/>
    </row>
    <row r="269" spans="1:52" s="32" customFormat="1" ht="57" customHeight="1">
      <c r="A269" s="157"/>
      <c r="B269" s="346">
        <v>260</v>
      </c>
      <c r="C269" s="282" t="s">
        <v>1303</v>
      </c>
      <c r="D269" s="282" t="s">
        <v>1304</v>
      </c>
      <c r="E269" s="282" t="s">
        <v>1305</v>
      </c>
      <c r="F269" s="322" t="s">
        <v>91</v>
      </c>
      <c r="G269" s="300">
        <v>45294</v>
      </c>
      <c r="H269" s="255">
        <v>37760</v>
      </c>
      <c r="I269" s="304" t="s">
        <v>1323</v>
      </c>
      <c r="J269" s="315">
        <v>85717863</v>
      </c>
      <c r="K269" s="296"/>
      <c r="L269" s="296"/>
      <c r="M269" s="165" t="s">
        <v>1028</v>
      </c>
      <c r="N269" s="299" t="s">
        <v>124</v>
      </c>
      <c r="O269" s="217"/>
      <c r="P269" s="217">
        <v>10</v>
      </c>
      <c r="Q269" s="217"/>
      <c r="R269" s="168">
        <v>202</v>
      </c>
      <c r="S269" s="169">
        <v>22.5</v>
      </c>
      <c r="T269" s="170">
        <f t="shared" ref="T269" si="80">(R269+O269+P269+Q269)/$R$5*S269</f>
        <v>183.46153846153845</v>
      </c>
      <c r="U269" s="170"/>
      <c r="V269" s="201"/>
      <c r="W269" s="172">
        <f t="shared" ref="W269:W270" si="81">(202/$R$5/8)*1.5*V269</f>
        <v>0</v>
      </c>
      <c r="X269" s="324"/>
      <c r="Y269" s="207"/>
      <c r="Z269" s="208"/>
      <c r="AA269" s="174">
        <f t="shared" ref="AA269" si="82">SUM(202/$R$5/8*2*X269)+SUM(202/$R$5/8*2*Y269)</f>
        <v>0</v>
      </c>
      <c r="AB269" s="175"/>
      <c r="AC269" s="174"/>
      <c r="AD269" s="174"/>
      <c r="AE269" s="174"/>
      <c r="AF269" s="176"/>
      <c r="AG269" s="209"/>
      <c r="AH269" s="209"/>
      <c r="AI269" s="218"/>
      <c r="AJ269" s="208"/>
      <c r="AK269" s="208"/>
      <c r="AL269" s="174">
        <v>0</v>
      </c>
      <c r="AM269" s="174"/>
      <c r="AN269" s="174">
        <v>0</v>
      </c>
      <c r="AO269" s="211"/>
      <c r="AP269" s="178">
        <f t="shared" ref="AP269" si="83">T269+W269+AA269+AB269+AC269+AD269+AE269+AF269+AG269+AH269+AI269+AJ269+AL269+AM269+AN269+AO269+U269+AK269</f>
        <v>183.46153846153845</v>
      </c>
      <c r="AQ269" s="352">
        <f t="shared" ref="AQ269" si="84">(AP269-AF269-AJ269-AK269-AB269-AD269)*$AZ$5-(K269+L269)*150000</f>
        <v>747605.76923076925</v>
      </c>
      <c r="AR269" s="179">
        <f t="shared" ref="AR269" si="85">(IF(AQ269&lt;1500001,AQ269*0%,IF(AQ269&lt;2000001,AQ269*5%-75000,IF(AQ269&lt;8500001,AQ269*10%-175000,IF(AQ269&lt;=12500001,AQ269*15%-600000,IF(AQ269&gt;12500001,AQ269*20%-1225000))))))/$AZ$5</f>
        <v>0</v>
      </c>
      <c r="AS269" s="209"/>
      <c r="AT269" s="257">
        <v>89.35</v>
      </c>
      <c r="AU269" s="174"/>
      <c r="AV269" s="181"/>
      <c r="AW269" s="182">
        <f t="shared" ref="AW269" si="86">ROUND(AP269-AR269-AS269-AT269-AU269-AV269,2)</f>
        <v>94.11</v>
      </c>
      <c r="AX269" s="183">
        <f t="shared" ref="AX269" si="87">INT(AW269)</f>
        <v>94</v>
      </c>
      <c r="AY269" s="184">
        <f t="shared" ref="AY269" si="88">ROUND((AW269-AX269)*4000,-2)</f>
        <v>400</v>
      </c>
      <c r="AZ269" s="31"/>
    </row>
    <row r="270" spans="1:52" s="32" customFormat="1" ht="57" customHeight="1">
      <c r="A270" s="157"/>
      <c r="B270" s="346">
        <v>261</v>
      </c>
      <c r="C270" s="282" t="s">
        <v>1306</v>
      </c>
      <c r="D270" s="282" t="s">
        <v>1307</v>
      </c>
      <c r="E270" s="282" t="s">
        <v>1308</v>
      </c>
      <c r="F270" s="322" t="s">
        <v>91</v>
      </c>
      <c r="G270" s="300">
        <v>45302</v>
      </c>
      <c r="H270" s="255">
        <v>38612</v>
      </c>
      <c r="I270" s="304" t="s">
        <v>1324</v>
      </c>
      <c r="J270" s="315">
        <v>717005053</v>
      </c>
      <c r="K270" s="296"/>
      <c r="L270" s="296"/>
      <c r="M270" s="165" t="s">
        <v>1028</v>
      </c>
      <c r="N270" s="299" t="s">
        <v>124</v>
      </c>
      <c r="O270" s="217"/>
      <c r="P270" s="217">
        <v>20</v>
      </c>
      <c r="Q270" s="217"/>
      <c r="R270" s="168">
        <v>202</v>
      </c>
      <c r="S270" s="169">
        <v>26</v>
      </c>
      <c r="T270" s="170">
        <f t="shared" ref="T270" si="89">(R270+O270+P270+Q270)/$R$5*S270</f>
        <v>222</v>
      </c>
      <c r="U270" s="170"/>
      <c r="V270" s="201"/>
      <c r="W270" s="172">
        <f t="shared" si="81"/>
        <v>0</v>
      </c>
      <c r="X270" s="324"/>
      <c r="Y270" s="207"/>
      <c r="Z270" s="208"/>
      <c r="AA270" s="174">
        <f t="shared" ref="AA270" si="90">SUM(202/$R$5/8*2*X270)+SUM(202/$R$5/8*2*Y270)</f>
        <v>0</v>
      </c>
      <c r="AB270" s="175"/>
      <c r="AC270" s="174">
        <v>15</v>
      </c>
      <c r="AD270" s="174">
        <f t="shared" si="70"/>
        <v>8</v>
      </c>
      <c r="AE270" s="174"/>
      <c r="AF270" s="176">
        <f t="shared" si="71"/>
        <v>7</v>
      </c>
      <c r="AG270" s="209"/>
      <c r="AH270" s="209"/>
      <c r="AI270" s="218"/>
      <c r="AJ270" s="208"/>
      <c r="AK270" s="208"/>
      <c r="AL270" s="174">
        <v>0</v>
      </c>
      <c r="AM270" s="174"/>
      <c r="AN270" s="174">
        <v>0</v>
      </c>
      <c r="AO270" s="211"/>
      <c r="AP270" s="178">
        <f t="shared" ref="AP270" si="91">T270+W270+AA270+AB270+AC270+AD270+AE270+AF270+AG270+AH270+AI270+AJ270+AL270+AM270+AN270+AO270+U270+AK270</f>
        <v>252</v>
      </c>
      <c r="AQ270" s="352">
        <f t="shared" ref="AQ270" si="92">(AP270-AF270-AJ270-AK270-AB270-AD270)*$AZ$5-(K270+L270)*150000</f>
        <v>965775</v>
      </c>
      <c r="AR270" s="179">
        <f t="shared" ref="AR270" si="93">(IF(AQ270&lt;1500001,AQ270*0%,IF(AQ270&lt;2000001,AQ270*5%-75000,IF(AQ270&lt;8500001,AQ270*10%-175000,IF(AQ270&lt;=12500001,AQ270*15%-600000,IF(AQ270&gt;12500001,AQ270*20%-1225000))))))/$AZ$5</f>
        <v>0</v>
      </c>
      <c r="AS270" s="209"/>
      <c r="AT270" s="257">
        <v>108.5</v>
      </c>
      <c r="AU270" s="174"/>
      <c r="AV270" s="181"/>
      <c r="AW270" s="182">
        <f t="shared" ref="AW270" si="94">ROUND(AP270-AR270-AS270-AT270-AU270-AV270,2)</f>
        <v>143.5</v>
      </c>
      <c r="AX270" s="183">
        <f t="shared" ref="AX270" si="95">INT(AW270)</f>
        <v>143</v>
      </c>
      <c r="AY270" s="184">
        <f t="shared" ref="AY270" si="96">ROUND((AW270-AX270)*4000,-2)</f>
        <v>2000</v>
      </c>
      <c r="AZ270" s="31"/>
    </row>
    <row r="271" spans="1:52" s="32" customFormat="1" ht="57" customHeight="1">
      <c r="A271" s="68"/>
      <c r="B271" s="346">
        <v>262</v>
      </c>
      <c r="C271" s="282" t="s">
        <v>1316</v>
      </c>
      <c r="D271" s="282" t="s">
        <v>1317</v>
      </c>
      <c r="E271" s="282" t="s">
        <v>1318</v>
      </c>
      <c r="F271" s="322" t="s">
        <v>91</v>
      </c>
      <c r="G271" s="300">
        <v>45308</v>
      </c>
      <c r="H271" s="255">
        <v>37581</v>
      </c>
      <c r="I271" s="304" t="s">
        <v>1322</v>
      </c>
      <c r="J271" s="315">
        <v>68942397</v>
      </c>
      <c r="K271" s="296"/>
      <c r="L271" s="296"/>
      <c r="M271" s="165" t="s">
        <v>1028</v>
      </c>
      <c r="N271" s="299" t="s">
        <v>124</v>
      </c>
      <c r="O271" s="217"/>
      <c r="P271" s="217">
        <v>20</v>
      </c>
      <c r="Q271" s="217"/>
      <c r="R271" s="168">
        <v>202</v>
      </c>
      <c r="S271" s="169">
        <v>26</v>
      </c>
      <c r="T271" s="170">
        <f t="shared" ref="T271" si="97">(R271+O271+P271+Q271)/$R$5*S271</f>
        <v>222</v>
      </c>
      <c r="U271" s="170"/>
      <c r="V271" s="201"/>
      <c r="W271" s="172">
        <f t="shared" ref="W271" si="98">(202/$R$5/8)*1.5*V271</f>
        <v>0</v>
      </c>
      <c r="X271" s="324"/>
      <c r="Y271" s="207"/>
      <c r="Z271" s="208"/>
      <c r="AA271" s="174">
        <f t="shared" ref="AA271" si="99">SUM(202/$R$5/8*2*X271)+SUM(202/$R$5/8*2*Y271)</f>
        <v>0</v>
      </c>
      <c r="AB271" s="175"/>
      <c r="AC271" s="174">
        <v>15</v>
      </c>
      <c r="AD271" s="174">
        <f t="shared" si="70"/>
        <v>8</v>
      </c>
      <c r="AE271" s="174"/>
      <c r="AF271" s="176">
        <f t="shared" si="71"/>
        <v>7</v>
      </c>
      <c r="AG271" s="209"/>
      <c r="AH271" s="209"/>
      <c r="AI271" s="218"/>
      <c r="AJ271" s="208"/>
      <c r="AK271" s="208"/>
      <c r="AL271" s="174">
        <v>0</v>
      </c>
      <c r="AM271" s="174"/>
      <c r="AN271" s="174">
        <v>0</v>
      </c>
      <c r="AO271" s="211"/>
      <c r="AP271" s="178">
        <f t="shared" ref="AP271" si="100">T271+W271+AA271+AB271+AC271+AD271+AE271+AF271+AG271+AH271+AI271+AJ271+AL271+AM271+AN271+AO271+U271+AK271</f>
        <v>252</v>
      </c>
      <c r="AQ271" s="352">
        <f t="shared" ref="AQ271" si="101">(AP271-AF271-AJ271-AK271-AB271-AD271)*$AZ$5-(K271+L271)*150000</f>
        <v>965775</v>
      </c>
      <c r="AR271" s="179">
        <f t="shared" ref="AR271" si="102">(IF(AQ271&lt;1500001,AQ271*0%,IF(AQ271&lt;2000001,AQ271*5%-75000,IF(AQ271&lt;8500001,AQ271*10%-175000,IF(AQ271&lt;=12500001,AQ271*15%-600000,IF(AQ271&gt;12500001,AQ271*20%-1225000))))))/$AZ$5</f>
        <v>0</v>
      </c>
      <c r="AS271" s="209"/>
      <c r="AT271" s="257">
        <v>108.5</v>
      </c>
      <c r="AU271" s="174"/>
      <c r="AV271" s="181"/>
      <c r="AW271" s="182">
        <f t="shared" ref="AW271" si="103">ROUND(AP271-AR271-AS271-AT271-AU271-AV271,2)</f>
        <v>143.5</v>
      </c>
      <c r="AX271" s="325">
        <f t="shared" ref="AX271" si="104">INT(AW271)</f>
        <v>143</v>
      </c>
      <c r="AY271" s="326">
        <f t="shared" ref="AY271" si="105">ROUND((AW271-AX271)*4000,-2)</f>
        <v>2000</v>
      </c>
      <c r="AZ271" s="31"/>
    </row>
    <row r="272" spans="1:52" s="34" customFormat="1" ht="57" customHeight="1">
      <c r="A272" s="33"/>
      <c r="B272" s="330"/>
      <c r="C272" s="193"/>
      <c r="D272" s="202" t="s">
        <v>3</v>
      </c>
      <c r="E272" s="331"/>
      <c r="F272" s="331"/>
      <c r="G272" s="332"/>
      <c r="H272" s="333"/>
      <c r="I272" s="333"/>
      <c r="J272" s="258"/>
      <c r="K272" s="334"/>
      <c r="L272" s="334"/>
      <c r="M272" s="331"/>
      <c r="N272" s="327"/>
      <c r="O272" s="335">
        <f t="shared" ref="O272:W272" si="106">SUM(O10:O271)</f>
        <v>5582</v>
      </c>
      <c r="P272" s="335">
        <f t="shared" si="106"/>
        <v>4835</v>
      </c>
      <c r="Q272" s="335">
        <f t="shared" si="106"/>
        <v>3271</v>
      </c>
      <c r="R272" s="335">
        <f t="shared" si="106"/>
        <v>52014</v>
      </c>
      <c r="S272" s="335">
        <f t="shared" si="106"/>
        <v>4193.8125</v>
      </c>
      <c r="T272" s="335">
        <f t="shared" si="106"/>
        <v>46333.158653846171</v>
      </c>
      <c r="U272" s="335">
        <f t="shared" si="106"/>
        <v>1628.4499999999998</v>
      </c>
      <c r="V272" s="335">
        <f t="shared" si="106"/>
        <v>105.5</v>
      </c>
      <c r="W272" s="335">
        <f t="shared" si="106"/>
        <v>155.20673076923075</v>
      </c>
      <c r="X272" s="331"/>
      <c r="Y272" s="331"/>
      <c r="Z272" s="334"/>
      <c r="AA272" s="336">
        <f>SUM(AA10:AA271)</f>
        <v>24.519230769230766</v>
      </c>
      <c r="AB272" s="336">
        <f>SUM(AB10:AB271)</f>
        <v>32.5</v>
      </c>
      <c r="AC272" s="336">
        <f>SUM(AC10:AC271)</f>
        <v>2076</v>
      </c>
      <c r="AD272" s="336">
        <f>SUM(AD10:AD271)</f>
        <v>1276.096153846154</v>
      </c>
      <c r="AE272" s="336">
        <f>SUM(AE10:AE257)</f>
        <v>0</v>
      </c>
      <c r="AF272" s="336">
        <f>SUM(AF10:AF271)</f>
        <v>1116.5841346153854</v>
      </c>
      <c r="AG272" s="336"/>
      <c r="AH272" s="336">
        <f t="shared" ref="AH272:AM272" si="107">SUM(AH10:AH271)</f>
        <v>1115.8799999999999</v>
      </c>
      <c r="AI272" s="336">
        <f t="shared" si="107"/>
        <v>0</v>
      </c>
      <c r="AJ272" s="336">
        <f t="shared" si="107"/>
        <v>1551.3200000000006</v>
      </c>
      <c r="AK272" s="336">
        <f t="shared" si="107"/>
        <v>0</v>
      </c>
      <c r="AL272" s="336">
        <f t="shared" si="107"/>
        <v>0</v>
      </c>
      <c r="AM272" s="336">
        <f t="shared" si="107"/>
        <v>53</v>
      </c>
      <c r="AN272" s="336">
        <f t="shared" ref="AN272:AO272" si="108">SUM(AN10:AN271)</f>
        <v>0</v>
      </c>
      <c r="AO272" s="329">
        <f t="shared" si="108"/>
        <v>0</v>
      </c>
      <c r="AP272" s="337">
        <f>SUM(AP10:AP271)</f>
        <v>62362.714903846136</v>
      </c>
      <c r="AQ272" s="337">
        <f>SUM(AQ10:AQ271)</f>
        <v>201448824.55769226</v>
      </c>
      <c r="AR272" s="337">
        <f>SUM(AR10:AR271)</f>
        <v>305.81148537045789</v>
      </c>
      <c r="AS272" s="337">
        <f>SUM(AS10:AS257)</f>
        <v>0</v>
      </c>
      <c r="AT272" s="337">
        <f>SUM(AT10:AT271)</f>
        <v>18958.999999999996</v>
      </c>
      <c r="AU272" s="336">
        <f>SUM(AU10:AU271)</f>
        <v>4</v>
      </c>
      <c r="AV272" s="336">
        <f t="shared" ref="AV272" si="109">SUM(AV10:AV271)</f>
        <v>0</v>
      </c>
      <c r="AW272" s="336">
        <f>SUM(AW10:AW271)</f>
        <v>36093.880000000005</v>
      </c>
      <c r="AX272" s="328">
        <f>SUM(AX10:AX271)</f>
        <v>36011</v>
      </c>
      <c r="AY272" s="328">
        <f>SUM(AY10:AY271)</f>
        <v>331300</v>
      </c>
      <c r="AZ272" s="33"/>
    </row>
    <row r="273" spans="1:46" s="35" customFormat="1" ht="23.25" customHeight="1">
      <c r="B273" s="85"/>
      <c r="C273" s="36"/>
      <c r="D273" s="37"/>
      <c r="G273" s="38"/>
      <c r="J273" s="39"/>
      <c r="K273" s="72"/>
      <c r="L273" s="72"/>
      <c r="P273" s="40"/>
      <c r="S273" s="41"/>
      <c r="Z273" s="72"/>
      <c r="AB273" s="42"/>
      <c r="AO273" s="64"/>
      <c r="AP273" s="43"/>
      <c r="AQ273" s="44"/>
      <c r="AT273" s="45"/>
    </row>
    <row r="274" spans="1:46" s="38" customFormat="1" ht="15.75" customHeight="1">
      <c r="A274" s="46"/>
      <c r="B274" s="86"/>
      <c r="C274" s="47"/>
      <c r="D274" s="48"/>
      <c r="J274" s="49"/>
      <c r="K274" s="70"/>
      <c r="L274" s="70"/>
      <c r="P274" s="47"/>
      <c r="S274" s="50"/>
      <c r="U274" s="91"/>
      <c r="V274" s="49"/>
      <c r="Z274" s="70"/>
      <c r="AB274" s="51"/>
      <c r="AJ274" s="49"/>
      <c r="AK274" s="49"/>
      <c r="AO274" s="65"/>
      <c r="AP274" s="52"/>
      <c r="AQ274" s="53"/>
      <c r="AT274" s="54"/>
    </row>
    <row r="275" spans="1:46" s="38" customFormat="1">
      <c r="A275" s="46"/>
      <c r="B275" s="86"/>
      <c r="C275" s="47"/>
      <c r="D275" s="48"/>
      <c r="J275" s="49"/>
      <c r="K275" s="70"/>
      <c r="L275" s="70"/>
      <c r="S275" s="50"/>
      <c r="Z275" s="70"/>
      <c r="AB275" s="51"/>
      <c r="AO275" s="65"/>
      <c r="AP275" s="52"/>
      <c r="AQ275" s="53"/>
      <c r="AT275" s="54"/>
    </row>
    <row r="276" spans="1:46" s="38" customFormat="1">
      <c r="A276" s="46"/>
      <c r="B276" s="86"/>
      <c r="C276" s="47"/>
      <c r="D276" s="48"/>
      <c r="J276" s="49"/>
      <c r="K276" s="70"/>
      <c r="L276" s="70"/>
      <c r="P276" s="47"/>
      <c r="S276" s="50"/>
      <c r="Z276" s="70"/>
      <c r="AB276" s="51"/>
      <c r="AO276" s="65"/>
      <c r="AP276" s="52"/>
      <c r="AQ276" s="53"/>
      <c r="AT276" s="54"/>
    </row>
    <row r="277" spans="1:46" s="38" customFormat="1">
      <c r="A277" s="46"/>
      <c r="B277" s="86"/>
      <c r="C277" s="47"/>
      <c r="D277" s="48"/>
      <c r="J277" s="49"/>
      <c r="K277" s="70"/>
      <c r="L277" s="70"/>
      <c r="P277" s="47"/>
      <c r="S277" s="50"/>
      <c r="Z277" s="70"/>
      <c r="AB277" s="51"/>
      <c r="AO277" s="65"/>
      <c r="AP277" s="52"/>
      <c r="AQ277" s="53"/>
      <c r="AT277" s="54"/>
    </row>
    <row r="278" spans="1:46" s="38" customFormat="1">
      <c r="A278" s="46"/>
      <c r="B278" s="86"/>
      <c r="C278" s="47"/>
      <c r="D278" s="48"/>
      <c r="J278" s="49"/>
      <c r="K278" s="70"/>
      <c r="L278" s="70"/>
      <c r="P278" s="47"/>
      <c r="S278" s="50"/>
      <c r="Z278" s="70"/>
      <c r="AB278" s="51"/>
      <c r="AO278" s="65"/>
      <c r="AP278" s="52"/>
      <c r="AQ278" s="53"/>
      <c r="AT278" s="54"/>
    </row>
    <row r="279" spans="1:46" s="38" customFormat="1">
      <c r="A279" s="46"/>
      <c r="B279" s="86"/>
      <c r="C279" s="47"/>
      <c r="D279" s="48"/>
      <c r="J279" s="49"/>
      <c r="K279" s="70"/>
      <c r="L279" s="70"/>
      <c r="P279" s="47"/>
      <c r="S279" s="50"/>
      <c r="Z279" s="70"/>
      <c r="AB279" s="51"/>
      <c r="AO279" s="65"/>
      <c r="AP279" s="52"/>
      <c r="AQ279" s="53"/>
      <c r="AT279" s="54"/>
    </row>
    <row r="280" spans="1:46" s="38" customFormat="1">
      <c r="A280" s="46"/>
      <c r="B280" s="86"/>
      <c r="C280" s="47"/>
      <c r="D280" s="48"/>
      <c r="J280" s="49"/>
      <c r="K280" s="70"/>
      <c r="L280" s="70"/>
      <c r="P280" s="47"/>
      <c r="S280" s="50"/>
      <c r="Z280" s="70"/>
      <c r="AB280" s="51"/>
      <c r="AO280" s="65"/>
      <c r="AP280" s="52"/>
      <c r="AQ280" s="53"/>
      <c r="AT280" s="54"/>
    </row>
    <row r="281" spans="1:46" s="38" customFormat="1">
      <c r="A281" s="46"/>
      <c r="B281" s="86"/>
      <c r="C281" s="47"/>
      <c r="D281" s="48"/>
      <c r="J281" s="49"/>
      <c r="K281" s="70"/>
      <c r="L281" s="70"/>
      <c r="P281" s="47"/>
      <c r="S281" s="50"/>
      <c r="Z281" s="70"/>
      <c r="AB281" s="51"/>
      <c r="AO281" s="65"/>
      <c r="AP281" s="52"/>
      <c r="AQ281" s="53"/>
      <c r="AT281" s="54"/>
    </row>
    <row r="282" spans="1:46" s="38" customFormat="1">
      <c r="A282" s="46"/>
      <c r="B282" s="86"/>
      <c r="C282" s="47"/>
      <c r="D282" s="48"/>
      <c r="J282" s="49"/>
      <c r="K282" s="70"/>
      <c r="L282" s="70"/>
      <c r="P282" s="47"/>
      <c r="S282" s="50"/>
      <c r="Z282" s="70"/>
      <c r="AB282" s="51"/>
      <c r="AO282" s="65"/>
      <c r="AP282" s="52"/>
      <c r="AQ282" s="53"/>
      <c r="AT282" s="54"/>
    </row>
    <row r="283" spans="1:46" s="38" customFormat="1">
      <c r="A283" s="46"/>
      <c r="B283" s="86"/>
      <c r="C283" s="47"/>
      <c r="D283" s="48"/>
      <c r="J283" s="49"/>
      <c r="K283" s="70"/>
      <c r="L283" s="70"/>
      <c r="P283" s="47"/>
      <c r="S283" s="50"/>
      <c r="Z283" s="70"/>
      <c r="AB283" s="51"/>
      <c r="AO283" s="65"/>
      <c r="AP283" s="52"/>
      <c r="AQ283" s="53"/>
      <c r="AT283" s="54"/>
    </row>
    <row r="284" spans="1:46" s="38" customFormat="1">
      <c r="A284" s="46"/>
      <c r="B284" s="86"/>
      <c r="C284" s="47"/>
      <c r="D284" s="48"/>
      <c r="J284" s="49"/>
      <c r="K284" s="70"/>
      <c r="L284" s="70"/>
      <c r="P284" s="47"/>
      <c r="S284" s="50"/>
      <c r="Z284" s="70"/>
      <c r="AB284" s="51"/>
      <c r="AO284" s="65"/>
      <c r="AP284" s="52"/>
      <c r="AQ284" s="53"/>
      <c r="AT284" s="54"/>
    </row>
    <row r="285" spans="1:46" s="38" customFormat="1">
      <c r="A285" s="46"/>
      <c r="B285" s="86"/>
      <c r="C285" s="47"/>
      <c r="D285" s="48"/>
      <c r="J285" s="49"/>
      <c r="K285" s="70"/>
      <c r="L285" s="70"/>
      <c r="P285" s="47"/>
      <c r="S285" s="50"/>
      <c r="Z285" s="70"/>
      <c r="AB285" s="51"/>
      <c r="AO285" s="65"/>
      <c r="AP285" s="52"/>
      <c r="AQ285" s="53"/>
      <c r="AT285" s="54"/>
    </row>
    <row r="286" spans="1:46" s="38" customFormat="1">
      <c r="A286" s="46"/>
      <c r="B286" s="86"/>
      <c r="C286" s="47"/>
      <c r="D286" s="48"/>
      <c r="J286" s="49"/>
      <c r="K286" s="70"/>
      <c r="L286" s="70"/>
      <c r="P286" s="47"/>
      <c r="S286" s="50"/>
      <c r="Z286" s="70"/>
      <c r="AB286" s="51"/>
      <c r="AO286" s="65"/>
      <c r="AP286" s="52"/>
      <c r="AQ286" s="53"/>
      <c r="AT286" s="54"/>
    </row>
    <row r="287" spans="1:46" s="38" customFormat="1">
      <c r="A287" s="46"/>
      <c r="B287" s="86"/>
      <c r="C287" s="47"/>
      <c r="D287" s="48"/>
      <c r="J287" s="49"/>
      <c r="K287" s="70"/>
      <c r="L287" s="70"/>
      <c r="P287" s="47"/>
      <c r="S287" s="50"/>
      <c r="Z287" s="70"/>
      <c r="AB287" s="51"/>
      <c r="AO287" s="65"/>
      <c r="AP287" s="52"/>
      <c r="AQ287" s="53"/>
      <c r="AT287" s="54"/>
    </row>
    <row r="288" spans="1:46" s="38" customFormat="1">
      <c r="A288" s="46"/>
      <c r="B288" s="86"/>
      <c r="C288" s="47"/>
      <c r="D288" s="48"/>
      <c r="J288" s="49"/>
      <c r="K288" s="70"/>
      <c r="L288" s="70"/>
      <c r="P288" s="47"/>
      <c r="S288" s="50"/>
      <c r="Z288" s="70"/>
      <c r="AB288" s="51"/>
      <c r="AO288" s="65"/>
      <c r="AP288" s="52"/>
      <c r="AQ288" s="53"/>
      <c r="AT288" s="54"/>
    </row>
    <row r="289" spans="1:48" s="38" customFormat="1">
      <c r="A289" s="46"/>
      <c r="B289" s="86"/>
      <c r="C289" s="47"/>
      <c r="D289" s="48"/>
      <c r="J289" s="49"/>
      <c r="K289" s="70"/>
      <c r="L289" s="70"/>
      <c r="P289" s="47"/>
      <c r="S289" s="50"/>
      <c r="Z289" s="70"/>
      <c r="AB289" s="51"/>
      <c r="AO289" s="65"/>
      <c r="AP289" s="52"/>
      <c r="AQ289" s="53"/>
      <c r="AT289" s="54"/>
    </row>
    <row r="290" spans="1:48" s="38" customFormat="1">
      <c r="A290" s="46"/>
      <c r="B290" s="86"/>
      <c r="C290" s="47"/>
      <c r="D290" s="48"/>
      <c r="J290" s="49"/>
      <c r="K290" s="70"/>
      <c r="L290" s="70"/>
      <c r="P290" s="47"/>
      <c r="S290" s="50"/>
      <c r="Z290" s="70"/>
      <c r="AB290" s="51"/>
      <c r="AO290" s="65"/>
      <c r="AP290" s="52"/>
      <c r="AQ290" s="53"/>
      <c r="AT290" s="54"/>
    </row>
    <row r="291" spans="1:48" s="38" customFormat="1">
      <c r="A291" s="46"/>
      <c r="B291" s="86"/>
      <c r="C291" s="47"/>
      <c r="D291" s="48"/>
      <c r="J291" s="49"/>
      <c r="K291" s="70"/>
      <c r="L291" s="70"/>
      <c r="P291" s="47"/>
      <c r="S291" s="50"/>
      <c r="Z291" s="70"/>
      <c r="AB291" s="51"/>
      <c r="AO291" s="65"/>
      <c r="AP291" s="52"/>
      <c r="AQ291" s="53"/>
      <c r="AT291" s="54"/>
    </row>
    <row r="292" spans="1:48" s="38" customFormat="1">
      <c r="A292" s="46"/>
      <c r="B292" s="86"/>
      <c r="C292" s="47"/>
      <c r="D292" s="48"/>
      <c r="J292" s="49"/>
      <c r="K292" s="70"/>
      <c r="L292" s="70"/>
      <c r="P292" s="47"/>
      <c r="S292" s="50"/>
      <c r="Z292" s="70"/>
      <c r="AB292" s="51"/>
      <c r="AO292" s="65"/>
      <c r="AP292" s="52"/>
      <c r="AQ292" s="53"/>
      <c r="AT292" s="54"/>
    </row>
    <row r="293" spans="1:48" s="38" customFormat="1">
      <c r="A293" s="46"/>
      <c r="B293" s="86"/>
      <c r="C293" s="47"/>
      <c r="D293" s="48"/>
      <c r="J293" s="49"/>
      <c r="K293" s="70"/>
      <c r="L293" s="70"/>
      <c r="P293" s="47"/>
      <c r="S293" s="50"/>
      <c r="Z293" s="70"/>
      <c r="AB293" s="51"/>
      <c r="AO293" s="65"/>
      <c r="AP293" s="52"/>
      <c r="AQ293" s="53"/>
      <c r="AT293" s="54"/>
    </row>
    <row r="294" spans="1:48" s="38" customFormat="1">
      <c r="A294" s="46"/>
      <c r="B294" s="86"/>
      <c r="C294" s="47"/>
      <c r="D294" s="48"/>
      <c r="J294" s="49"/>
      <c r="K294" s="70"/>
      <c r="L294" s="70"/>
      <c r="P294" s="47"/>
      <c r="S294" s="50"/>
      <c r="Z294" s="70"/>
      <c r="AB294" s="51"/>
      <c r="AO294" s="65"/>
      <c r="AP294" s="52"/>
      <c r="AQ294" s="53"/>
      <c r="AT294" s="54"/>
    </row>
    <row r="295" spans="1:48" s="38" customFormat="1">
      <c r="A295" s="46"/>
      <c r="B295" s="86"/>
      <c r="C295" s="47"/>
      <c r="D295" s="48"/>
      <c r="J295" s="49"/>
      <c r="K295" s="70"/>
      <c r="L295" s="70"/>
      <c r="P295" s="47"/>
      <c r="S295" s="50"/>
      <c r="Z295" s="70"/>
      <c r="AB295" s="51"/>
      <c r="AO295" s="65"/>
      <c r="AP295" s="52"/>
      <c r="AQ295" s="53"/>
      <c r="AT295" s="54"/>
    </row>
    <row r="296" spans="1:48" s="38" customFormat="1">
      <c r="A296" s="46"/>
      <c r="B296" s="86"/>
      <c r="C296" s="47"/>
      <c r="D296" s="48"/>
      <c r="J296" s="49"/>
      <c r="K296" s="70"/>
      <c r="L296" s="70"/>
      <c r="P296" s="47"/>
      <c r="S296" s="50"/>
      <c r="Z296" s="70"/>
      <c r="AB296" s="51"/>
      <c r="AO296" s="65"/>
      <c r="AP296" s="52"/>
      <c r="AQ296" s="53"/>
      <c r="AT296" s="54"/>
    </row>
    <row r="297" spans="1:48" s="38" customFormat="1">
      <c r="A297" s="46"/>
      <c r="B297" s="86"/>
      <c r="C297" s="47"/>
      <c r="D297" s="48"/>
      <c r="J297" s="49"/>
      <c r="K297" s="70"/>
      <c r="L297" s="70"/>
      <c r="P297" s="47"/>
      <c r="S297" s="50"/>
      <c r="Z297" s="70"/>
      <c r="AB297" s="51"/>
      <c r="AO297" s="65"/>
      <c r="AP297" s="52"/>
      <c r="AQ297" s="53"/>
      <c r="AT297" s="54"/>
    </row>
    <row r="298" spans="1:48">
      <c r="AJ298" s="63"/>
      <c r="AK298" s="63"/>
      <c r="AV298" s="38"/>
    </row>
    <row r="299" spans="1:48">
      <c r="A299" s="63"/>
      <c r="B299" s="63"/>
      <c r="C299" s="63"/>
      <c r="D299" s="63"/>
      <c r="H299" s="63"/>
      <c r="I299" s="63"/>
      <c r="J299" s="63"/>
      <c r="K299" s="63"/>
      <c r="L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J299" s="63"/>
      <c r="AK299" s="63"/>
      <c r="AV299" s="38"/>
    </row>
    <row r="300" spans="1:48">
      <c r="A300" s="63"/>
      <c r="B300" s="63"/>
      <c r="C300" s="63"/>
      <c r="D300" s="63"/>
      <c r="H300" s="63"/>
      <c r="I300" s="63"/>
      <c r="J300" s="63"/>
      <c r="K300" s="63"/>
      <c r="L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J300" s="63"/>
      <c r="AK300" s="63"/>
      <c r="AV300" s="38"/>
    </row>
  </sheetData>
  <autoFilter ref="A9:AZ273">
    <filterColumn colId="2"/>
    <filterColumn colId="3"/>
    <filterColumn colId="13"/>
    <filterColumn colId="18"/>
  </autoFilter>
  <mergeCells count="52">
    <mergeCell ref="A1:AZ1"/>
    <mergeCell ref="A2:AZ2"/>
    <mergeCell ref="A3:AZ3"/>
    <mergeCell ref="A4:AZ4"/>
    <mergeCell ref="A6:A7"/>
    <mergeCell ref="B6:B7"/>
    <mergeCell ref="C6:D7"/>
    <mergeCell ref="E6:E7"/>
    <mergeCell ref="F6:F7"/>
    <mergeCell ref="I6:I7"/>
    <mergeCell ref="V6:V7"/>
    <mergeCell ref="J6:J7"/>
    <mergeCell ref="K6:L6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H6:AH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T6:AT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U6:AU7"/>
    <mergeCell ref="AV6:AV7"/>
    <mergeCell ref="AW6:AW7"/>
    <mergeCell ref="AX6:AX7"/>
    <mergeCell ref="AY6:AY7"/>
    <mergeCell ref="AZ6:AZ7"/>
  </mergeCells>
  <phoneticPr fontId="27" type="noConversion"/>
  <conditionalFormatting sqref="J299:J322 F299:F322 J272:J295 M165 M161 M159 M153 M168 M145 M143 M136 M133:M134 M119:M129 I119:I122 M103:M111 J101:J231 G97 I98:I103 M98:M101 M74 F57 M52 M44:M45 M49 F27 F23 F12:F15 M54:M55 F35:F37 F32 F29 M38:M40 F40:F55 F59:F71 F73:F74 F76:F85 F87:F94 F96:F263 F265:F266 F268:F295">
    <cfRule type="cellIs" dxfId="38" priority="140" stopIfTrue="1" operator="equal">
      <formula>"PL"</formula>
    </cfRule>
    <cfRule type="cellIs" dxfId="37" priority="141" stopIfTrue="1" operator="equal">
      <formula>"SL"</formula>
    </cfRule>
    <cfRule type="cellIs" dxfId="36" priority="142" stopIfTrue="1" operator="equal">
      <formula>"AL"</formula>
    </cfRule>
  </conditionalFormatting>
  <conditionalFormatting sqref="E103">
    <cfRule type="duplicateValues" dxfId="35" priority="139"/>
  </conditionalFormatting>
  <conditionalFormatting sqref="E299:E322 E201:E263 E265:E266 E268:E280">
    <cfRule type="duplicateValues" dxfId="34" priority="138"/>
  </conditionalFormatting>
  <conditionalFormatting sqref="E299:E322">
    <cfRule type="duplicateValues" dxfId="33" priority="137"/>
  </conditionalFormatting>
  <conditionalFormatting sqref="E299:E322 E195:E263 E265:E266 E268:E280">
    <cfRule type="duplicateValues" dxfId="32" priority="136"/>
  </conditionalFormatting>
  <conditionalFormatting sqref="E299:E322 E181:E263 E265:E266 E268:E280">
    <cfRule type="duplicateValues" dxfId="31" priority="135"/>
  </conditionalFormatting>
  <conditionalFormatting sqref="E299:E322 E174:E263 E265:E266 E268:E280">
    <cfRule type="duplicateValues" dxfId="30" priority="134"/>
  </conditionalFormatting>
  <conditionalFormatting sqref="E272:E295 E180:E230">
    <cfRule type="duplicateValues" dxfId="29" priority="133"/>
  </conditionalFormatting>
  <conditionalFormatting sqref="E272:E295 E179:E230">
    <cfRule type="duplicateValues" dxfId="28" priority="132"/>
  </conditionalFormatting>
  <conditionalFormatting sqref="E272:E295 E165:E230">
    <cfRule type="duplicateValues" dxfId="27" priority="131"/>
  </conditionalFormatting>
  <conditionalFormatting sqref="E272:E295 E154:E230">
    <cfRule type="duplicateValues" dxfId="26" priority="130"/>
  </conditionalFormatting>
  <conditionalFormatting sqref="E272:E295 E148:E230">
    <cfRule type="duplicateValues" dxfId="25" priority="129"/>
  </conditionalFormatting>
  <conditionalFormatting sqref="E231:E235">
    <cfRule type="duplicateValues" dxfId="24" priority="128"/>
  </conditionalFormatting>
  <conditionalFormatting sqref="E228:E230">
    <cfRule type="duplicateValues" dxfId="23" priority="127"/>
  </conditionalFormatting>
  <conditionalFormatting sqref="E210:E215">
    <cfRule type="duplicateValues" dxfId="22" priority="126"/>
  </conditionalFormatting>
  <conditionalFormatting sqref="E195">
    <cfRule type="duplicateValues" dxfId="21" priority="125"/>
  </conditionalFormatting>
  <conditionalFormatting sqref="E207:E209">
    <cfRule type="duplicateValues" dxfId="20" priority="123"/>
  </conditionalFormatting>
  <conditionalFormatting sqref="E269">
    <cfRule type="duplicateValues" dxfId="19" priority="51"/>
  </conditionalFormatting>
  <conditionalFormatting sqref="E176">
    <cfRule type="duplicateValues" dxfId="18" priority="40"/>
  </conditionalFormatting>
  <conditionalFormatting sqref="E180">
    <cfRule type="duplicateValues" dxfId="17" priority="24"/>
  </conditionalFormatting>
  <conditionalFormatting sqref="E270:E271">
    <cfRule type="duplicateValues" dxfId="16" priority="2991"/>
  </conditionalFormatting>
  <conditionalFormatting sqref="E263 E265:E266 E268:E271">
    <cfRule type="duplicateValues" dxfId="15" priority="3025"/>
  </conditionalFormatting>
  <conditionalFormatting sqref="E266 E268:E271">
    <cfRule type="duplicateValues" dxfId="14" priority="3027"/>
  </conditionalFormatting>
  <conditionalFormatting sqref="E243:E263 E265:E266 E268:E280">
    <cfRule type="duplicateValues" dxfId="13" priority="3029"/>
  </conditionalFormatting>
  <conditionalFormatting sqref="E195:E200">
    <cfRule type="duplicateValues" dxfId="12" priority="3812"/>
  </conditionalFormatting>
  <conditionalFormatting sqref="E211:E219">
    <cfRule type="duplicateValues" dxfId="11" priority="4268"/>
  </conditionalFormatting>
  <conditionalFormatting sqref="E218:E230">
    <cfRule type="duplicateValues" dxfId="10" priority="4584"/>
  </conditionalFormatting>
  <conditionalFormatting sqref="E205:E263 E265:E266 E268:E280">
    <cfRule type="duplicateValues" dxfId="9" priority="4586"/>
  </conditionalFormatting>
  <conditionalFormatting sqref="E203:E263 E265:E266 E268:E280">
    <cfRule type="duplicateValues" dxfId="8" priority="4588"/>
  </conditionalFormatting>
  <conditionalFormatting sqref="E200:E263 E265:E266 E268:E280">
    <cfRule type="duplicateValues" dxfId="7" priority="4590"/>
  </conditionalFormatting>
  <conditionalFormatting sqref="E188:E230">
    <cfRule type="duplicateValues" dxfId="6" priority="4592"/>
  </conditionalFormatting>
  <conditionalFormatting sqref="E182:E230">
    <cfRule type="duplicateValues" dxfId="5" priority="4594"/>
  </conditionalFormatting>
  <conditionalFormatting sqref="E186:E263 E265:E266 E268:E280">
    <cfRule type="duplicateValues" dxfId="4" priority="4596"/>
  </conditionalFormatting>
  <conditionalFormatting sqref="E177:E230">
    <cfRule type="duplicateValues" dxfId="3" priority="4598"/>
  </conditionalFormatting>
  <conditionalFormatting sqref="E158:E230">
    <cfRule type="duplicateValues" dxfId="2" priority="4600"/>
  </conditionalFormatting>
  <conditionalFormatting sqref="E179:E263 E265:E266 E268:E280">
    <cfRule type="duplicateValues" dxfId="1" priority="4602"/>
  </conditionalFormatting>
  <conditionalFormatting sqref="E152:E230">
    <cfRule type="duplicateValues" dxfId="0" priority="4604"/>
  </conditionalFormatting>
  <printOptions horizontalCentered="1"/>
  <pageMargins left="0" right="0" top="0" bottom="0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15-31 SALARY.</vt:lpstr>
      <vt:lpstr>'15-31 SALARY.'!Print_Area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HR-Associate</cp:lastModifiedBy>
  <cp:lastPrinted>2024-03-20T03:23:17Z</cp:lastPrinted>
  <dcterms:created xsi:type="dcterms:W3CDTF">2022-03-13T06:12:47Z</dcterms:created>
  <dcterms:modified xsi:type="dcterms:W3CDTF">2024-03-20T03:55:32Z</dcterms:modified>
</cp:coreProperties>
</file>