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人事部赛亿户外用品（柬埔寨）有限公司所有资料\2.ឯកសារបញ្វីប្រាក់ខែ工资表档案\តារាងបើកប្រាក់ខែ工资条\សំរាប់ខែ6\"/>
    </mc:Choice>
  </mc:AlternateContent>
  <xr:revisionPtr revIDLastSave="0" documentId="13_ncr:1_{C2EE16FC-4F42-4F2D-AAC5-226B0054AA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បុគ្គលិកចិន" sheetId="1" r:id="rId1"/>
    <sheet name="បុគ្គលិកខ្មែរ(Driver)" sheetId="2" r:id="rId2"/>
    <sheet name="បុគ្គលិកខ្មែរ(EL)" sheetId="4" r:id="rId3"/>
    <sheet name="បុគ្គលិកខ្មែរ(Office)" sheetId="3" r:id="rId4"/>
    <sheet name="បុគ្គលិកខ្មែរ(Cleaner)" sheetId="5" r:id="rId5"/>
    <sheet name="បុគ្គលិកខ្មែរ(Production)" sheetId="6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12" i="6" l="1"/>
  <c r="BQ12" i="6"/>
  <c r="AA11" i="6"/>
  <c r="Y11" i="6"/>
  <c r="W11" i="6"/>
  <c r="U11" i="6"/>
  <c r="S11" i="6"/>
  <c r="Q11" i="6"/>
  <c r="M11" i="6"/>
  <c r="J11" i="6"/>
  <c r="L11" i="6" s="1"/>
  <c r="AN11" i="6" s="1"/>
  <c r="I11" i="6"/>
  <c r="H11" i="6"/>
  <c r="G11" i="6"/>
  <c r="AZ11" i="6" s="1"/>
  <c r="F11" i="6"/>
  <c r="D11" i="6"/>
  <c r="C11" i="6"/>
  <c r="A11" i="6"/>
  <c r="AZ10" i="6"/>
  <c r="AA10" i="6"/>
  <c r="M10" i="6"/>
  <c r="J10" i="6"/>
  <c r="S10" i="6" s="1"/>
  <c r="I10" i="6"/>
  <c r="H10" i="6"/>
  <c r="G10" i="6"/>
  <c r="F10" i="6"/>
  <c r="D10" i="6"/>
  <c r="C10" i="6"/>
  <c r="C4" i="6"/>
  <c r="BM3" i="6"/>
  <c r="BM2" i="6"/>
  <c r="BR11" i="5"/>
  <c r="BQ11" i="5"/>
  <c r="AA10" i="5"/>
  <c r="Y10" i="5"/>
  <c r="W10" i="5"/>
  <c r="U10" i="5"/>
  <c r="S10" i="5"/>
  <c r="M10" i="5"/>
  <c r="J10" i="5"/>
  <c r="Q10" i="5" s="1"/>
  <c r="I10" i="5"/>
  <c r="H10" i="5"/>
  <c r="G10" i="5"/>
  <c r="AZ10" i="5" s="1"/>
  <c r="F10" i="5"/>
  <c r="D10" i="5"/>
  <c r="C10" i="5"/>
  <c r="C4" i="5"/>
  <c r="BM3" i="5"/>
  <c r="BM2" i="5"/>
  <c r="BR12" i="3"/>
  <c r="BQ12" i="3"/>
  <c r="AZ11" i="3"/>
  <c r="AA11" i="3"/>
  <c r="Y11" i="3"/>
  <c r="W11" i="3"/>
  <c r="U11" i="3"/>
  <c r="S11" i="3"/>
  <c r="M11" i="3"/>
  <c r="J11" i="3"/>
  <c r="Q11" i="3" s="1"/>
  <c r="I11" i="3"/>
  <c r="H11" i="3"/>
  <c r="G11" i="3"/>
  <c r="F11" i="3"/>
  <c r="D11" i="3"/>
  <c r="C11" i="3"/>
  <c r="A11" i="3"/>
  <c r="AA10" i="3"/>
  <c r="Y10" i="3"/>
  <c r="W10" i="3"/>
  <c r="U10" i="3"/>
  <c r="S10" i="3"/>
  <c r="Q10" i="3"/>
  <c r="M10" i="3"/>
  <c r="L10" i="3"/>
  <c r="AN10" i="3" s="1"/>
  <c r="J10" i="3"/>
  <c r="I10" i="3"/>
  <c r="G10" i="3"/>
  <c r="AZ10" i="3" s="1"/>
  <c r="F10" i="3"/>
  <c r="D10" i="3"/>
  <c r="C10" i="3"/>
  <c r="BM3" i="3"/>
  <c r="BM2" i="3"/>
  <c r="BR12" i="4"/>
  <c r="BQ12" i="4"/>
  <c r="AA11" i="4"/>
  <c r="Y11" i="4"/>
  <c r="W11" i="4"/>
  <c r="U11" i="4"/>
  <c r="S11" i="4"/>
  <c r="M11" i="4"/>
  <c r="J11" i="4"/>
  <c r="Q11" i="4" s="1"/>
  <c r="I11" i="4"/>
  <c r="H11" i="4"/>
  <c r="G11" i="4"/>
  <c r="AZ11" i="4" s="1"/>
  <c r="F11" i="4"/>
  <c r="D11" i="4"/>
  <c r="C11" i="4"/>
  <c r="A11" i="4"/>
  <c r="AA10" i="4"/>
  <c r="Y10" i="4"/>
  <c r="W10" i="4"/>
  <c r="U10" i="4"/>
  <c r="S10" i="4"/>
  <c r="Q10" i="4"/>
  <c r="M10" i="4"/>
  <c r="L10" i="4"/>
  <c r="AN10" i="4" s="1"/>
  <c r="J10" i="4"/>
  <c r="I10" i="4"/>
  <c r="H10" i="4"/>
  <c r="G10" i="4"/>
  <c r="AZ10" i="4" s="1"/>
  <c r="F10" i="4"/>
  <c r="D10" i="4"/>
  <c r="C10" i="4"/>
  <c r="BM3" i="4"/>
  <c r="BM2" i="4"/>
  <c r="BR12" i="2"/>
  <c r="BQ12" i="2"/>
  <c r="AA11" i="2"/>
  <c r="M11" i="2"/>
  <c r="J11" i="2"/>
  <c r="Q11" i="2" s="1"/>
  <c r="I11" i="2"/>
  <c r="H11" i="2"/>
  <c r="G11" i="2"/>
  <c r="AZ11" i="2" s="1"/>
  <c r="F11" i="2"/>
  <c r="D11" i="2"/>
  <c r="C11" i="2"/>
  <c r="AA10" i="2"/>
  <c r="M10" i="2"/>
  <c r="J10" i="2"/>
  <c r="W10" i="2" s="1"/>
  <c r="I10" i="2"/>
  <c r="H10" i="2"/>
  <c r="G10" i="2"/>
  <c r="AZ10" i="2" s="1"/>
  <c r="F10" i="2"/>
  <c r="C4" i="2" s="1"/>
  <c r="D10" i="2"/>
  <c r="C10" i="2"/>
  <c r="BM3" i="2"/>
  <c r="BM2" i="2"/>
  <c r="BM2" i="1"/>
  <c r="BM3" i="1"/>
  <c r="BQ13" i="1"/>
  <c r="BR13" i="1"/>
  <c r="AA12" i="1"/>
  <c r="Y12" i="1"/>
  <c r="W12" i="1"/>
  <c r="U12" i="1"/>
  <c r="S12" i="1"/>
  <c r="Q12" i="1"/>
  <c r="M12" i="1"/>
  <c r="L12" i="1"/>
  <c r="I12" i="1"/>
  <c r="H12" i="1"/>
  <c r="G12" i="1"/>
  <c r="AZ12" i="1" s="1"/>
  <c r="F12" i="1"/>
  <c r="D12" i="1"/>
  <c r="C12" i="1"/>
  <c r="AA11" i="1"/>
  <c r="Y11" i="1"/>
  <c r="W11" i="1"/>
  <c r="U11" i="1"/>
  <c r="S11" i="1"/>
  <c r="Q11" i="1"/>
  <c r="M11" i="1"/>
  <c r="L11" i="1"/>
  <c r="I11" i="1"/>
  <c r="H11" i="1"/>
  <c r="G11" i="1"/>
  <c r="AZ11" i="1" s="1"/>
  <c r="F11" i="1"/>
  <c r="D11" i="1"/>
  <c r="C11" i="1"/>
  <c r="A11" i="1"/>
  <c r="A12" i="1" s="1"/>
  <c r="AA10" i="1"/>
  <c r="M10" i="1"/>
  <c r="J10" i="1"/>
  <c r="W10" i="1" s="1"/>
  <c r="I10" i="1"/>
  <c r="H10" i="1"/>
  <c r="G10" i="1"/>
  <c r="AZ10" i="1" s="1"/>
  <c r="F10" i="1"/>
  <c r="D10" i="1"/>
  <c r="C10" i="1"/>
  <c r="AO11" i="6" l="1"/>
  <c r="Q10" i="6"/>
  <c r="U10" i="6"/>
  <c r="W10" i="6"/>
  <c r="Y10" i="6"/>
  <c r="L10" i="6"/>
  <c r="AN10" i="6" s="1"/>
  <c r="L10" i="5"/>
  <c r="AN10" i="5" s="1"/>
  <c r="AO10" i="3"/>
  <c r="L11" i="3"/>
  <c r="AN11" i="3" s="1"/>
  <c r="AO10" i="4"/>
  <c r="L11" i="4"/>
  <c r="AN11" i="4" s="1"/>
  <c r="S11" i="2"/>
  <c r="L10" i="2"/>
  <c r="U11" i="2"/>
  <c r="L11" i="2"/>
  <c r="W11" i="2"/>
  <c r="Q10" i="2"/>
  <c r="Y11" i="2"/>
  <c r="S10" i="2"/>
  <c r="U10" i="2"/>
  <c r="Y10" i="2"/>
  <c r="AN12" i="1"/>
  <c r="AN11" i="1"/>
  <c r="AO12" i="1"/>
  <c r="AO11" i="1"/>
  <c r="U10" i="1"/>
  <c r="L10" i="1"/>
  <c r="S10" i="1"/>
  <c r="Y10" i="1"/>
  <c r="Q10" i="1"/>
  <c r="AO10" i="6" l="1"/>
  <c r="AT11" i="6"/>
  <c r="AU11" i="6" s="1"/>
  <c r="AV11" i="6" s="1"/>
  <c r="AW11" i="6" s="1"/>
  <c r="AY11" i="6" s="1"/>
  <c r="BA11" i="6" s="1"/>
  <c r="BB11" i="6" s="1"/>
  <c r="BC11" i="6" s="1"/>
  <c r="BD11" i="6" s="1"/>
  <c r="BF11" i="6" s="1"/>
  <c r="AO10" i="5"/>
  <c r="AO11" i="3"/>
  <c r="AT10" i="3"/>
  <c r="AU10" i="3" s="1"/>
  <c r="AV10" i="3" s="1"/>
  <c r="AW10" i="3" s="1"/>
  <c r="AY10" i="3" s="1"/>
  <c r="BA10" i="3" s="1"/>
  <c r="BB10" i="3" s="1"/>
  <c r="BC10" i="3" s="1"/>
  <c r="BD10" i="3" s="1"/>
  <c r="BF10" i="3" s="1"/>
  <c r="AO11" i="4"/>
  <c r="AT10" i="4"/>
  <c r="AU10" i="4" s="1"/>
  <c r="AV10" i="4" s="1"/>
  <c r="AW10" i="4" s="1"/>
  <c r="AY10" i="4" s="1"/>
  <c r="BA10" i="4" s="1"/>
  <c r="BB10" i="4" s="1"/>
  <c r="BC10" i="4" s="1"/>
  <c r="BD10" i="4" s="1"/>
  <c r="BF10" i="4" s="1"/>
  <c r="AN11" i="2"/>
  <c r="AN10" i="2"/>
  <c r="AT11" i="1"/>
  <c r="AU11" i="1" s="1"/>
  <c r="AV11" i="1" s="1"/>
  <c r="AW11" i="1" s="1"/>
  <c r="AY11" i="1" s="1"/>
  <c r="BA11" i="1" s="1"/>
  <c r="BB11" i="1" s="1"/>
  <c r="BC11" i="1" s="1"/>
  <c r="BD11" i="1" s="1"/>
  <c r="BF11" i="1" s="1"/>
  <c r="AN10" i="1"/>
  <c r="AT12" i="1"/>
  <c r="AU12" i="1" s="1"/>
  <c r="AV12" i="1" s="1"/>
  <c r="AW12" i="1" s="1"/>
  <c r="AY12" i="1" s="1"/>
  <c r="BA12" i="1" s="1"/>
  <c r="BB12" i="1" s="1"/>
  <c r="BC12" i="1" s="1"/>
  <c r="BD12" i="1" s="1"/>
  <c r="BF12" i="1" s="1"/>
  <c r="BM11" i="6" l="1"/>
  <c r="BG11" i="6"/>
  <c r="BH11" i="6" s="1"/>
  <c r="AT10" i="6"/>
  <c r="AU10" i="6" s="1"/>
  <c r="AV10" i="6" s="1"/>
  <c r="AW10" i="6" s="1"/>
  <c r="AY10" i="6" s="1"/>
  <c r="BA10" i="6" s="1"/>
  <c r="BB10" i="6" s="1"/>
  <c r="BC10" i="6" s="1"/>
  <c r="BD10" i="6" s="1"/>
  <c r="BF10" i="6" s="1"/>
  <c r="AT10" i="5"/>
  <c r="AU10" i="5" s="1"/>
  <c r="AV10" i="5" s="1"/>
  <c r="AW10" i="5" s="1"/>
  <c r="AY10" i="5" s="1"/>
  <c r="BA10" i="5" s="1"/>
  <c r="BB10" i="5" s="1"/>
  <c r="BC10" i="5" s="1"/>
  <c r="BD10" i="5" s="1"/>
  <c r="BF10" i="5" s="1"/>
  <c r="BM10" i="3"/>
  <c r="BN10" i="3" s="1"/>
  <c r="BG10" i="3"/>
  <c r="AT11" i="3"/>
  <c r="AU11" i="3" s="1"/>
  <c r="AV11" i="3" s="1"/>
  <c r="AW11" i="3" s="1"/>
  <c r="AY11" i="3" s="1"/>
  <c r="BA11" i="3" s="1"/>
  <c r="BB11" i="3" s="1"/>
  <c r="BC11" i="3" s="1"/>
  <c r="BD11" i="3" s="1"/>
  <c r="BF11" i="3" s="1"/>
  <c r="BM10" i="4"/>
  <c r="BG10" i="4"/>
  <c r="AT11" i="4"/>
  <c r="AU11" i="4" s="1"/>
  <c r="AV11" i="4" s="1"/>
  <c r="AW11" i="4" s="1"/>
  <c r="AY11" i="4" s="1"/>
  <c r="BA11" i="4" s="1"/>
  <c r="BB11" i="4" s="1"/>
  <c r="BC11" i="4" s="1"/>
  <c r="BD11" i="4" s="1"/>
  <c r="BF11" i="4" s="1"/>
  <c r="AO10" i="2"/>
  <c r="AO11" i="2"/>
  <c r="BM12" i="1"/>
  <c r="BM11" i="1"/>
  <c r="BN11" i="1"/>
  <c r="BG12" i="1"/>
  <c r="BH12" i="1" s="1"/>
  <c r="BG11" i="1"/>
  <c r="BH11" i="1" s="1"/>
  <c r="AO10" i="1"/>
  <c r="BU11" i="6" l="1"/>
  <c r="BV11" i="6"/>
  <c r="BM10" i="6"/>
  <c r="BM12" i="6" s="1"/>
  <c r="I16" i="6" s="1"/>
  <c r="BN10" i="6"/>
  <c r="BN12" i="6" s="1"/>
  <c r="J16" i="6" s="1"/>
  <c r="BG10" i="6"/>
  <c r="BG12" i="6" s="1"/>
  <c r="BN11" i="6"/>
  <c r="BO11" i="6" s="1"/>
  <c r="BM10" i="5"/>
  <c r="BM11" i="5" s="1"/>
  <c r="I15" i="5" s="1"/>
  <c r="BG10" i="5"/>
  <c r="BG11" i="5" s="1"/>
  <c r="BN10" i="5"/>
  <c r="BN11" i="5" s="1"/>
  <c r="J15" i="5" s="1"/>
  <c r="BM11" i="3"/>
  <c r="BG11" i="3"/>
  <c r="BH11" i="3" s="1"/>
  <c r="BG12" i="3"/>
  <c r="BM12" i="3"/>
  <c r="I16" i="3" s="1"/>
  <c r="BO10" i="3"/>
  <c r="BP10" i="3"/>
  <c r="BH10" i="3"/>
  <c r="BM11" i="4"/>
  <c r="BG11" i="4"/>
  <c r="BH11" i="4"/>
  <c r="BG12" i="4"/>
  <c r="BH10" i="4"/>
  <c r="BM12" i="4"/>
  <c r="I16" i="4" s="1"/>
  <c r="BN10" i="4"/>
  <c r="BO10" i="4"/>
  <c r="AT11" i="2"/>
  <c r="AU11" i="2" s="1"/>
  <c r="AV11" i="2" s="1"/>
  <c r="AW11" i="2" s="1"/>
  <c r="AY11" i="2" s="1"/>
  <c r="BA11" i="2" s="1"/>
  <c r="BB11" i="2" s="1"/>
  <c r="BC11" i="2" s="1"/>
  <c r="BD11" i="2" s="1"/>
  <c r="BF11" i="2" s="1"/>
  <c r="AT10" i="2"/>
  <c r="AU10" i="2" s="1"/>
  <c r="AV10" i="2" s="1"/>
  <c r="AW10" i="2" s="1"/>
  <c r="AY10" i="2" s="1"/>
  <c r="BA10" i="2" s="1"/>
  <c r="BB10" i="2" s="1"/>
  <c r="BC10" i="2" s="1"/>
  <c r="BD10" i="2" s="1"/>
  <c r="BF10" i="2" s="1"/>
  <c r="BU12" i="1"/>
  <c r="BV12" i="1"/>
  <c r="BW12" i="1" s="1"/>
  <c r="BO11" i="1"/>
  <c r="BP11" i="1" s="1"/>
  <c r="BN12" i="1"/>
  <c r="BO12" i="1" s="1"/>
  <c r="BU11" i="1"/>
  <c r="BV11" i="1" s="1"/>
  <c r="AT10" i="1"/>
  <c r="AU10" i="1" s="1"/>
  <c r="AV10" i="1" s="1"/>
  <c r="AW10" i="1" s="1"/>
  <c r="AY10" i="1" s="1"/>
  <c r="BA10" i="1" s="1"/>
  <c r="BB10" i="1" s="1"/>
  <c r="BC10" i="1" s="1"/>
  <c r="BD10" i="1" s="1"/>
  <c r="BF10" i="1" s="1"/>
  <c r="BP11" i="6" l="1"/>
  <c r="BS11" i="6" s="1"/>
  <c r="BT11" i="6" s="1"/>
  <c r="BW11" i="6"/>
  <c r="BX11" i="6"/>
  <c r="BH10" i="6"/>
  <c r="BO10" i="6"/>
  <c r="BH10" i="5"/>
  <c r="BO10" i="5"/>
  <c r="BO11" i="5" s="1"/>
  <c r="K15" i="5" s="1"/>
  <c r="BU11" i="3"/>
  <c r="BU10" i="3"/>
  <c r="BU12" i="3" s="1"/>
  <c r="BH12" i="3"/>
  <c r="BF12" i="3" s="1"/>
  <c r="BN11" i="3"/>
  <c r="BN12" i="3" s="1"/>
  <c r="J16" i="3" s="1"/>
  <c r="BS10" i="3"/>
  <c r="BO11" i="3"/>
  <c r="BO12" i="3" s="1"/>
  <c r="K16" i="3" s="1"/>
  <c r="BV10" i="4"/>
  <c r="BU10" i="4"/>
  <c r="BH12" i="4"/>
  <c r="BF12" i="4" s="1"/>
  <c r="BN12" i="4"/>
  <c r="J16" i="4" s="1"/>
  <c r="BV11" i="4"/>
  <c r="BW11" i="4" s="1"/>
  <c r="BU11" i="4"/>
  <c r="BX11" i="4" s="1"/>
  <c r="BN11" i="4"/>
  <c r="BP10" i="4"/>
  <c r="BG10" i="2"/>
  <c r="BM10" i="2"/>
  <c r="BM11" i="2"/>
  <c r="BG11" i="2"/>
  <c r="BH11" i="2" s="1"/>
  <c r="BP12" i="1"/>
  <c r="BS12" i="1" s="1"/>
  <c r="BT12" i="1" s="1"/>
  <c r="BS11" i="1"/>
  <c r="BT11" i="1" s="1"/>
  <c r="BY12" i="1"/>
  <c r="BW11" i="1"/>
  <c r="BX11" i="1"/>
  <c r="BM10" i="1"/>
  <c r="BM13" i="1" s="1"/>
  <c r="I17" i="1" s="1"/>
  <c r="BN10" i="1"/>
  <c r="BN13" i="1" s="1"/>
  <c r="BX12" i="1"/>
  <c r="BG10" i="1"/>
  <c r="BG13" i="1" s="1"/>
  <c r="BF13" i="1"/>
  <c r="BO12" i="6" l="1"/>
  <c r="K16" i="6" s="1"/>
  <c r="BP10" i="6"/>
  <c r="BP12" i="6" s="1"/>
  <c r="L16" i="6" s="1"/>
  <c r="BY11" i="6"/>
  <c r="BZ11" i="6" s="1"/>
  <c r="BU10" i="6"/>
  <c r="BU12" i="6" s="1"/>
  <c r="BH12" i="6"/>
  <c r="BF12" i="6" s="1"/>
  <c r="BP10" i="5"/>
  <c r="BP11" i="5" s="1"/>
  <c r="L15" i="5" s="1"/>
  <c r="BU10" i="5"/>
  <c r="BU11" i="5" s="1"/>
  <c r="BH11" i="5"/>
  <c r="BF11" i="5" s="1"/>
  <c r="BS10" i="5"/>
  <c r="BP11" i="3"/>
  <c r="BP12" i="3" s="1"/>
  <c r="L16" i="3" s="1"/>
  <c r="BV11" i="3"/>
  <c r="BT10" i="3"/>
  <c r="BW11" i="3"/>
  <c r="BV10" i="3"/>
  <c r="BW10" i="3"/>
  <c r="BW12" i="3" s="1"/>
  <c r="R16" i="3" s="1"/>
  <c r="BX11" i="3"/>
  <c r="BY11" i="3" s="1"/>
  <c r="BY11" i="4"/>
  <c r="CA11" i="4" s="1"/>
  <c r="BO11" i="4"/>
  <c r="BO12" i="4" s="1"/>
  <c r="K16" i="4" s="1"/>
  <c r="BU12" i="4"/>
  <c r="BV12" i="4"/>
  <c r="M16" i="4" s="1"/>
  <c r="BZ11" i="4"/>
  <c r="CB11" i="4" s="1"/>
  <c r="BW10" i="4"/>
  <c r="BS10" i="4"/>
  <c r="BU11" i="2"/>
  <c r="BV11" i="2"/>
  <c r="BG12" i="2"/>
  <c r="BH10" i="2"/>
  <c r="BN11" i="2"/>
  <c r="BM12" i="2"/>
  <c r="I16" i="2" s="1"/>
  <c r="BN10" i="2"/>
  <c r="BY11" i="1"/>
  <c r="BZ12" i="1"/>
  <c r="BO10" i="1"/>
  <c r="BH10" i="1"/>
  <c r="J17" i="1"/>
  <c r="CA11" i="6" l="1"/>
  <c r="CB11" i="6"/>
  <c r="BV10" i="6"/>
  <c r="BS10" i="6"/>
  <c r="BS11" i="5"/>
  <c r="BT10" i="5"/>
  <c r="BT11" i="5" s="1"/>
  <c r="BV10" i="5"/>
  <c r="BV11" i="5" s="1"/>
  <c r="M15" i="5" s="1"/>
  <c r="BZ11" i="3"/>
  <c r="BV12" i="3"/>
  <c r="M16" i="3" s="1"/>
  <c r="BS11" i="3"/>
  <c r="BX10" i="3"/>
  <c r="BW12" i="4"/>
  <c r="R16" i="4" s="1"/>
  <c r="BP11" i="4"/>
  <c r="BP12" i="4" s="1"/>
  <c r="L16" i="4" s="1"/>
  <c r="BT10" i="4"/>
  <c r="BX10" i="4"/>
  <c r="BX12" i="4" s="1"/>
  <c r="S16" i="4" s="1"/>
  <c r="BS11" i="4"/>
  <c r="BT11" i="4" s="1"/>
  <c r="BN12" i="2"/>
  <c r="J16" i="2" s="1"/>
  <c r="BO10" i="2"/>
  <c r="BP10" i="2"/>
  <c r="BU10" i="2"/>
  <c r="BU12" i="2" s="1"/>
  <c r="BH12" i="2"/>
  <c r="BF12" i="2" s="1"/>
  <c r="BW11" i="2"/>
  <c r="BO11" i="2"/>
  <c r="BU10" i="1"/>
  <c r="BU13" i="1" s="1"/>
  <c r="BV10" i="1"/>
  <c r="BV13" i="1" s="1"/>
  <c r="BW10" i="1"/>
  <c r="BW13" i="1" s="1"/>
  <c r="BX10" i="1"/>
  <c r="BX13" i="1" s="1"/>
  <c r="BY10" i="1"/>
  <c r="BY13" i="1" s="1"/>
  <c r="BO13" i="1"/>
  <c r="K17" i="1" s="1"/>
  <c r="CA12" i="1"/>
  <c r="CB12" i="1" s="1"/>
  <c r="BP10" i="1"/>
  <c r="BP13" i="1" s="1"/>
  <c r="BZ11" i="1"/>
  <c r="CB11" i="1" s="1"/>
  <c r="CA11" i="1"/>
  <c r="BH13" i="1"/>
  <c r="BV12" i="6" l="1"/>
  <c r="M16" i="6" s="1"/>
  <c r="BW10" i="6"/>
  <c r="BW12" i="6" s="1"/>
  <c r="R16" i="6" s="1"/>
  <c r="BX10" i="6"/>
  <c r="BX12" i="6" s="1"/>
  <c r="S16" i="6" s="1"/>
  <c r="BZ10" i="6"/>
  <c r="BZ12" i="6" s="1"/>
  <c r="U16" i="6" s="1"/>
  <c r="BY10" i="6"/>
  <c r="BY12" i="6" s="1"/>
  <c r="T16" i="6" s="1"/>
  <c r="BT10" i="6"/>
  <c r="BT12" i="6" s="1"/>
  <c r="BS12" i="6"/>
  <c r="BX10" i="5"/>
  <c r="BX11" i="5" s="1"/>
  <c r="S15" i="5" s="1"/>
  <c r="BW10" i="5"/>
  <c r="BT11" i="3"/>
  <c r="BT12" i="3" s="1"/>
  <c r="BS12" i="3"/>
  <c r="BX12" i="3"/>
  <c r="S16" i="3" s="1"/>
  <c r="BY10" i="3"/>
  <c r="BY12" i="3" s="1"/>
  <c r="T16" i="3" s="1"/>
  <c r="CA11" i="3"/>
  <c r="CB11" i="3" s="1"/>
  <c r="BS12" i="4"/>
  <c r="BY10" i="4"/>
  <c r="BY12" i="4" s="1"/>
  <c r="T16" i="4" s="1"/>
  <c r="BT12" i="4"/>
  <c r="BP11" i="2"/>
  <c r="BS11" i="2" s="1"/>
  <c r="BT11" i="2" s="1"/>
  <c r="BV10" i="2"/>
  <c r="BO12" i="2"/>
  <c r="K16" i="2" s="1"/>
  <c r="BS10" i="2"/>
  <c r="BX11" i="2"/>
  <c r="BS10" i="1"/>
  <c r="BZ10" i="1"/>
  <c r="BZ13" i="1" s="1"/>
  <c r="M17" i="1"/>
  <c r="R17" i="1"/>
  <c r="L17" i="1"/>
  <c r="CA10" i="6" l="1"/>
  <c r="CA12" i="6" s="1"/>
  <c r="V16" i="6" s="1"/>
  <c r="BW11" i="5"/>
  <c r="R15" i="5" s="1"/>
  <c r="BY10" i="5"/>
  <c r="BY11" i="5" s="1"/>
  <c r="T15" i="5" s="1"/>
  <c r="BZ10" i="3"/>
  <c r="BZ10" i="4"/>
  <c r="BY11" i="2"/>
  <c r="BT10" i="2"/>
  <c r="BT12" i="2" s="1"/>
  <c r="BS12" i="2"/>
  <c r="BV12" i="2"/>
  <c r="M16" i="2" s="1"/>
  <c r="BW10" i="2"/>
  <c r="BW12" i="2" s="1"/>
  <c r="R16" i="2" s="1"/>
  <c r="BP12" i="2"/>
  <c r="L16" i="2" s="1"/>
  <c r="CA10" i="1"/>
  <c r="CA13" i="1" s="1"/>
  <c r="CB10" i="1"/>
  <c r="CB13" i="1" s="1"/>
  <c r="BS13" i="1"/>
  <c r="BT10" i="1"/>
  <c r="BT13" i="1" s="1"/>
  <c r="CB10" i="6" l="1"/>
  <c r="CB12" i="6" s="1"/>
  <c r="W16" i="6" s="1"/>
  <c r="BZ10" i="5"/>
  <c r="BZ11" i="5" s="1"/>
  <c r="U15" i="5" s="1"/>
  <c r="BZ12" i="3"/>
  <c r="U16" i="3" s="1"/>
  <c r="CA10" i="3"/>
  <c r="CA12" i="3" s="1"/>
  <c r="V16" i="3" s="1"/>
  <c r="CB10" i="3"/>
  <c r="CB12" i="3" s="1"/>
  <c r="W16" i="3" s="1"/>
  <c r="BZ12" i="4"/>
  <c r="U16" i="4" s="1"/>
  <c r="CA10" i="4"/>
  <c r="CA12" i="4" s="1"/>
  <c r="V16" i="4" s="1"/>
  <c r="CB10" i="4"/>
  <c r="CB12" i="4" s="1"/>
  <c r="W16" i="4" s="1"/>
  <c r="BX10" i="2"/>
  <c r="BX12" i="2" s="1"/>
  <c r="S16" i="2" s="1"/>
  <c r="BZ11" i="2"/>
  <c r="CA11" i="2" s="1"/>
  <c r="CB11" i="2" s="1"/>
  <c r="T17" i="1"/>
  <c r="S17" i="1"/>
  <c r="CA10" i="5" l="1"/>
  <c r="CA11" i="5" s="1"/>
  <c r="V15" i="5" s="1"/>
  <c r="BY10" i="2"/>
  <c r="CB10" i="5" l="1"/>
  <c r="CB11" i="5" s="1"/>
  <c r="W15" i="5" s="1"/>
  <c r="BY12" i="2"/>
  <c r="T16" i="2" s="1"/>
  <c r="BZ10" i="2"/>
  <c r="BZ12" i="2" s="1"/>
  <c r="U16" i="2" s="1"/>
  <c r="U17" i="1"/>
  <c r="V17" i="1"/>
  <c r="CA10" i="2" l="1"/>
  <c r="CA12" i="2" s="1"/>
  <c r="V16" i="2" s="1"/>
  <c r="CB10" i="2"/>
  <c r="CB12" i="2" s="1"/>
  <c r="W16" i="2" s="1"/>
  <c r="W17" i="1"/>
</calcChain>
</file>

<file path=xl/sharedStrings.xml><?xml version="1.0" encoding="utf-8"?>
<sst xmlns="http://schemas.openxmlformats.org/spreadsheetml/2006/main" count="1115" uniqueCount="167">
  <si>
    <t>ក្រុមហ៊ុនសៀឃីង អៅដ័រ​ប្រដាក់(ខេមបូឌា)ឯ.ក</t>
  </si>
  <si>
    <t xml:space="preserve">              តារាងប្រាក់ឈ្នួលប្រចាំខែ មិថុនា ២០២៤</t>
  </si>
  <si>
    <t>赛亿户外用品（柬埔寨）有限公司</t>
  </si>
  <si>
    <t>Salary For  Month Jun-2024</t>
  </si>
  <si>
    <t>Tax Exchange Rate</t>
  </si>
  <si>
    <t>CIE KINGS OUTDOOR PRODUCTS(CAMBODIA)CO.,LTD</t>
  </si>
  <si>
    <r>
      <t>2024-06</t>
    </r>
    <r>
      <rPr>
        <b/>
        <sz val="14"/>
        <color indexed="8"/>
        <rFont val="宋体"/>
      </rPr>
      <t>月份工</t>
    </r>
    <r>
      <rPr>
        <sz val="14"/>
        <color indexed="8"/>
        <rFont val="宋体"/>
      </rPr>
      <t>资表</t>
    </r>
  </si>
  <si>
    <t>NFFS Exchange Rate</t>
    <phoneticPr fontId="0" type="noConversion"/>
  </si>
  <si>
    <t>ផ្នែក/ក្រុម部门:</t>
  </si>
  <si>
    <t>Office Chines</t>
  </si>
  <si>
    <t>16~30</t>
  </si>
  <si>
    <t>PAYROLL</t>
  </si>
  <si>
    <t>Date:</t>
  </si>
  <si>
    <t>elxerog</t>
  </si>
  <si>
    <t>Gtþelx</t>
  </si>
  <si>
    <t>eQµaH</t>
  </si>
  <si>
    <t>ePT</t>
  </si>
  <si>
    <t>sBa¢ati</t>
  </si>
  <si>
    <t>Rkum</t>
  </si>
  <si>
    <t>ស្ថានភាពគ្រួសារ</t>
  </si>
  <si>
    <t>éf¶ - Ex- qña¿</t>
  </si>
  <si>
    <t>ប្រាក់ខែគោល</t>
  </si>
  <si>
    <t>c¿nYnvtþman</t>
  </si>
  <si>
    <t>c¿nYnGvtþman</t>
  </si>
  <si>
    <t>R)ak;GtItPaB
kargar</t>
  </si>
  <si>
    <t>លុយរង្វាន់តាមម៉ាស៊ីន</t>
  </si>
  <si>
    <t>cMnYnéf¶eFVIkaryb;</t>
  </si>
  <si>
    <t>srub</t>
  </si>
  <si>
    <t>bEnßmem:ag</t>
  </si>
  <si>
    <t>éf¶GaTitü</t>
    <phoneticPr fontId="0" type="noConversion"/>
  </si>
  <si>
    <t>éf¶buNü</t>
  </si>
  <si>
    <t>ចំនួនថ្ងៃធ្វើការសរុប</t>
  </si>
  <si>
    <t>luyRBIm</t>
  </si>
  <si>
    <t>luy)ay</t>
    <phoneticPr fontId="0" type="noConversion"/>
  </si>
  <si>
    <r>
      <rPr>
        <sz val="16"/>
        <color indexed="8"/>
        <rFont val="Limon S1"/>
      </rPr>
      <t>luy)ay</t>
    </r>
    <r>
      <rPr>
        <sz val="9"/>
        <color indexed="8"/>
        <rFont val="Limon S1"/>
      </rPr>
      <t xml:space="preserve"> លើកទីមួយ</t>
    </r>
  </si>
  <si>
    <t>R)ak;
Cnaj</t>
  </si>
  <si>
    <t>eFVIdMeNIr</t>
  </si>
  <si>
    <t>ប្រាក់បំណាច់ឆ្នាំ</t>
  </si>
  <si>
    <t>bMNac;qñaMenAsl;</t>
  </si>
  <si>
    <t>bMNac;qñaMKitCaR)ak;</t>
  </si>
  <si>
    <t>ប្រាក់បំណាច់​​អតីតភាពកាងារ</t>
  </si>
  <si>
    <t>ប្រាក់​សងជំងឺចិត្ត</t>
  </si>
  <si>
    <t>ប្រាក់ជូនដំណឹង</t>
  </si>
  <si>
    <t>R)ak;QñYl
BI1-15</t>
  </si>
  <si>
    <t>R)ak;QñYl</t>
  </si>
  <si>
    <t>cMnYnTwkR)ak;
srub</t>
  </si>
  <si>
    <t>R)ak;b:Uv</t>
  </si>
  <si>
    <t>លុយដែលត្រូវកាត់</t>
  </si>
  <si>
    <r>
      <t xml:space="preserve">luysh
Cib </t>
    </r>
    <r>
      <rPr>
        <sz val="10"/>
        <color indexed="8"/>
        <rFont val="Times New Roman"/>
        <family val="1"/>
      </rPr>
      <t>A</t>
    </r>
  </si>
  <si>
    <r>
      <t xml:space="preserve">luysh
Cib </t>
    </r>
    <r>
      <rPr>
        <sz val="10"/>
        <color indexed="8"/>
        <rFont val="Times New Roman"/>
        <family val="1"/>
      </rPr>
      <t>B</t>
    </r>
  </si>
  <si>
    <r>
      <t>ប្រាក់ខែសោធននិវត្តន៏</t>
    </r>
    <r>
      <rPr>
        <sz val="7"/>
        <color indexed="8"/>
        <rFont val="Times New Roman"/>
        <family val="1"/>
      </rPr>
      <t>*2%*</t>
    </r>
  </si>
  <si>
    <t>luysMbuR
teBTü</t>
  </si>
  <si>
    <t>Bn§elI
R)ak;;Ex</t>
  </si>
  <si>
    <t>esoePAkargar</t>
  </si>
  <si>
    <t>Twk®)ak;srub</t>
  </si>
  <si>
    <t>TwkR)ak;Caduløa</t>
  </si>
  <si>
    <t>TwkR)ak;Ca
luyExµr</t>
  </si>
  <si>
    <t>htßelxa</t>
  </si>
  <si>
    <t>ប្តី​ ប្រពន្ធ​ កូន</t>
  </si>
  <si>
    <t>cUleFVIkar</t>
  </si>
  <si>
    <t>c¿nYnéf¶</t>
  </si>
  <si>
    <t>KitCaTWk®)ak;</t>
  </si>
  <si>
    <t>c¿nYnEfmem:ag</t>
  </si>
  <si>
    <t>GñkTTYl®)ak;</t>
  </si>
  <si>
    <t>ID NO.</t>
  </si>
  <si>
    <t>NAME</t>
  </si>
  <si>
    <t>Gender</t>
  </si>
  <si>
    <t>NATIONALITY</t>
  </si>
  <si>
    <t>Group</t>
  </si>
  <si>
    <t>Marital Staus</t>
  </si>
  <si>
    <t>Join Date</t>
  </si>
  <si>
    <t>Basic Salary</t>
  </si>
  <si>
    <t>WORKING DAYS</t>
  </si>
  <si>
    <t>WORKING DAYS AMOUNT</t>
  </si>
  <si>
    <t>Absent Days</t>
  </si>
  <si>
    <t>Seniority Bonus</t>
  </si>
  <si>
    <t>Position Bouns</t>
  </si>
  <si>
    <t xml:space="preserve"> Working At Night</t>
  </si>
  <si>
    <t>OVERTIME TOTAL HOURS</t>
  </si>
  <si>
    <t>*1.5</t>
  </si>
  <si>
    <t>*2</t>
  </si>
  <si>
    <t>OT Sundays Hours</t>
  </si>
  <si>
    <t>Sundays
Amount</t>
  </si>
  <si>
    <t>OT Holidays Hours</t>
  </si>
  <si>
    <t>Holidays Amount</t>
  </si>
  <si>
    <t>Total Working Days</t>
  </si>
  <si>
    <t>Attendance
Incentives</t>
  </si>
  <si>
    <t>MEAL ALLOWANCE AMOUNT</t>
  </si>
  <si>
    <t>Skill Bouns</t>
  </si>
  <si>
    <t>TRANSPORTATION</t>
  </si>
  <si>
    <t>ANNUAL LEAVE Pay</t>
  </si>
  <si>
    <t>REMAIN
DAY</t>
  </si>
  <si>
    <t>CONTRACT 5%</t>
  </si>
  <si>
    <t>Seniority bouns</t>
  </si>
  <si>
    <t>1-15
Payment</t>
  </si>
  <si>
    <t xml:space="preserve"> Payment</t>
  </si>
  <si>
    <t>Amount</t>
  </si>
  <si>
    <t>Adjustment</t>
  </si>
  <si>
    <t>Deduction</t>
  </si>
  <si>
    <t>union A</t>
  </si>
  <si>
    <t>union B</t>
  </si>
  <si>
    <t>Pension</t>
    <phoneticPr fontId="0" type="noConversion"/>
  </si>
  <si>
    <t>MEDICAL
CHECK UP</t>
  </si>
  <si>
    <t>Salary Tax</t>
  </si>
  <si>
    <t>LABORS BOOK</t>
  </si>
  <si>
    <t>NET PAY</t>
  </si>
  <si>
    <t>DOLLAR</t>
  </si>
  <si>
    <t>RIEL</t>
  </si>
  <si>
    <t>RECEIVED BY:</t>
  </si>
  <si>
    <t>OT TTL AMOUNT</t>
  </si>
  <si>
    <t>TOTAL</t>
  </si>
  <si>
    <t>NO.</t>
  </si>
  <si>
    <t>工号</t>
  </si>
  <si>
    <t>姓名</t>
  </si>
  <si>
    <t>性别</t>
  </si>
  <si>
    <t>国藉</t>
  </si>
  <si>
    <t>职务</t>
  </si>
  <si>
    <t>丈夫</t>
  </si>
  <si>
    <t>妻子</t>
  </si>
  <si>
    <t>进厂日期</t>
  </si>
  <si>
    <t>基本工资</t>
  </si>
  <si>
    <t>工作日</t>
  </si>
  <si>
    <t>工资</t>
  </si>
  <si>
    <t>缺席</t>
  </si>
  <si>
    <t>工龄奖金</t>
  </si>
  <si>
    <t>加班时数</t>
  </si>
  <si>
    <t>加班工资</t>
  </si>
  <si>
    <t>星期天上班</t>
  </si>
  <si>
    <t>星期天工资</t>
  </si>
  <si>
    <t>节日上班</t>
  </si>
  <si>
    <t>节日工资</t>
  </si>
  <si>
    <t>总工作日</t>
  </si>
  <si>
    <t>全勤獎</t>
  </si>
  <si>
    <t>餐费</t>
  </si>
  <si>
    <t>保健津贴</t>
  </si>
  <si>
    <t>车费补贴</t>
  </si>
  <si>
    <t xml:space="preserve"> 年假金额</t>
  </si>
  <si>
    <t>剩余年假</t>
  </si>
  <si>
    <t>5%金额</t>
  </si>
  <si>
    <t>月初发工资</t>
  </si>
  <si>
    <t>月底发工资</t>
  </si>
  <si>
    <t>总金额</t>
  </si>
  <si>
    <t>扣款</t>
  </si>
  <si>
    <t>借支</t>
  </si>
  <si>
    <t>养老金</t>
    <phoneticPr fontId="0" type="noConversion"/>
  </si>
  <si>
    <t>检体费</t>
  </si>
  <si>
    <t>扣税</t>
  </si>
  <si>
    <t>劳工证</t>
  </si>
  <si>
    <t>实发工资</t>
  </si>
  <si>
    <t>美金</t>
  </si>
  <si>
    <t>柬币</t>
  </si>
  <si>
    <t>签名</t>
  </si>
  <si>
    <t>Balance</t>
  </si>
  <si>
    <t>R</t>
  </si>
  <si>
    <t>Z001</t>
  </si>
  <si>
    <t>ចិន</t>
  </si>
  <si>
    <t>Z002</t>
  </si>
  <si>
    <t>Z003</t>
  </si>
  <si>
    <t>TOTAL:</t>
  </si>
  <si>
    <t>PREPARED BY:</t>
  </si>
  <si>
    <t>CHECK BY:</t>
  </si>
  <si>
    <t>FACTORY MANAGER:</t>
  </si>
  <si>
    <t>APPROVE BY:</t>
  </si>
  <si>
    <t>补餐费</t>
  </si>
  <si>
    <t>ខ្មែរ</t>
  </si>
  <si>
    <t>EL</t>
  </si>
  <si>
    <t>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</si>
</sst>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 &quot;¥&quot;* #,##0.00_ ;_ &quot;¥&quot;* \-#,##0.00_ ;_ &quot;¥&quot;* &quot;-&quot;??_ ;_ @_ "/>
    <numFmt numFmtId="164" formatCode="[$R-1C09]\ #,##0"/>
    <numFmt numFmtId="165" formatCode="0000"/>
    <numFmt numFmtId="166" formatCode="[$R-1C09]\ #,##0.0000"/>
    <numFmt numFmtId="167" formatCode="_-* #,##0.00_-;\-* #,##0.00_-;_-* &quot;-&quot;??_-;_-@_-"/>
    <numFmt numFmtId="168" formatCode="[$-409]d\-mmm\-yyyy;@"/>
    <numFmt numFmtId="169" formatCode="_-&quot;$&quot;* #,##0.00_-;\-&quot;$&quot;* #,##0.00_-;_-&quot;$&quot;* &quot;-&quot;??_-;_-@_-"/>
    <numFmt numFmtId="170" formatCode="_(&quot;$&quot;* #,##0.00_);_(&quot;$&quot;* \(#,##0.00\);_(&quot;$&quot;* &quot;-&quot;??_);_(@_)"/>
    <numFmt numFmtId="171" formatCode="_(&quot;$&quot;* #,##0_);_(&quot;$&quot;* \(#,##0\);_(&quot;$&quot;* &quot;-&quot;??_);_(@_)"/>
    <numFmt numFmtId="172" formatCode="_(* #,##0.00_);_(* \(#,##0.00\);_(* &quot;-&quot;??_);_(@_)"/>
    <numFmt numFmtId="173" formatCode="_-* #,##0_-;\-* #,##0_-;_-* &quot;-&quot;??_-;_-@_-"/>
    <numFmt numFmtId="174" formatCode="_(* #,##0_);_(* \(#,##0\);_(* &quot;-&quot;??_);_(@_)"/>
    <numFmt numFmtId="175" formatCode="_(&quot;$&quot;* #,##0_);_(&quot;$&quot;* \(#,##0\);_(&quot;$&quot;* &quot;-&quot;_);_(@_)"/>
    <numFmt numFmtId="176" formatCode="&quot;R&quot;\ #,##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Khmer OS Muol Light"/>
    </font>
    <font>
      <sz val="20"/>
      <color indexed="8"/>
      <name val="Limon R1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3"/>
      <charset val="134"/>
      <scheme val="minor"/>
    </font>
    <font>
      <b/>
      <sz val="12"/>
      <color theme="1"/>
      <name val="Khmer OS Battambang"/>
    </font>
    <font>
      <sz val="16"/>
      <color indexed="8"/>
      <name val="Times New Roman"/>
      <family val="1"/>
    </font>
    <font>
      <sz val="11"/>
      <color theme="1"/>
      <name val="Times New Roman"/>
      <family val="1"/>
    </font>
    <font>
      <sz val="20"/>
      <color indexed="8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theme="1"/>
      <name val="Times New Roman"/>
      <family val="1"/>
    </font>
    <font>
      <sz val="30"/>
      <color indexed="8"/>
      <name val="Arial"/>
      <family val="2"/>
    </font>
    <font>
      <sz val="14"/>
      <color indexed="8"/>
      <name val="Times New Roman"/>
      <family val="1"/>
    </font>
    <font>
      <b/>
      <sz val="14"/>
      <color indexed="8"/>
      <name val="宋体"/>
    </font>
    <font>
      <sz val="14"/>
      <color indexed="8"/>
      <name val="宋体"/>
    </font>
    <font>
      <sz val="30"/>
      <color indexed="8"/>
      <name val="Times New Roman"/>
      <family val="1"/>
    </font>
    <font>
      <b/>
      <sz val="11"/>
      <color theme="1"/>
      <name val="Khmer OS Battambang"/>
    </font>
    <font>
      <b/>
      <sz val="15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name val="新細明體"/>
      <family val="1"/>
      <charset val="136"/>
    </font>
    <font>
      <sz val="16"/>
      <color indexed="8"/>
      <name val="Limon S1"/>
    </font>
    <font>
      <sz val="18"/>
      <color indexed="8"/>
      <name val="Limon S1"/>
    </font>
    <font>
      <sz val="20"/>
      <color indexed="8"/>
      <name val="Limon S1"/>
    </font>
    <font>
      <sz val="12"/>
      <color indexed="8"/>
      <name val="Limon S1"/>
    </font>
    <font>
      <sz val="14"/>
      <color indexed="8"/>
      <name val="Limon S1"/>
    </font>
    <font>
      <sz val="9"/>
      <color indexed="8"/>
      <name val="Limon S1"/>
    </font>
    <font>
      <sz val="8"/>
      <color indexed="8"/>
      <name val="Limon S1"/>
    </font>
    <font>
      <sz val="7"/>
      <color indexed="8"/>
      <name val="Khmer OS Battambang"/>
    </font>
    <font>
      <sz val="7"/>
      <color indexed="8"/>
      <name val="Times New Roman"/>
      <family val="1"/>
    </font>
    <font>
      <sz val="22"/>
      <color indexed="8"/>
      <name val="Limon S1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6"/>
      <color indexed="8"/>
      <name val="Arial"/>
      <family val="2"/>
    </font>
    <font>
      <sz val="6"/>
      <color indexed="8"/>
      <name val="Times New Roman"/>
      <family val="1"/>
    </font>
    <font>
      <u/>
      <sz val="8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indexed="8"/>
      <name val="宋体"/>
      <family val="3"/>
      <charset val="134"/>
    </font>
    <font>
      <sz val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color rgb="FF000000"/>
      <name val="Times New Roman"/>
      <family val="1"/>
    </font>
    <font>
      <sz val="9"/>
      <color indexed="8"/>
      <name val="Khmer OS Battambang"/>
    </font>
    <font>
      <sz val="12"/>
      <color indexed="8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1"/>
      <color indexed="8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sz val="8"/>
      <name val="Tahoma"/>
      <family val="2"/>
    </font>
    <font>
      <sz val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Times New Roman"/>
      <family val="1"/>
    </font>
    <font>
      <sz val="8"/>
      <color theme="1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8"/>
      <color theme="1"/>
      <name val="Arial"/>
      <family val="2"/>
    </font>
    <font>
      <sz val="10"/>
      <color indexed="8"/>
      <name val="Limon S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1" fillId="0" borderId="0"/>
    <xf numFmtId="164" fontId="1" fillId="0" borderId="0"/>
    <xf numFmtId="164" fontId="6" fillId="0" borderId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164" fontId="45" fillId="0" borderId="0"/>
    <xf numFmtId="170" fontId="1" fillId="0" borderId="0" applyFont="0" applyFill="0" applyBorder="0" applyAlignment="0" applyProtection="0"/>
  </cellStyleXfs>
  <cellXfs count="268">
    <xf numFmtId="0" fontId="0" fillId="0" borderId="0" xfId="0"/>
    <xf numFmtId="0" fontId="2" fillId="2" borderId="0" xfId="2" applyFont="1" applyFill="1" applyAlignment="1">
      <alignment vertical="center"/>
    </xf>
    <xf numFmtId="0" fontId="3" fillId="2" borderId="0" xfId="2" applyFont="1" applyFill="1" applyAlignment="1">
      <alignment vertical="center"/>
    </xf>
    <xf numFmtId="15" fontId="4" fillId="2" borderId="0" xfId="3" applyNumberFormat="1" applyFont="1" applyFill="1"/>
    <xf numFmtId="164" fontId="1" fillId="2" borderId="0" xfId="3" applyFill="1"/>
    <xf numFmtId="164" fontId="3" fillId="2" borderId="0" xfId="3" applyFont="1" applyFill="1" applyAlignment="1">
      <alignment vertical="center"/>
    </xf>
    <xf numFmtId="164" fontId="5" fillId="2" borderId="0" xfId="3" applyFont="1" applyFill="1"/>
    <xf numFmtId="164" fontId="5" fillId="2" borderId="0" xfId="3" applyFont="1" applyFill="1" applyAlignment="1">
      <alignment horizontal="center" vertical="center"/>
    </xf>
    <xf numFmtId="164" fontId="3" fillId="2" borderId="0" xfId="3" applyFont="1" applyFill="1" applyAlignment="1">
      <alignment horizontal="center" vertical="center"/>
    </xf>
    <xf numFmtId="164" fontId="4" fillId="2" borderId="0" xfId="3" applyFont="1" applyFill="1" applyAlignment="1">
      <alignment horizontal="center" vertical="center"/>
    </xf>
    <xf numFmtId="164" fontId="5" fillId="2" borderId="0" xfId="4" applyFont="1" applyFill="1"/>
    <xf numFmtId="164" fontId="6" fillId="2" borderId="0" xfId="4" applyFill="1"/>
    <xf numFmtId="0" fontId="7" fillId="0" borderId="0" xfId="0" applyFont="1" applyAlignment="1">
      <alignment vertical="center"/>
    </xf>
    <xf numFmtId="165" fontId="5" fillId="0" borderId="0" xfId="3" applyNumberFormat="1" applyFont="1"/>
    <xf numFmtId="164" fontId="5" fillId="0" borderId="0" xfId="3" applyFont="1"/>
    <xf numFmtId="15" fontId="5" fillId="0" borderId="0" xfId="3" applyNumberFormat="1" applyFont="1"/>
    <xf numFmtId="15" fontId="5" fillId="2" borderId="0" xfId="3" applyNumberFormat="1" applyFont="1" applyFill="1"/>
    <xf numFmtId="164" fontId="4" fillId="2" borderId="0" xfId="3" applyFont="1" applyFill="1"/>
    <xf numFmtId="0" fontId="1" fillId="2" borderId="0" xfId="2" applyFill="1"/>
    <xf numFmtId="0" fontId="8" fillId="2" borderId="0" xfId="2" applyFont="1" applyFill="1"/>
    <xf numFmtId="0" fontId="9" fillId="2" borderId="0" xfId="2" applyFont="1" applyFill="1"/>
    <xf numFmtId="0" fontId="10" fillId="2" borderId="0" xfId="2" applyFont="1" applyFill="1"/>
    <xf numFmtId="164" fontId="10" fillId="2" borderId="0" xfId="3" applyFont="1" applyFill="1"/>
    <xf numFmtId="164" fontId="11" fillId="2" borderId="0" xfId="3" applyFont="1" applyFill="1"/>
    <xf numFmtId="164" fontId="12" fillId="2" borderId="0" xfId="3" applyFont="1" applyFill="1"/>
    <xf numFmtId="17" fontId="5" fillId="3" borderId="0" xfId="4" applyNumberFormat="1" applyFont="1" applyFill="1"/>
    <xf numFmtId="166" fontId="5" fillId="2" borderId="0" xfId="4" applyNumberFormat="1" applyFont="1" applyFill="1"/>
    <xf numFmtId="0" fontId="13" fillId="0" borderId="0" xfId="0" applyFont="1" applyAlignment="1">
      <alignment vertical="center"/>
    </xf>
    <xf numFmtId="165" fontId="5" fillId="2" borderId="0" xfId="3" applyNumberFormat="1" applyFont="1" applyFill="1"/>
    <xf numFmtId="164" fontId="14" fillId="2" borderId="0" xfId="3" applyFont="1" applyFill="1" applyAlignment="1">
      <alignment vertical="center"/>
    </xf>
    <xf numFmtId="0" fontId="15" fillId="2" borderId="0" xfId="2" applyFont="1" applyFill="1" applyAlignment="1">
      <alignment vertical="center"/>
    </xf>
    <xf numFmtId="0" fontId="18" fillId="2" borderId="0" xfId="2" applyFont="1" applyFill="1" applyAlignment="1">
      <alignment vertical="center"/>
    </xf>
    <xf numFmtId="17" fontId="5" fillId="2" borderId="0" xfId="3" applyNumberFormat="1" applyFont="1" applyFill="1"/>
    <xf numFmtId="0" fontId="19" fillId="0" borderId="0" xfId="0" applyFont="1"/>
    <xf numFmtId="165" fontId="20" fillId="2" borderId="1" xfId="3" applyNumberFormat="1" applyFont="1" applyFill="1" applyBorder="1"/>
    <xf numFmtId="164" fontId="21" fillId="2" borderId="1" xfId="3" applyFont="1" applyFill="1" applyBorder="1"/>
    <xf numFmtId="164" fontId="5" fillId="2" borderId="1" xfId="3" applyFont="1" applyFill="1" applyBorder="1"/>
    <xf numFmtId="15" fontId="20" fillId="2" borderId="1" xfId="3" applyNumberFormat="1" applyFont="1" applyFill="1" applyBorder="1" applyAlignment="1">
      <alignment vertical="center"/>
    </xf>
    <xf numFmtId="164" fontId="22" fillId="2" borderId="1" xfId="3" applyFont="1" applyFill="1" applyBorder="1"/>
    <xf numFmtId="164" fontId="21" fillId="2" borderId="0" xfId="3" applyFont="1" applyFill="1"/>
    <xf numFmtId="164" fontId="4" fillId="2" borderId="1" xfId="3" applyFont="1" applyFill="1" applyBorder="1"/>
    <xf numFmtId="164" fontId="23" fillId="2" borderId="0" xfId="3" applyFont="1" applyFill="1"/>
    <xf numFmtId="167" fontId="5" fillId="2" borderId="1" xfId="5" applyFont="1" applyFill="1" applyBorder="1"/>
    <xf numFmtId="168" fontId="5" fillId="2" borderId="1" xfId="3" applyNumberFormat="1" applyFont="1" applyFill="1" applyBorder="1" applyAlignment="1">
      <alignment horizontal="right"/>
    </xf>
    <xf numFmtId="168" fontId="5" fillId="2" borderId="1" xfId="3" applyNumberFormat="1" applyFont="1" applyFill="1" applyBorder="1" applyAlignment="1">
      <alignment horizontal="center"/>
    </xf>
    <xf numFmtId="17" fontId="5" fillId="2" borderId="0" xfId="4" applyNumberFormat="1" applyFont="1" applyFill="1"/>
    <xf numFmtId="17" fontId="5" fillId="2" borderId="0" xfId="4" applyNumberFormat="1" applyFont="1" applyFill="1" applyAlignment="1">
      <alignment horizontal="right"/>
    </xf>
    <xf numFmtId="17" fontId="6" fillId="2" borderId="0" xfId="4" applyNumberFormat="1" applyFill="1"/>
    <xf numFmtId="164" fontId="25" fillId="0" borderId="5" xfId="4" applyFont="1" applyBorder="1" applyAlignment="1">
      <alignment horizontal="center"/>
    </xf>
    <xf numFmtId="164" fontId="25" fillId="0" borderId="5" xfId="4" applyFont="1" applyBorder="1" applyAlignment="1">
      <alignment horizontal="center" wrapText="1"/>
    </xf>
    <xf numFmtId="164" fontId="29" fillId="0" borderId="5" xfId="4" applyFont="1" applyBorder="1" applyAlignment="1">
      <alignment horizontal="center"/>
    </xf>
    <xf numFmtId="164" fontId="29" fillId="0" borderId="5" xfId="4" applyFont="1" applyBorder="1" applyAlignment="1">
      <alignment horizontal="center" wrapText="1"/>
    </xf>
    <xf numFmtId="164" fontId="29" fillId="2" borderId="2" xfId="4" applyFont="1" applyFill="1" applyBorder="1" applyAlignment="1">
      <alignment horizontal="center" vertical="center" wrapText="1"/>
    </xf>
    <xf numFmtId="164" fontId="28" fillId="0" borderId="0" xfId="4" applyFont="1" applyAlignment="1">
      <alignment horizontal="center"/>
    </xf>
    <xf numFmtId="164" fontId="6" fillId="0" borderId="0" xfId="4"/>
    <xf numFmtId="164" fontId="25" fillId="0" borderId="5" xfId="4" applyFont="1" applyBorder="1" applyAlignment="1">
      <alignment horizontal="center" vertical="center"/>
    </xf>
    <xf numFmtId="164" fontId="29" fillId="2" borderId="9" xfId="4" applyFont="1" applyFill="1" applyBorder="1" applyAlignment="1">
      <alignment horizontal="center" vertical="center" wrapText="1"/>
    </xf>
    <xf numFmtId="164" fontId="36" fillId="0" borderId="5" xfId="4" applyFont="1" applyBorder="1" applyAlignment="1">
      <alignment horizontal="center" vertical="center"/>
    </xf>
    <xf numFmtId="164" fontId="37" fillId="0" borderId="5" xfId="4" applyFont="1" applyBorder="1" applyAlignment="1">
      <alignment horizontal="center" vertical="center"/>
    </xf>
    <xf numFmtId="164" fontId="39" fillId="2" borderId="2" xfId="4" applyFont="1" applyFill="1" applyBorder="1" applyAlignment="1">
      <alignment horizontal="center" vertical="center" wrapText="1"/>
    </xf>
    <xf numFmtId="164" fontId="33" fillId="0" borderId="5" xfId="4" applyFont="1" applyBorder="1" applyAlignment="1">
      <alignment horizontal="center" vertical="center"/>
    </xf>
    <xf numFmtId="164" fontId="33" fillId="0" borderId="5" xfId="4" applyFont="1" applyBorder="1" applyAlignment="1">
      <alignment horizontal="center" vertical="center" wrapText="1"/>
    </xf>
    <xf numFmtId="164" fontId="38" fillId="0" borderId="0" xfId="4" applyFont="1" applyAlignment="1">
      <alignment horizontal="center"/>
    </xf>
    <xf numFmtId="164" fontId="33" fillId="0" borderId="5" xfId="4" applyFont="1" applyBorder="1" applyAlignment="1">
      <alignment horizontal="center" vertical="top" wrapText="1"/>
    </xf>
    <xf numFmtId="164" fontId="39" fillId="2" borderId="9" xfId="4" applyFont="1" applyFill="1" applyBorder="1" applyAlignment="1">
      <alignment horizontal="center" vertical="center" wrapText="1"/>
    </xf>
    <xf numFmtId="164" fontId="33" fillId="0" borderId="5" xfId="4" applyFont="1" applyBorder="1" applyAlignment="1">
      <alignment horizontal="center"/>
    </xf>
    <xf numFmtId="164" fontId="4" fillId="0" borderId="0" xfId="4" applyFont="1" applyAlignment="1">
      <alignment horizontal="center"/>
    </xf>
    <xf numFmtId="164" fontId="40" fillId="0" borderId="5" xfId="4" applyFont="1" applyBorder="1" applyAlignment="1">
      <alignment horizontal="center" vertical="center" shrinkToFit="1"/>
    </xf>
    <xf numFmtId="165" fontId="4" fillId="2" borderId="9" xfId="4" applyNumberFormat="1" applyFont="1" applyFill="1" applyBorder="1" applyAlignment="1">
      <alignment horizontal="center" vertical="center" shrinkToFit="1"/>
    </xf>
    <xf numFmtId="15" fontId="4" fillId="0" borderId="9" xfId="5" applyNumberFormat="1" applyFont="1" applyFill="1" applyBorder="1" applyAlignment="1">
      <alignment horizontal="center" vertical="center" shrinkToFit="1"/>
    </xf>
    <xf numFmtId="164" fontId="31" fillId="0" borderId="9" xfId="4" applyFont="1" applyBorder="1" applyAlignment="1">
      <alignment horizontal="center" vertical="center" shrinkToFit="1"/>
    </xf>
    <xf numFmtId="164" fontId="38" fillId="2" borderId="9" xfId="4" applyFont="1" applyFill="1" applyBorder="1" applyAlignment="1">
      <alignment horizontal="center" vertical="center" shrinkToFit="1"/>
    </xf>
    <xf numFmtId="164" fontId="4" fillId="2" borderId="9" xfId="4" applyFont="1" applyFill="1" applyBorder="1" applyAlignment="1">
      <alignment horizontal="center" vertical="center" shrinkToFit="1"/>
    </xf>
    <xf numFmtId="164" fontId="4" fillId="0" borderId="5" xfId="4" applyFont="1" applyBorder="1" applyAlignment="1">
      <alignment horizontal="center" vertical="center" shrinkToFit="1"/>
    </xf>
    <xf numFmtId="164" fontId="4" fillId="0" borderId="9" xfId="4" applyFont="1" applyBorder="1" applyAlignment="1">
      <alignment horizontal="center" vertical="center" shrinkToFit="1"/>
    </xf>
    <xf numFmtId="164" fontId="4" fillId="2" borderId="5" xfId="4" applyFont="1" applyFill="1" applyBorder="1" applyAlignment="1">
      <alignment horizontal="center" vertical="center" shrinkToFit="1"/>
    </xf>
    <xf numFmtId="164" fontId="4" fillId="2" borderId="8" xfId="4" applyFont="1" applyFill="1" applyBorder="1" applyAlignment="1">
      <alignment horizontal="center" vertical="center" shrinkToFit="1"/>
    </xf>
    <xf numFmtId="164" fontId="0" fillId="0" borderId="5" xfId="4" applyFont="1" applyBorder="1" applyAlignment="1">
      <alignment horizontal="center" vertical="center" shrinkToFit="1"/>
    </xf>
    <xf numFmtId="164" fontId="41" fillId="0" borderId="5" xfId="4" applyFont="1" applyBorder="1" applyAlignment="1">
      <alignment horizontal="center" vertical="center" shrinkToFit="1"/>
    </xf>
    <xf numFmtId="164" fontId="1" fillId="0" borderId="8" xfId="4" applyFont="1" applyBorder="1" applyAlignment="1">
      <alignment horizontal="center" vertical="center" shrinkToFit="1"/>
    </xf>
    <xf numFmtId="164" fontId="42" fillId="2" borderId="8" xfId="4" applyFont="1" applyFill="1" applyBorder="1" applyAlignment="1">
      <alignment horizontal="center" vertical="center" shrinkToFit="1"/>
    </xf>
    <xf numFmtId="164" fontId="43" fillId="0" borderId="5" xfId="4" applyFont="1" applyBorder="1" applyAlignment="1">
      <alignment horizontal="center" vertical="center" shrinkToFit="1"/>
    </xf>
    <xf numFmtId="164" fontId="5" fillId="5" borderId="0" xfId="4" applyFont="1" applyFill="1" applyAlignment="1">
      <alignment horizontal="center" vertical="center" shrinkToFit="1"/>
    </xf>
    <xf numFmtId="169" fontId="44" fillId="6" borderId="0" xfId="6" applyFont="1" applyFill="1" applyBorder="1" applyAlignment="1">
      <alignment horizontal="center" vertical="center" shrinkToFit="1"/>
    </xf>
    <xf numFmtId="164" fontId="44" fillId="6" borderId="0" xfId="4" applyFont="1" applyFill="1" applyAlignment="1">
      <alignment horizontal="center" vertical="center" shrinkToFit="1"/>
    </xf>
    <xf numFmtId="164" fontId="5" fillId="0" borderId="0" xfId="4" applyFont="1" applyAlignment="1">
      <alignment horizontal="center" vertical="center" shrinkToFit="1"/>
    </xf>
    <xf numFmtId="164" fontId="6" fillId="0" borderId="0" xfId="4" applyAlignment="1">
      <alignment horizontal="center" vertical="center" shrinkToFit="1"/>
    </xf>
    <xf numFmtId="1" fontId="45" fillId="2" borderId="5" xfId="5" applyNumberFormat="1" applyFont="1" applyFill="1" applyBorder="1" applyAlignment="1">
      <alignment horizontal="center" vertical="center"/>
    </xf>
    <xf numFmtId="165" fontId="46" fillId="2" borderId="5" xfId="4" quotePrefix="1" applyNumberFormat="1" applyFont="1" applyFill="1" applyBorder="1" applyAlignment="1">
      <alignment horizontal="center" vertical="center"/>
    </xf>
    <xf numFmtId="164" fontId="47" fillId="0" borderId="5" xfId="4" applyFont="1" applyBorder="1" applyAlignment="1">
      <alignment horizontal="center" vertical="center" wrapText="1"/>
    </xf>
    <xf numFmtId="164" fontId="35" fillId="0" borderId="5" xfId="4" applyFont="1" applyBorder="1" applyAlignment="1">
      <alignment horizontal="center" vertical="center" wrapText="1"/>
    </xf>
    <xf numFmtId="0" fontId="47" fillId="0" borderId="5" xfId="4" applyNumberFormat="1" applyFont="1" applyBorder="1" applyAlignment="1">
      <alignment horizontal="center" vertical="center" wrapText="1"/>
    </xf>
    <xf numFmtId="168" fontId="35" fillId="0" borderId="5" xfId="4" applyNumberFormat="1" applyFont="1" applyBorder="1" applyAlignment="1">
      <alignment horizontal="center" vertical="center" wrapText="1"/>
    </xf>
    <xf numFmtId="171" fontId="47" fillId="0" borderId="5" xfId="1" applyNumberFormat="1" applyFont="1" applyBorder="1" applyAlignment="1">
      <alignment horizontal="center" vertical="center" wrapText="1"/>
    </xf>
    <xf numFmtId="167" fontId="48" fillId="2" borderId="5" xfId="5" applyFont="1" applyFill="1" applyBorder="1" applyAlignment="1">
      <alignment vertical="center"/>
    </xf>
    <xf numFmtId="170" fontId="48" fillId="2" borderId="5" xfId="7" applyFont="1" applyFill="1" applyBorder="1" applyAlignment="1">
      <alignment vertical="center"/>
    </xf>
    <xf numFmtId="2" fontId="11" fillId="2" borderId="5" xfId="8" applyNumberFormat="1" applyFont="1" applyFill="1" applyBorder="1" applyAlignment="1">
      <alignment vertical="center"/>
    </xf>
    <xf numFmtId="171" fontId="49" fillId="2" borderId="5" xfId="9" quotePrefix="1" applyNumberFormat="1" applyFont="1" applyFill="1" applyBorder="1" applyAlignment="1">
      <alignment horizontal="center" vertical="center"/>
    </xf>
    <xf numFmtId="170" fontId="50" fillId="2" borderId="5" xfId="7" quotePrefix="1" applyFont="1" applyFill="1" applyBorder="1" applyAlignment="1">
      <alignment horizontal="center" vertical="center"/>
    </xf>
    <xf numFmtId="172" fontId="49" fillId="2" borderId="5" xfId="8" quotePrefix="1" applyFont="1" applyFill="1" applyBorder="1" applyAlignment="1">
      <alignment horizontal="center" vertical="center"/>
    </xf>
    <xf numFmtId="170" fontId="49" fillId="2" borderId="5" xfId="9" quotePrefix="1" applyFont="1" applyFill="1" applyBorder="1" applyAlignment="1">
      <alignment horizontal="center" vertical="center"/>
    </xf>
    <xf numFmtId="167" fontId="51" fillId="2" borderId="5" xfId="5" applyFont="1" applyFill="1" applyBorder="1" applyAlignment="1">
      <alignment vertical="center"/>
    </xf>
    <xf numFmtId="170" fontId="51" fillId="2" borderId="5" xfId="7" applyFont="1" applyFill="1" applyBorder="1" applyAlignment="1">
      <alignment vertical="center"/>
    </xf>
    <xf numFmtId="173" fontId="51" fillId="2" borderId="5" xfId="5" applyNumberFormat="1" applyFont="1" applyFill="1" applyBorder="1" applyAlignment="1">
      <alignment vertical="center"/>
    </xf>
    <xf numFmtId="172" fontId="51" fillId="2" borderId="5" xfId="8" applyFont="1" applyFill="1" applyBorder="1" applyAlignment="1">
      <alignment vertical="center"/>
    </xf>
    <xf numFmtId="170" fontId="51" fillId="2" borderId="5" xfId="9" applyFont="1" applyFill="1" applyBorder="1" applyAlignment="1">
      <alignment vertical="center"/>
    </xf>
    <xf numFmtId="171" fontId="51" fillId="2" borderId="5" xfId="7" applyNumberFormat="1" applyFont="1" applyFill="1" applyBorder="1" applyAlignment="1">
      <alignment vertical="center"/>
    </xf>
    <xf numFmtId="170" fontId="11" fillId="2" borderId="5" xfId="7" applyFont="1" applyFill="1" applyBorder="1" applyAlignment="1">
      <alignment vertical="center"/>
    </xf>
    <xf numFmtId="170" fontId="49" fillId="2" borderId="5" xfId="9" quotePrefix="1" applyFont="1" applyFill="1" applyBorder="1" applyAlignment="1">
      <alignment horizontal="center" vertical="center" wrapText="1"/>
    </xf>
    <xf numFmtId="170" fontId="49" fillId="2" borderId="5" xfId="7" quotePrefix="1" applyFont="1" applyFill="1" applyBorder="1" applyAlignment="1">
      <alignment horizontal="center" vertical="center"/>
    </xf>
    <xf numFmtId="174" fontId="49" fillId="2" borderId="5" xfId="8" quotePrefix="1" applyNumberFormat="1" applyFont="1" applyFill="1" applyBorder="1" applyAlignment="1">
      <alignment horizontal="center" vertical="center"/>
    </xf>
    <xf numFmtId="171" fontId="49" fillId="2" borderId="5" xfId="7" quotePrefix="1" applyNumberFormat="1" applyFont="1" applyFill="1" applyBorder="1" applyAlignment="1">
      <alignment horizontal="center" vertical="center"/>
    </xf>
    <xf numFmtId="174" fontId="52" fillId="2" borderId="5" xfId="8" quotePrefix="1" applyNumberFormat="1" applyFont="1" applyFill="1" applyBorder="1" applyAlignment="1">
      <alignment horizontal="center" vertical="center" wrapText="1"/>
    </xf>
    <xf numFmtId="174" fontId="53" fillId="2" borderId="5" xfId="8" quotePrefix="1" applyNumberFormat="1" applyFont="1" applyFill="1" applyBorder="1" applyAlignment="1">
      <alignment horizontal="center" vertical="center"/>
    </xf>
    <xf numFmtId="9" fontId="54" fillId="0" borderId="5" xfId="10" applyFont="1" applyBorder="1" applyAlignment="1">
      <alignment horizontal="center" vertical="center"/>
    </xf>
    <xf numFmtId="174" fontId="54" fillId="0" borderId="5" xfId="11" applyNumberFormat="1" applyFont="1" applyBorder="1" applyAlignment="1">
      <alignment horizontal="center" vertical="center"/>
    </xf>
    <xf numFmtId="2" fontId="50" fillId="2" borderId="5" xfId="8" quotePrefix="1" applyNumberFormat="1" applyFont="1" applyFill="1" applyBorder="1" applyAlignment="1">
      <alignment horizontal="center" vertical="center"/>
    </xf>
    <xf numFmtId="170" fontId="55" fillId="2" borderId="5" xfId="7" quotePrefix="1" applyFont="1" applyFill="1" applyBorder="1" applyAlignment="1">
      <alignment horizontal="center" vertical="center"/>
    </xf>
    <xf numFmtId="170" fontId="56" fillId="2" borderId="5" xfId="7" applyFont="1" applyFill="1" applyBorder="1" applyAlignment="1">
      <alignment vertical="center" wrapText="1"/>
    </xf>
    <xf numFmtId="170" fontId="56" fillId="2" borderId="5" xfId="12" applyFont="1" applyFill="1" applyBorder="1" applyAlignment="1">
      <alignment horizontal="left" vertical="center"/>
    </xf>
    <xf numFmtId="164" fontId="57" fillId="2" borderId="5" xfId="4" applyFont="1" applyFill="1" applyBorder="1" applyAlignment="1">
      <alignment horizontal="center" vertical="center"/>
    </xf>
    <xf numFmtId="164" fontId="58" fillId="2" borderId="5" xfId="4" applyFont="1" applyFill="1" applyBorder="1"/>
    <xf numFmtId="167" fontId="45" fillId="2" borderId="0" xfId="5" applyFont="1" applyFill="1" applyBorder="1"/>
    <xf numFmtId="173" fontId="59" fillId="2" borderId="0" xfId="5" applyNumberFormat="1" applyFont="1" applyFill="1" applyBorder="1" applyAlignment="1">
      <alignment horizontal="center" vertical="center"/>
    </xf>
    <xf numFmtId="173" fontId="59" fillId="2" borderId="0" xfId="4" applyNumberFormat="1" applyFont="1" applyFill="1" applyAlignment="1">
      <alignment horizontal="center" vertical="center"/>
    </xf>
    <xf numFmtId="170" fontId="59" fillId="2" borderId="0" xfId="9" applyFont="1" applyFill="1" applyBorder="1" applyAlignment="1">
      <alignment horizontal="center" vertical="center"/>
    </xf>
    <xf numFmtId="164" fontId="60" fillId="2" borderId="0" xfId="4" applyFont="1" applyFill="1"/>
    <xf numFmtId="1" fontId="45" fillId="2" borderId="0" xfId="5" applyNumberFormat="1" applyFont="1" applyFill="1" applyBorder="1" applyAlignment="1">
      <alignment horizontal="center" vertical="center"/>
    </xf>
    <xf numFmtId="49" fontId="61" fillId="2" borderId="0" xfId="4" quotePrefix="1" applyNumberFormat="1" applyFont="1" applyFill="1" applyAlignment="1">
      <alignment horizontal="left" vertical="center"/>
    </xf>
    <xf numFmtId="49" fontId="62" fillId="2" borderId="0" xfId="4" applyNumberFormat="1" applyFont="1" applyFill="1" applyAlignment="1">
      <alignment horizontal="center" vertical="center"/>
    </xf>
    <xf numFmtId="170" fontId="64" fillId="2" borderId="5" xfId="7" quotePrefix="1" applyFont="1" applyFill="1" applyBorder="1" applyAlignment="1">
      <alignment horizontal="center" vertical="center"/>
    </xf>
    <xf numFmtId="167" fontId="65" fillId="2" borderId="5" xfId="5" applyFont="1" applyFill="1" applyBorder="1" applyAlignment="1">
      <alignment vertical="center"/>
    </xf>
    <xf numFmtId="170" fontId="65" fillId="2" borderId="5" xfId="7" applyFont="1" applyFill="1" applyBorder="1" applyAlignment="1">
      <alignment vertical="center"/>
    </xf>
    <xf numFmtId="170" fontId="56" fillId="2" borderId="5" xfId="7" applyFont="1" applyFill="1" applyBorder="1" applyAlignment="1">
      <alignment vertical="center"/>
    </xf>
    <xf numFmtId="164" fontId="58" fillId="2" borderId="0" xfId="4" applyFont="1" applyFill="1"/>
    <xf numFmtId="167" fontId="59" fillId="2" borderId="0" xfId="5" applyFont="1" applyFill="1" applyBorder="1" applyAlignment="1">
      <alignment horizontal="center" vertical="center"/>
    </xf>
    <xf numFmtId="164" fontId="9" fillId="2" borderId="0" xfId="4" applyFont="1" applyFill="1"/>
    <xf numFmtId="164" fontId="63" fillId="2" borderId="0" xfId="4" applyFont="1" applyFill="1" applyAlignment="1">
      <alignment horizontal="center" vertical="center"/>
    </xf>
    <xf numFmtId="15" fontId="9" fillId="2" borderId="0" xfId="4" applyNumberFormat="1" applyFont="1" applyFill="1"/>
    <xf numFmtId="170" fontId="51" fillId="2" borderId="0" xfId="7" applyFont="1" applyFill="1" applyBorder="1" applyAlignment="1"/>
    <xf numFmtId="167" fontId="51" fillId="2" borderId="0" xfId="5" applyFont="1" applyFill="1" applyBorder="1" applyAlignment="1">
      <alignment vertical="center"/>
    </xf>
    <xf numFmtId="170" fontId="51" fillId="2" borderId="0" xfId="7" applyFont="1" applyFill="1" applyBorder="1" applyAlignment="1">
      <alignment vertical="center"/>
    </xf>
    <xf numFmtId="170" fontId="56" fillId="2" borderId="0" xfId="7" applyFont="1" applyFill="1" applyBorder="1" applyAlignment="1">
      <alignment vertical="center"/>
    </xf>
    <xf numFmtId="167" fontId="59" fillId="2" borderId="0" xfId="4" applyNumberFormat="1" applyFont="1" applyFill="1" applyAlignment="1">
      <alignment horizontal="center" vertical="center"/>
    </xf>
    <xf numFmtId="167" fontId="65" fillId="2" borderId="0" xfId="5" applyFont="1" applyFill="1" applyBorder="1" applyAlignment="1">
      <alignment vertical="center"/>
    </xf>
    <xf numFmtId="170" fontId="65" fillId="2" borderId="0" xfId="7" applyFont="1" applyFill="1" applyBorder="1" applyAlignment="1">
      <alignment vertical="center"/>
    </xf>
    <xf numFmtId="175" fontId="66" fillId="2" borderId="0" xfId="4" quotePrefix="1" applyNumberFormat="1" applyFont="1" applyFill="1" applyAlignment="1">
      <alignment horizontal="center" vertical="center"/>
    </xf>
    <xf numFmtId="164" fontId="67" fillId="2" borderId="0" xfId="4" applyFont="1" applyFill="1"/>
    <xf numFmtId="164" fontId="68" fillId="2" borderId="0" xfId="4" applyFont="1" applyFill="1" applyAlignment="1">
      <alignment horizontal="center" vertical="center"/>
    </xf>
    <xf numFmtId="165" fontId="9" fillId="2" borderId="0" xfId="4" applyNumberFormat="1" applyFont="1" applyFill="1"/>
    <xf numFmtId="171" fontId="69" fillId="3" borderId="5" xfId="9" applyNumberFormat="1" applyFont="1" applyFill="1" applyBorder="1" applyAlignment="1">
      <alignment horizontal="center" vertical="center"/>
    </xf>
    <xf numFmtId="171" fontId="48" fillId="3" borderId="5" xfId="9" applyNumberFormat="1" applyFont="1" applyFill="1" applyBorder="1" applyAlignment="1">
      <alignment horizontal="center" vertical="center"/>
    </xf>
    <xf numFmtId="171" fontId="70" fillId="3" borderId="5" xfId="9" applyNumberFormat="1" applyFont="1" applyFill="1" applyBorder="1" applyAlignment="1">
      <alignment horizontal="center" vertical="center"/>
    </xf>
    <xf numFmtId="176" fontId="48" fillId="3" borderId="5" xfId="7" applyNumberFormat="1" applyFont="1" applyFill="1" applyBorder="1" applyAlignment="1">
      <alignment horizontal="center" vertical="center"/>
    </xf>
    <xf numFmtId="165" fontId="6" fillId="2" borderId="0" xfId="4" applyNumberFormat="1" applyFill="1"/>
    <xf numFmtId="15" fontId="6" fillId="2" borderId="0" xfId="4" applyNumberFormat="1" applyFill="1"/>
    <xf numFmtId="173" fontId="71" fillId="2" borderId="5" xfId="4" applyNumberFormat="1" applyFont="1" applyFill="1" applyBorder="1" applyAlignment="1">
      <alignment horizontal="center" vertical="center"/>
    </xf>
    <xf numFmtId="173" fontId="72" fillId="2" borderId="5" xfId="4" applyNumberFormat="1" applyFont="1" applyFill="1" applyBorder="1" applyAlignment="1">
      <alignment horizontal="center" vertical="center"/>
    </xf>
    <xf numFmtId="173" fontId="71" fillId="2" borderId="0" xfId="4" applyNumberFormat="1" applyFont="1" applyFill="1" applyAlignment="1">
      <alignment horizontal="center" vertical="center"/>
    </xf>
    <xf numFmtId="173" fontId="72" fillId="2" borderId="0" xfId="4" applyNumberFormat="1" applyFont="1" applyFill="1" applyAlignment="1">
      <alignment horizontal="center" vertical="center"/>
    </xf>
    <xf numFmtId="164" fontId="43" fillId="0" borderId="0" xfId="4" applyFont="1"/>
    <xf numFmtId="164" fontId="5" fillId="0" borderId="0" xfId="4" applyFont="1"/>
    <xf numFmtId="164" fontId="4" fillId="0" borderId="0" xfId="4" applyFont="1"/>
    <xf numFmtId="15" fontId="6" fillId="0" borderId="0" xfId="4" applyNumberFormat="1"/>
    <xf numFmtId="164" fontId="6" fillId="7" borderId="0" xfId="4" applyFill="1"/>
    <xf numFmtId="164" fontId="6" fillId="8" borderId="0" xfId="4" applyFill="1"/>
    <xf numFmtId="164" fontId="73" fillId="0" borderId="0" xfId="4" applyFont="1"/>
    <xf numFmtId="167" fontId="1" fillId="0" borderId="0" xfId="5" applyFont="1"/>
    <xf numFmtId="171" fontId="47" fillId="0" borderId="5" xfId="12" applyNumberFormat="1" applyFont="1" applyBorder="1" applyAlignment="1">
      <alignment horizontal="center" vertical="center" wrapText="1"/>
    </xf>
    <xf numFmtId="174" fontId="52" fillId="2" borderId="5" xfId="8" quotePrefix="1" applyNumberFormat="1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49" fontId="25" fillId="0" borderId="2" xfId="4" applyNumberFormat="1" applyFont="1" applyBorder="1" applyAlignment="1">
      <alignment horizontal="center" vertical="center" textRotation="90"/>
    </xf>
    <xf numFmtId="49" fontId="25" fillId="0" borderId="8" xfId="4" applyNumberFormat="1" applyFont="1" applyBorder="1" applyAlignment="1">
      <alignment horizontal="center" vertical="center" textRotation="90"/>
    </xf>
    <xf numFmtId="49" fontId="25" fillId="0" borderId="9" xfId="4" applyNumberFormat="1" applyFont="1" applyBorder="1" applyAlignment="1">
      <alignment horizontal="center" vertical="center" textRotation="90"/>
    </xf>
    <xf numFmtId="165" fontId="26" fillId="2" borderId="2" xfId="4" applyNumberFormat="1" applyFont="1" applyFill="1" applyBorder="1" applyAlignment="1">
      <alignment horizontal="center" vertical="center"/>
    </xf>
    <xf numFmtId="165" fontId="26" fillId="2" borderId="9" xfId="4" applyNumberFormat="1" applyFont="1" applyFill="1" applyBorder="1" applyAlignment="1">
      <alignment horizontal="center" vertical="center"/>
    </xf>
    <xf numFmtId="164" fontId="26" fillId="0" borderId="2" xfId="4" applyFont="1" applyBorder="1" applyAlignment="1">
      <alignment horizontal="center" vertical="center"/>
    </xf>
    <xf numFmtId="164" fontId="26" fillId="0" borderId="9" xfId="4" applyFont="1" applyBorder="1" applyAlignment="1">
      <alignment horizontal="center" vertical="center"/>
    </xf>
    <xf numFmtId="164" fontId="27" fillId="0" borderId="3" xfId="4" applyFont="1" applyBorder="1" applyAlignment="1">
      <alignment horizontal="center" vertical="center" shrinkToFit="1"/>
    </xf>
    <xf numFmtId="164" fontId="27" fillId="0" borderId="4" xfId="4" applyFont="1" applyBorder="1" applyAlignment="1">
      <alignment horizontal="center" vertical="center" shrinkToFit="1"/>
    </xf>
    <xf numFmtId="164" fontId="28" fillId="2" borderId="2" xfId="4" applyFont="1" applyFill="1" applyBorder="1" applyAlignment="1">
      <alignment horizontal="center" vertical="center" wrapText="1"/>
    </xf>
    <xf numFmtId="164" fontId="28" fillId="2" borderId="9" xfId="4" applyFont="1" applyFill="1" applyBorder="1" applyAlignment="1">
      <alignment horizontal="center" vertical="center" wrapText="1"/>
    </xf>
    <xf numFmtId="164" fontId="25" fillId="2" borderId="2" xfId="4" applyFont="1" applyFill="1" applyBorder="1" applyAlignment="1">
      <alignment horizontal="center" vertical="center" wrapText="1"/>
    </xf>
    <xf numFmtId="164" fontId="25" fillId="2" borderId="9" xfId="4" applyFont="1" applyFill="1" applyBorder="1" applyAlignment="1">
      <alignment horizontal="center" vertical="center" wrapText="1"/>
    </xf>
    <xf numFmtId="164" fontId="29" fillId="3" borderId="2" xfId="4" applyFont="1" applyFill="1" applyBorder="1" applyAlignment="1">
      <alignment horizontal="center" vertical="center" wrapText="1"/>
    </xf>
    <xf numFmtId="164" fontId="29" fillId="3" borderId="9" xfId="4" applyFont="1" applyFill="1" applyBorder="1" applyAlignment="1">
      <alignment horizontal="center" vertical="center" wrapText="1"/>
    </xf>
    <xf numFmtId="164" fontId="25" fillId="3" borderId="3" xfId="4" applyFont="1" applyFill="1" applyBorder="1" applyAlignment="1">
      <alignment horizontal="center" vertical="center" wrapText="1"/>
    </xf>
    <xf numFmtId="164" fontId="25" fillId="3" borderId="4" xfId="4" applyFont="1" applyFill="1" applyBorder="1" applyAlignment="1">
      <alignment horizontal="center" vertical="center" wrapText="1"/>
    </xf>
    <xf numFmtId="164" fontId="25" fillId="3" borderId="10" xfId="4" applyFont="1" applyFill="1" applyBorder="1" applyAlignment="1">
      <alignment horizontal="center" vertical="center" wrapText="1"/>
    </xf>
    <xf numFmtId="164" fontId="25" fillId="3" borderId="11" xfId="4" applyFont="1" applyFill="1" applyBorder="1" applyAlignment="1">
      <alignment horizontal="center" vertical="center" wrapText="1"/>
    </xf>
    <xf numFmtId="164" fontId="25" fillId="0" borderId="6" xfId="4" applyFont="1" applyBorder="1" applyAlignment="1">
      <alignment horizontal="center" wrapText="1"/>
    </xf>
    <xf numFmtId="164" fontId="25" fillId="0" borderId="7" xfId="4" applyFont="1" applyBorder="1" applyAlignment="1">
      <alignment horizontal="center" wrapText="1"/>
    </xf>
    <xf numFmtId="164" fontId="12" fillId="0" borderId="2" xfId="4" applyFont="1" applyBorder="1" applyAlignment="1">
      <alignment horizontal="center" wrapText="1"/>
    </xf>
    <xf numFmtId="164" fontId="12" fillId="0" borderId="9" xfId="4" applyFont="1" applyBorder="1" applyAlignment="1">
      <alignment horizontal="center" wrapText="1"/>
    </xf>
    <xf numFmtId="164" fontId="26" fillId="2" borderId="2" xfId="4" applyFont="1" applyFill="1" applyBorder="1" applyAlignment="1">
      <alignment horizontal="center" vertical="center"/>
    </xf>
    <xf numFmtId="164" fontId="26" fillId="2" borderId="9" xfId="4" applyFont="1" applyFill="1" applyBorder="1" applyAlignment="1">
      <alignment horizontal="center" vertical="center"/>
    </xf>
    <xf numFmtId="164" fontId="26" fillId="2" borderId="2" xfId="4" applyFont="1" applyFill="1" applyBorder="1" applyAlignment="1">
      <alignment horizontal="center" vertical="center" wrapText="1"/>
    </xf>
    <xf numFmtId="164" fontId="26" fillId="2" borderId="9" xfId="4" applyFont="1" applyFill="1" applyBorder="1" applyAlignment="1">
      <alignment horizontal="center" vertical="center" wrapText="1"/>
    </xf>
    <xf numFmtId="164" fontId="30" fillId="2" borderId="2" xfId="4" applyFont="1" applyFill="1" applyBorder="1" applyAlignment="1">
      <alignment horizontal="center" vertical="center" wrapText="1"/>
    </xf>
    <xf numFmtId="164" fontId="30" fillId="2" borderId="9" xfId="4" applyFont="1" applyFill="1" applyBorder="1" applyAlignment="1">
      <alignment horizontal="center" vertical="center" wrapText="1"/>
    </xf>
    <xf numFmtId="164" fontId="31" fillId="4" borderId="2" xfId="4" applyFont="1" applyFill="1" applyBorder="1" applyAlignment="1">
      <alignment horizontal="center" vertical="center" wrapText="1"/>
    </xf>
    <xf numFmtId="164" fontId="31" fillId="4" borderId="9" xfId="4" applyFont="1" applyFill="1" applyBorder="1" applyAlignment="1">
      <alignment horizontal="center" vertical="center" wrapText="1"/>
    </xf>
    <xf numFmtId="9" fontId="4" fillId="3" borderId="2" xfId="4" applyNumberFormat="1" applyFont="1" applyFill="1" applyBorder="1" applyAlignment="1">
      <alignment horizontal="center" vertical="center"/>
    </xf>
    <xf numFmtId="9" fontId="4" fillId="3" borderId="9" xfId="4" applyNumberFormat="1" applyFont="1" applyFill="1" applyBorder="1" applyAlignment="1">
      <alignment horizontal="center" vertical="center"/>
    </xf>
    <xf numFmtId="9" fontId="4" fillId="2" borderId="2" xfId="4" applyNumberFormat="1" applyFont="1" applyFill="1" applyBorder="1" applyAlignment="1">
      <alignment horizontal="center" vertical="center" wrapText="1"/>
    </xf>
    <xf numFmtId="9" fontId="4" fillId="2" borderId="9" xfId="4" applyNumberFormat="1" applyFont="1" applyFill="1" applyBorder="1" applyAlignment="1">
      <alignment horizontal="center" vertical="center" wrapText="1"/>
    </xf>
    <xf numFmtId="165" fontId="33" fillId="2" borderId="2" xfId="4" applyNumberFormat="1" applyFont="1" applyFill="1" applyBorder="1" applyAlignment="1">
      <alignment horizontal="center" vertical="center"/>
    </xf>
    <xf numFmtId="165" fontId="33" fillId="2" borderId="9" xfId="4" applyNumberFormat="1" applyFont="1" applyFill="1" applyBorder="1" applyAlignment="1">
      <alignment horizontal="center" vertical="center"/>
    </xf>
    <xf numFmtId="164" fontId="33" fillId="0" borderId="2" xfId="4" applyFont="1" applyBorder="1" applyAlignment="1">
      <alignment horizontal="center" vertical="center"/>
    </xf>
    <xf numFmtId="164" fontId="33" fillId="0" borderId="9" xfId="4" applyFont="1" applyBorder="1" applyAlignment="1">
      <alignment horizontal="center" vertical="center"/>
    </xf>
    <xf numFmtId="164" fontId="33" fillId="0" borderId="2" xfId="4" applyFont="1" applyBorder="1" applyAlignment="1">
      <alignment horizontal="center" vertical="center" wrapText="1"/>
    </xf>
    <xf numFmtId="164" fontId="33" fillId="0" borderId="9" xfId="4" applyFont="1" applyBorder="1" applyAlignment="1">
      <alignment horizontal="center" vertical="center" wrapText="1"/>
    </xf>
    <xf numFmtId="15" fontId="33" fillId="0" borderId="2" xfId="4" applyNumberFormat="1" applyFont="1" applyBorder="1" applyAlignment="1">
      <alignment horizontal="center" vertical="center"/>
    </xf>
    <xf numFmtId="15" fontId="33" fillId="0" borderId="9" xfId="4" applyNumberFormat="1" applyFont="1" applyBorder="1" applyAlignment="1">
      <alignment horizontal="center" vertical="center"/>
    </xf>
    <xf numFmtId="164" fontId="29" fillId="0" borderId="2" xfId="4" applyFont="1" applyBorder="1" applyAlignment="1">
      <alignment horizontal="center" vertical="center" wrapText="1"/>
    </xf>
    <xf numFmtId="164" fontId="29" fillId="0" borderId="9" xfId="4" applyFont="1" applyBorder="1" applyAlignment="1">
      <alignment horizontal="center" vertical="center" wrapText="1"/>
    </xf>
    <xf numFmtId="164" fontId="25" fillId="0" borderId="2" xfId="4" applyFont="1" applyBorder="1" applyAlignment="1">
      <alignment horizontal="center" vertical="center"/>
    </xf>
    <xf numFmtId="164" fontId="25" fillId="0" borderId="9" xfId="4" applyFont="1" applyBorder="1" applyAlignment="1">
      <alignment horizontal="center" vertical="center"/>
    </xf>
    <xf numFmtId="164" fontId="25" fillId="0" borderId="2" xfId="4" applyFont="1" applyBorder="1" applyAlignment="1">
      <alignment horizontal="center" vertical="center" wrapText="1"/>
    </xf>
    <xf numFmtId="164" fontId="25" fillId="0" borderId="9" xfId="4" applyFont="1" applyBorder="1" applyAlignment="1">
      <alignment horizontal="center" vertical="center" wrapText="1"/>
    </xf>
    <xf numFmtId="164" fontId="34" fillId="0" borderId="10" xfId="4" applyFont="1" applyBorder="1" applyAlignment="1">
      <alignment horizontal="center" vertical="center" shrinkToFit="1"/>
    </xf>
    <xf numFmtId="164" fontId="34" fillId="0" borderId="11" xfId="4" applyFont="1" applyBorder="1" applyAlignment="1">
      <alignment horizontal="center" vertical="center" shrinkToFit="1"/>
    </xf>
    <xf numFmtId="164" fontId="32" fillId="2" borderId="2" xfId="4" applyFont="1" applyFill="1" applyBorder="1" applyAlignment="1">
      <alignment horizontal="center" vertical="center" wrapText="1"/>
    </xf>
    <xf numFmtId="164" fontId="32" fillId="2" borderId="9" xfId="4" applyFont="1" applyFill="1" applyBorder="1" applyAlignment="1">
      <alignment horizontal="center" vertical="center" wrapText="1"/>
    </xf>
    <xf numFmtId="164" fontId="29" fillId="2" borderId="2" xfId="4" applyFont="1" applyFill="1" applyBorder="1" applyAlignment="1">
      <alignment horizontal="center" vertical="center" wrapText="1"/>
    </xf>
    <xf numFmtId="164" fontId="29" fillId="2" borderId="9" xfId="4" applyFont="1" applyFill="1" applyBorder="1" applyAlignment="1">
      <alignment horizontal="center" vertical="center" wrapText="1"/>
    </xf>
    <xf numFmtId="164" fontId="12" fillId="2" borderId="2" xfId="4" applyFont="1" applyFill="1" applyBorder="1" applyAlignment="1">
      <alignment horizontal="center" vertical="center" wrapText="1"/>
    </xf>
    <xf numFmtId="164" fontId="12" fillId="2" borderId="9" xfId="4" applyFont="1" applyFill="1" applyBorder="1" applyAlignment="1">
      <alignment horizontal="center" vertical="center" wrapText="1"/>
    </xf>
    <xf numFmtId="164" fontId="35" fillId="0" borderId="2" xfId="4" applyFont="1" applyBorder="1" applyAlignment="1">
      <alignment horizontal="center" vertical="center" wrapText="1"/>
    </xf>
    <xf numFmtId="164" fontId="35" fillId="0" borderId="9" xfId="4" applyFont="1" applyBorder="1" applyAlignment="1">
      <alignment horizontal="center" vertical="center" wrapText="1"/>
    </xf>
    <xf numFmtId="15" fontId="33" fillId="0" borderId="3" xfId="4" applyNumberFormat="1" applyFont="1" applyBorder="1" applyAlignment="1">
      <alignment horizontal="center" vertical="center" wrapText="1"/>
    </xf>
    <xf numFmtId="15" fontId="33" fillId="0" borderId="4" xfId="4" applyNumberFormat="1" applyFont="1" applyBorder="1" applyAlignment="1">
      <alignment horizontal="center" vertical="center" wrapText="1"/>
    </xf>
    <xf numFmtId="15" fontId="33" fillId="0" borderId="10" xfId="4" applyNumberFormat="1" applyFont="1" applyBorder="1" applyAlignment="1">
      <alignment horizontal="center" vertical="center" wrapText="1"/>
    </xf>
    <xf numFmtId="15" fontId="33" fillId="0" borderId="11" xfId="4" applyNumberFormat="1" applyFont="1" applyBorder="1" applyAlignment="1">
      <alignment horizontal="center" vertical="center" wrapText="1"/>
    </xf>
    <xf numFmtId="164" fontId="33" fillId="2" borderId="2" xfId="4" applyFont="1" applyFill="1" applyBorder="1" applyAlignment="1">
      <alignment horizontal="center" vertical="center" wrapText="1"/>
    </xf>
    <xf numFmtId="164" fontId="33" fillId="2" borderId="9" xfId="4" applyFont="1" applyFill="1" applyBorder="1" applyAlignment="1">
      <alignment horizontal="center" vertical="center" wrapText="1"/>
    </xf>
    <xf numFmtId="164" fontId="35" fillId="3" borderId="3" xfId="4" applyFont="1" applyFill="1" applyBorder="1" applyAlignment="1">
      <alignment horizontal="center" vertical="center" wrapText="1"/>
    </xf>
    <xf numFmtId="164" fontId="35" fillId="3" borderId="4" xfId="4" applyFont="1" applyFill="1" applyBorder="1" applyAlignment="1">
      <alignment horizontal="center" vertical="center" wrapText="1"/>
    </xf>
    <xf numFmtId="164" fontId="35" fillId="3" borderId="10" xfId="4" applyFont="1" applyFill="1" applyBorder="1" applyAlignment="1">
      <alignment horizontal="center" vertical="center" wrapText="1"/>
    </xf>
    <xf numFmtId="164" fontId="35" fillId="3" borderId="11" xfId="4" applyFont="1" applyFill="1" applyBorder="1" applyAlignment="1">
      <alignment horizontal="center" vertical="center" wrapText="1"/>
    </xf>
    <xf numFmtId="164" fontId="38" fillId="3" borderId="2" xfId="4" applyFont="1" applyFill="1" applyBorder="1" applyAlignment="1">
      <alignment horizontal="center" vertical="center" wrapText="1"/>
    </xf>
    <xf numFmtId="164" fontId="38" fillId="3" borderId="9" xfId="4" applyFont="1" applyFill="1" applyBorder="1" applyAlignment="1">
      <alignment horizontal="center" vertical="center" wrapText="1"/>
    </xf>
    <xf numFmtId="164" fontId="11" fillId="0" borderId="2" xfId="4" applyFont="1" applyBorder="1" applyAlignment="1">
      <alignment horizontal="center" vertical="center" wrapText="1"/>
    </xf>
    <xf numFmtId="164" fontId="11" fillId="0" borderId="9" xfId="4" applyFont="1" applyBorder="1" applyAlignment="1">
      <alignment horizontal="center" vertical="center" wrapText="1"/>
    </xf>
    <xf numFmtId="164" fontId="12" fillId="0" borderId="2" xfId="4" applyFont="1" applyBorder="1" applyAlignment="1">
      <alignment horizontal="center" vertical="center" wrapText="1"/>
    </xf>
    <xf numFmtId="164" fontId="12" fillId="0" borderId="9" xfId="4" applyFont="1" applyBorder="1" applyAlignment="1">
      <alignment horizontal="center" vertical="center" wrapText="1"/>
    </xf>
    <xf numFmtId="164" fontId="35" fillId="2" borderId="2" xfId="4" applyFont="1" applyFill="1" applyBorder="1" applyAlignment="1">
      <alignment horizontal="center" vertical="center" wrapText="1"/>
    </xf>
    <xf numFmtId="164" fontId="35" fillId="2" borderId="9" xfId="4" applyFont="1" applyFill="1" applyBorder="1" applyAlignment="1">
      <alignment horizontal="center" vertical="center" wrapText="1"/>
    </xf>
    <xf numFmtId="164" fontId="39" fillId="2" borderId="2" xfId="4" applyFont="1" applyFill="1" applyBorder="1" applyAlignment="1">
      <alignment horizontal="center" vertical="center" wrapText="1"/>
    </xf>
    <xf numFmtId="164" fontId="39" fillId="2" borderId="9" xfId="4" applyFont="1" applyFill="1" applyBorder="1" applyAlignment="1">
      <alignment horizontal="center" vertical="center" wrapText="1"/>
    </xf>
    <xf numFmtId="164" fontId="63" fillId="2" borderId="6" xfId="4" applyFont="1" applyFill="1" applyBorder="1" applyAlignment="1">
      <alignment horizontal="center" vertical="center"/>
    </xf>
    <xf numFmtId="164" fontId="63" fillId="2" borderId="12" xfId="4" applyFont="1" applyFill="1" applyBorder="1" applyAlignment="1">
      <alignment horizontal="center" vertical="center"/>
    </xf>
    <xf numFmtId="164" fontId="63" fillId="2" borderId="7" xfId="4" applyFont="1" applyFill="1" applyBorder="1" applyAlignment="1">
      <alignment horizontal="center" vertical="center"/>
    </xf>
    <xf numFmtId="176" fontId="48" fillId="3" borderId="6" xfId="7" applyNumberFormat="1" applyFont="1" applyFill="1" applyBorder="1" applyAlignment="1">
      <alignment horizontal="center" vertical="center"/>
    </xf>
    <xf numFmtId="176" fontId="48" fillId="3" borderId="7" xfId="7" applyNumberFormat="1" applyFont="1" applyFill="1" applyBorder="1" applyAlignment="1">
      <alignment horizontal="center" vertical="center"/>
    </xf>
    <xf numFmtId="173" fontId="71" fillId="2" borderId="6" xfId="4" applyNumberFormat="1" applyFont="1" applyFill="1" applyBorder="1" applyAlignment="1">
      <alignment horizontal="center" vertical="center"/>
    </xf>
    <xf numFmtId="173" fontId="71" fillId="2" borderId="7" xfId="4" applyNumberFormat="1" applyFont="1" applyFill="1" applyBorder="1" applyAlignment="1">
      <alignment horizontal="center" vertical="center"/>
    </xf>
    <xf numFmtId="164" fontId="4" fillId="3" borderId="2" xfId="4" applyFont="1" applyFill="1" applyBorder="1" applyAlignment="1">
      <alignment horizontal="center" vertical="center" wrapText="1"/>
    </xf>
    <xf numFmtId="164" fontId="4" fillId="3" borderId="9" xfId="4" applyFont="1" applyFill="1" applyBorder="1" applyAlignment="1">
      <alignment horizontal="center" vertical="center" wrapText="1"/>
    </xf>
    <xf numFmtId="164" fontId="4" fillId="2" borderId="2" xfId="4" applyFont="1" applyFill="1" applyBorder="1" applyAlignment="1">
      <alignment horizontal="center" vertical="center" wrapText="1"/>
    </xf>
    <xf numFmtId="164" fontId="4" fillId="2" borderId="9" xfId="4" applyFont="1" applyFill="1" applyBorder="1" applyAlignment="1">
      <alignment horizontal="center" vertical="center" wrapText="1"/>
    </xf>
    <xf numFmtId="164" fontId="4" fillId="2" borderId="2" xfId="4" applyFont="1" applyFill="1" applyBorder="1" applyAlignment="1">
      <alignment horizontal="center" vertical="center"/>
    </xf>
    <xf numFmtId="164" fontId="4" fillId="2" borderId="9" xfId="4" applyFont="1" applyFill="1" applyBorder="1" applyAlignment="1">
      <alignment horizontal="center" vertical="center"/>
    </xf>
    <xf numFmtId="164" fontId="38" fillId="4" borderId="2" xfId="4" applyFont="1" applyFill="1" applyBorder="1" applyAlignment="1">
      <alignment horizontal="center" vertical="center" wrapText="1"/>
    </xf>
    <xf numFmtId="164" fontId="38" fillId="4" borderId="9" xfId="4" applyFont="1" applyFill="1" applyBorder="1" applyAlignment="1">
      <alignment horizontal="center" vertical="center" wrapText="1"/>
    </xf>
    <xf numFmtId="164" fontId="74" fillId="2" borderId="2" xfId="4" applyFont="1" applyFill="1" applyBorder="1" applyAlignment="1">
      <alignment horizontal="center" vertical="center" wrapText="1"/>
    </xf>
    <xf numFmtId="164" fontId="74" fillId="2" borderId="9" xfId="4" applyFont="1" applyFill="1" applyBorder="1" applyAlignment="1">
      <alignment horizontal="center" vertical="center" wrapText="1"/>
    </xf>
  </cellXfs>
  <cellStyles count="13">
    <cellStyle name="Comma 2" xfId="5" xr:uid="{9FC9782D-FACC-41E6-A771-874F6B4F21C2}"/>
    <cellStyle name="Comma 7 12 4 6 2 2 6" xfId="8" xr:uid="{BBFA847A-34BC-432C-AABF-2A3B43E6484F}"/>
    <cellStyle name="Currency" xfId="1" builtinId="4"/>
    <cellStyle name="Currency 2" xfId="6" xr:uid="{2BCE8670-3CE8-4564-BC36-D4AD1B274415}"/>
    <cellStyle name="Currency 3 2 2 6 12 4 6 2 2 6" xfId="12" xr:uid="{20857EF0-88AE-4C98-B6E0-494C13EC0C82}"/>
    <cellStyle name="Currency 4 2 6 12 4 6 2 2 6" xfId="7" xr:uid="{31368A47-D28D-4966-AF7F-E74B66B1AD00}"/>
    <cellStyle name="Currency 8 12 4 6 2 2 6" xfId="9" xr:uid="{CE865189-2C5B-4551-90DE-FE6D541F5925}"/>
    <cellStyle name="Normal" xfId="0" builtinId="0"/>
    <cellStyle name="Normal 10 2 2" xfId="11" xr:uid="{045F06C9-6298-42A0-AFA8-258314B11F7F}"/>
    <cellStyle name="Normal 13 2" xfId="4" xr:uid="{D84D17C8-4E2B-4C6B-BE7B-099B0FC392C3}"/>
    <cellStyle name="Normal 5 11 4 10 3 3 2 4 3" xfId="2" xr:uid="{9E451621-7058-472C-BFE1-129ED4587ACB}"/>
    <cellStyle name="Normal 5 11 4 6 2 2 6" xfId="3" xr:uid="{56FF85C3-45E6-421D-ABB3-73CFADCFCCA4}"/>
    <cellStyle name="Percent 2" xfId="10" xr:uid="{4C414935-17CF-4C6C-8253-96D354B289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01.Accounting%20&#36130;&#21153;\&#36187;&#20159;\Payroll%20Report%20&#24037;&#36164;&#25253;&#21578;\2024\05-2024\16~31-05-2024\16~31-05-2024%20Payroll%20Report..xlsx" TargetMode="External"/><Relationship Id="rId1" Type="http://schemas.openxmlformats.org/officeDocument/2006/relationships/externalLinkPath" Target="/01.Accounting%20&#36130;&#21153;/&#36187;&#20159;/Payroll%20Report%20&#24037;&#36164;&#25253;&#21578;/2024/05-2024/16~31-05-2024/16~31-05-2024%20Payroll%20Report.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154;&#20107;&#37096;&#36187;&#20159;&#25143;&#22806;&#29992;&#21697;&#65288;&#26604;&#22484;&#23528;&#65289;&#26377;&#38480;&#20844;&#21496;&#25152;&#26377;&#36164;&#26009;\2.&#6063;&#6016;&#6047;&#6070;&#6042;&#6036;&#6025;&#6098;&#6044;&#6072;&#6036;&#6098;&#6042;&#6070;&#6016;&#6091;&#6017;&#6082;&#24037;&#36164;&#34920;&#26723;&#26696;\&#6031;&#6070;&#6042;&#6070;&#6020;&#6036;&#6078;&#6016;&#6036;&#6098;&#6042;&#6070;&#6016;&#6091;&#6017;&#6082;&#24037;&#36164;&#26465;\&#6047;&#6086;&#6042;&#6070;&#6036;&#6091;&#6017;&#6082;6\16~31-06-2024%20Payroll%20Report%20&#24037;&#36164;&#34920;..xlsx" TargetMode="External"/><Relationship Id="rId1" Type="http://schemas.openxmlformats.org/officeDocument/2006/relationships/externalLinkPath" Target="16~31-06-2024%20Payroll%20Report%20&#24037;&#36164;&#34920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បុគ្គលិកចិន (Cut)"/>
      <sheetName val="បុគ្គលិកចិន"/>
      <sheetName val="បុគ្គលិកខ្មែរ(Cut)"/>
      <sheetName val="បុគ្គលិកខ្មែរ(All)"/>
      <sheetName val="បុគ្គលិកខ្មែរ(Diver)"/>
      <sheetName val="បុគ្គលិកខ្មែរ(EL)"/>
      <sheetName val="បុគ្គលិកខ្មែរ(EL) (Revised)"/>
      <sheetName val="បុគ្គលិកខ្មែរ(Office)"/>
      <sheetName val="បុគ្គលិកខ្មែរ(Cleaner)"/>
      <sheetName val="បុគ្គលិកខ្មែរ(Production)"/>
      <sheetName val="បុគ្គលិកខ្មែរ(Sample) (2)"/>
      <sheetName val="Payroll"/>
      <sheetName val="Payroll 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">
          <cell r="B9">
            <v>1</v>
          </cell>
          <cell r="D9" t="str">
            <v>ធី ប៊ុនធឿន</v>
          </cell>
          <cell r="E9" t="str">
            <v>THY BUNTHOEUN</v>
          </cell>
          <cell r="F9" t="str">
            <v>M</v>
          </cell>
          <cell r="G9" t="str">
            <v>020044246</v>
          </cell>
          <cell r="H9" t="str">
            <v>ខ្មែរ</v>
          </cell>
          <cell r="I9">
            <v>30498</v>
          </cell>
          <cell r="J9" t="str">
            <v>Driver</v>
          </cell>
          <cell r="K9" t="str">
            <v>Driver(司机)</v>
          </cell>
          <cell r="L9">
            <v>1</v>
          </cell>
          <cell r="M9">
            <v>2</v>
          </cell>
          <cell r="N9">
            <v>45358</v>
          </cell>
          <cell r="O9">
            <v>400</v>
          </cell>
        </row>
        <row r="10">
          <cell r="B10">
            <v>2</v>
          </cell>
          <cell r="D10" t="str">
            <v>ស្រន់ សារុន</v>
          </cell>
          <cell r="E10" t="str">
            <v>SRUN SARUN</v>
          </cell>
          <cell r="F10" t="str">
            <v>M</v>
          </cell>
          <cell r="G10" t="str">
            <v>050821593</v>
          </cell>
          <cell r="H10" t="str">
            <v>ខ្មែរ</v>
          </cell>
          <cell r="I10">
            <v>30522</v>
          </cell>
          <cell r="J10" t="str">
            <v>Electric Leader</v>
          </cell>
          <cell r="K10" t="str">
            <v>Electric(电工组长)</v>
          </cell>
          <cell r="L10">
            <v>1</v>
          </cell>
          <cell r="M10">
            <v>1</v>
          </cell>
          <cell r="N10">
            <v>45372</v>
          </cell>
          <cell r="O10">
            <v>420</v>
          </cell>
        </row>
        <row r="11">
          <cell r="B11">
            <v>3</v>
          </cell>
          <cell r="D11" t="str">
            <v>ឡុង ឈុនលីន</v>
          </cell>
          <cell r="E11" t="str">
            <v>LONG CHOUNLIN</v>
          </cell>
          <cell r="F11" t="str">
            <v>M</v>
          </cell>
          <cell r="G11" t="str">
            <v>020940904</v>
          </cell>
          <cell r="H11" t="str">
            <v>ខ្មែរ</v>
          </cell>
          <cell r="I11">
            <v>34823</v>
          </cell>
          <cell r="J11" t="str">
            <v>Electric</v>
          </cell>
          <cell r="K11" t="str">
            <v>Electric(电工)</v>
          </cell>
          <cell r="L11">
            <v>1</v>
          </cell>
          <cell r="M11">
            <v>2</v>
          </cell>
          <cell r="N11">
            <v>45379</v>
          </cell>
          <cell r="O11">
            <v>280</v>
          </cell>
        </row>
        <row r="12">
          <cell r="B12">
            <v>4</v>
          </cell>
          <cell r="D12" t="str">
            <v>ហេង​ ភារម្យ</v>
          </cell>
          <cell r="E12" t="str">
            <v>HENG PHEAROM</v>
          </cell>
          <cell r="F12" t="str">
            <v>M</v>
          </cell>
          <cell r="G12" t="str">
            <v>010649162</v>
          </cell>
          <cell r="H12" t="str">
            <v>ខ្មែរ</v>
          </cell>
          <cell r="I12">
            <v>33212</v>
          </cell>
          <cell r="J12" t="str">
            <v>Accounting</v>
          </cell>
          <cell r="K12" t="str">
            <v>Office(财务主管部)</v>
          </cell>
          <cell r="L12">
            <v>1</v>
          </cell>
          <cell r="M12">
            <v>1</v>
          </cell>
          <cell r="N12">
            <v>45391</v>
          </cell>
          <cell r="O12">
            <v>1050</v>
          </cell>
        </row>
        <row r="13">
          <cell r="B13">
            <v>5</v>
          </cell>
          <cell r="D13" t="str">
            <v>សមុនី​ ឧត្តម</v>
          </cell>
          <cell r="E13" t="str">
            <v>SAMONY UDOM</v>
          </cell>
          <cell r="F13" t="str">
            <v>M</v>
          </cell>
          <cell r="G13" t="str">
            <v>011015617</v>
          </cell>
          <cell r="H13" t="str">
            <v>ខ្មែរ</v>
          </cell>
          <cell r="I13">
            <v>35321</v>
          </cell>
          <cell r="J13" t="str">
            <v>HR</v>
          </cell>
          <cell r="K13" t="str">
            <v>Office(综合管理部)</v>
          </cell>
          <cell r="L13">
            <v>1</v>
          </cell>
          <cell r="M13">
            <v>1</v>
          </cell>
          <cell r="N13">
            <v>45391</v>
          </cell>
          <cell r="O13">
            <v>1100</v>
          </cell>
        </row>
        <row r="14">
          <cell r="B14">
            <v>6</v>
          </cell>
          <cell r="D14" t="str">
            <v>ឌី សុភី</v>
          </cell>
          <cell r="E14" t="str">
            <v>DY SOPHY</v>
          </cell>
          <cell r="F14" t="str">
            <v>M</v>
          </cell>
          <cell r="G14" t="str">
            <v>030590809</v>
          </cell>
          <cell r="H14" t="str">
            <v>ខ្មែរ</v>
          </cell>
          <cell r="I14">
            <v>26153</v>
          </cell>
          <cell r="J14" t="str">
            <v>Forklift Driver</v>
          </cell>
          <cell r="K14" t="str">
            <v>Driver(叉车司机)</v>
          </cell>
          <cell r="L14">
            <v>1</v>
          </cell>
          <cell r="M14">
            <v>3</v>
          </cell>
          <cell r="N14">
            <v>45399</v>
          </cell>
          <cell r="O14">
            <v>202</v>
          </cell>
        </row>
        <row r="15">
          <cell r="B15">
            <v>7</v>
          </cell>
          <cell r="D15" t="str">
            <v>អ៊ុង ចាន់ណា</v>
          </cell>
          <cell r="E15" t="str">
            <v>UNG CHANNA</v>
          </cell>
          <cell r="F15" t="str">
            <v>F</v>
          </cell>
          <cell r="G15" t="str">
            <v>030833600</v>
          </cell>
          <cell r="H15" t="str">
            <v>ខ្មែរ</v>
          </cell>
          <cell r="I15">
            <v>25818</v>
          </cell>
          <cell r="J15" t="str">
            <v>Cleaner</v>
          </cell>
          <cell r="K15" t="str">
            <v>Cleaner(清洁工)</v>
          </cell>
          <cell r="L15">
            <v>1</v>
          </cell>
          <cell r="M15">
            <v>0</v>
          </cell>
          <cell r="N15">
            <v>45399</v>
          </cell>
          <cell r="O15">
            <v>202</v>
          </cell>
        </row>
        <row r="16">
          <cell r="B16">
            <v>8</v>
          </cell>
          <cell r="D16" t="str">
            <v>មាស លីនណា</v>
          </cell>
          <cell r="E16" t="str">
            <v>MEAS LINA</v>
          </cell>
          <cell r="F16" t="str">
            <v>M</v>
          </cell>
          <cell r="G16" t="str">
            <v>010992748</v>
          </cell>
          <cell r="H16" t="str">
            <v>ខ្មែរ</v>
          </cell>
          <cell r="I16">
            <v>35260</v>
          </cell>
          <cell r="J16" t="str">
            <v>Production</v>
          </cell>
          <cell r="K16" t="str">
            <v>Production(滚塑)</v>
          </cell>
          <cell r="L16">
            <v>1</v>
          </cell>
          <cell r="M16">
            <v>1</v>
          </cell>
          <cell r="N16">
            <v>45402</v>
          </cell>
          <cell r="O16">
            <v>202</v>
          </cell>
        </row>
        <row r="17">
          <cell r="B17">
            <v>9</v>
          </cell>
          <cell r="D17" t="str">
            <v>យិន​ ថារ៉ូ</v>
          </cell>
          <cell r="E17" t="str">
            <v>YIN THARO</v>
          </cell>
          <cell r="F17" t="str">
            <v>M</v>
          </cell>
          <cell r="G17" t="str">
            <v>010896715</v>
          </cell>
          <cell r="H17" t="str">
            <v>ខ្មែរ</v>
          </cell>
          <cell r="I17">
            <v>32857</v>
          </cell>
          <cell r="J17" t="str">
            <v>Production</v>
          </cell>
          <cell r="K17" t="str">
            <v>Production(滚塑)</v>
          </cell>
          <cell r="L17">
            <v>1</v>
          </cell>
          <cell r="N17">
            <v>45404</v>
          </cell>
          <cell r="O17">
            <v>202</v>
          </cell>
        </row>
        <row r="18">
          <cell r="B18" t="str">
            <v>Z001</v>
          </cell>
          <cell r="C18"/>
          <cell r="D18" t="str">
            <v>TANG GUO QING</v>
          </cell>
          <cell r="E18" t="str">
            <v>TANG GUO QING</v>
          </cell>
          <cell r="F18" t="str">
            <v>M</v>
          </cell>
          <cell r="G18" t="str">
            <v>EL4116326</v>
          </cell>
          <cell r="H18" t="str">
            <v>ចិន</v>
          </cell>
          <cell r="I18">
            <v>26657</v>
          </cell>
          <cell r="J18" t="str">
            <v>Factory's Manager</v>
          </cell>
          <cell r="K18" t="str">
            <v>Office</v>
          </cell>
          <cell r="L18">
            <v>0</v>
          </cell>
          <cell r="M18">
            <v>0</v>
          </cell>
          <cell r="N18">
            <v>45352</v>
          </cell>
          <cell r="O18">
            <v>2000</v>
          </cell>
        </row>
        <row r="19">
          <cell r="B19" t="str">
            <v>Z002</v>
          </cell>
          <cell r="C19"/>
          <cell r="D19" t="str">
            <v>YE SI</v>
          </cell>
          <cell r="E19" t="str">
            <v>YE SI</v>
          </cell>
          <cell r="F19" t="str">
            <v>F</v>
          </cell>
          <cell r="G19" t="str">
            <v>EL7147834</v>
          </cell>
          <cell r="H19" t="str">
            <v>ចិន</v>
          </cell>
          <cell r="I19">
            <v>26064</v>
          </cell>
          <cell r="J19" t="str">
            <v>Packing Supervisor</v>
          </cell>
          <cell r="K19" t="str">
            <v>Office</v>
          </cell>
          <cell r="L19">
            <v>0</v>
          </cell>
          <cell r="M19">
            <v>0</v>
          </cell>
          <cell r="N19">
            <v>45391</v>
          </cell>
          <cell r="O19">
            <v>1500</v>
          </cell>
        </row>
        <row r="20">
          <cell r="B20" t="str">
            <v>Z003</v>
          </cell>
          <cell r="C20"/>
          <cell r="D20" t="str">
            <v>TANG GUO AN</v>
          </cell>
          <cell r="E20" t="str">
            <v>TANG GUO AN</v>
          </cell>
          <cell r="F20" t="str">
            <v>M</v>
          </cell>
          <cell r="G20" t="str">
            <v>EM1016893</v>
          </cell>
          <cell r="H20" t="str">
            <v>ចិន</v>
          </cell>
          <cell r="I20">
            <v>26657</v>
          </cell>
          <cell r="J20" t="str">
            <v>Production Supervisor</v>
          </cell>
          <cell r="K20" t="str">
            <v>Office</v>
          </cell>
          <cell r="L20">
            <v>0</v>
          </cell>
          <cell r="M20">
            <v>0</v>
          </cell>
          <cell r="N20">
            <v>45391</v>
          </cell>
          <cell r="O20">
            <v>1600</v>
          </cell>
        </row>
        <row r="21">
          <cell r="B21"/>
          <cell r="I21"/>
          <cell r="N21"/>
        </row>
        <row r="22">
          <cell r="B22"/>
          <cell r="I22"/>
          <cell r="N22"/>
        </row>
        <row r="23">
          <cell r="B23"/>
          <cell r="I23"/>
          <cell r="N23"/>
        </row>
        <row r="24">
          <cell r="B24"/>
          <cell r="I24"/>
          <cell r="N24"/>
        </row>
        <row r="25">
          <cell r="B25"/>
          <cell r="I25"/>
          <cell r="N25"/>
        </row>
        <row r="26">
          <cell r="B26"/>
          <cell r="I26"/>
          <cell r="N26"/>
        </row>
        <row r="27">
          <cell r="B27"/>
          <cell r="I27"/>
          <cell r="N27"/>
        </row>
        <row r="28">
          <cell r="B28"/>
          <cell r="I28"/>
          <cell r="N28"/>
        </row>
        <row r="29">
          <cell r="B29"/>
          <cell r="I29"/>
          <cell r="N29"/>
        </row>
        <row r="30">
          <cell r="B30"/>
          <cell r="I30"/>
          <cell r="N30"/>
        </row>
        <row r="31">
          <cell r="B31"/>
          <cell r="I31"/>
          <cell r="N31"/>
        </row>
        <row r="32">
          <cell r="B32"/>
          <cell r="I32"/>
          <cell r="N32"/>
        </row>
        <row r="33">
          <cell r="B33"/>
          <cell r="I33"/>
          <cell r="N33"/>
        </row>
        <row r="34">
          <cell r="B34"/>
          <cell r="I34"/>
          <cell r="N34"/>
        </row>
        <row r="35">
          <cell r="B35"/>
          <cell r="I35"/>
          <cell r="N35"/>
        </row>
        <row r="36">
          <cell r="B36"/>
          <cell r="I36"/>
          <cell r="N36"/>
        </row>
        <row r="37">
          <cell r="B37"/>
          <cell r="I37"/>
          <cell r="N37"/>
        </row>
        <row r="38">
          <cell r="B38"/>
          <cell r="I38"/>
          <cell r="N38"/>
        </row>
        <row r="39">
          <cell r="B39"/>
          <cell r="I39"/>
          <cell r="N39"/>
        </row>
        <row r="40">
          <cell r="B40"/>
          <cell r="I40"/>
          <cell r="N40"/>
        </row>
        <row r="41">
          <cell r="B41"/>
          <cell r="I41"/>
          <cell r="N41"/>
        </row>
        <row r="42">
          <cell r="B42"/>
          <cell r="I42"/>
          <cell r="N42"/>
        </row>
        <row r="43">
          <cell r="B43"/>
          <cell r="I43"/>
          <cell r="N43"/>
        </row>
        <row r="44">
          <cell r="B44"/>
          <cell r="I44"/>
          <cell r="N44"/>
        </row>
        <row r="45">
          <cell r="B45"/>
          <cell r="I45"/>
          <cell r="N45"/>
        </row>
        <row r="46">
          <cell r="B46"/>
          <cell r="I46"/>
          <cell r="N46"/>
        </row>
        <row r="47">
          <cell r="B47"/>
          <cell r="I47"/>
          <cell r="N47"/>
        </row>
        <row r="48">
          <cell r="B48"/>
          <cell r="I48"/>
          <cell r="N48"/>
        </row>
        <row r="49">
          <cell r="B49"/>
          <cell r="I49"/>
          <cell r="N49"/>
        </row>
        <row r="50">
          <cell r="B50"/>
          <cell r="I50"/>
          <cell r="N50"/>
        </row>
        <row r="51">
          <cell r="B51"/>
          <cell r="I51"/>
          <cell r="N51"/>
        </row>
        <row r="52">
          <cell r="B52"/>
          <cell r="I52"/>
          <cell r="N52"/>
        </row>
        <row r="53">
          <cell r="B53"/>
          <cell r="I53"/>
          <cell r="N53"/>
        </row>
        <row r="54">
          <cell r="B54"/>
          <cell r="I54"/>
          <cell r="N54"/>
        </row>
        <row r="55">
          <cell r="B55"/>
          <cell r="I55"/>
          <cell r="N55"/>
        </row>
        <row r="56">
          <cell r="B56"/>
          <cell r="I56"/>
          <cell r="N56"/>
        </row>
        <row r="57">
          <cell r="B57"/>
          <cell r="I57"/>
          <cell r="N57"/>
        </row>
        <row r="58">
          <cell r="B58"/>
          <cell r="I58"/>
          <cell r="N58"/>
        </row>
        <row r="59">
          <cell r="B59"/>
          <cell r="I59"/>
          <cell r="N59"/>
        </row>
        <row r="60">
          <cell r="B60"/>
          <cell r="I60"/>
          <cell r="N60"/>
        </row>
        <row r="61">
          <cell r="B61"/>
          <cell r="I61"/>
          <cell r="N61"/>
        </row>
        <row r="62">
          <cell r="B62"/>
          <cell r="I62"/>
          <cell r="N62"/>
        </row>
        <row r="63">
          <cell r="B63"/>
          <cell r="I63"/>
          <cell r="N63"/>
        </row>
        <row r="64">
          <cell r="B64"/>
          <cell r="I64"/>
          <cell r="N64"/>
        </row>
        <row r="65">
          <cell r="B65"/>
          <cell r="I65"/>
          <cell r="N65"/>
        </row>
        <row r="66">
          <cell r="B66"/>
          <cell r="I66"/>
          <cell r="N66"/>
        </row>
        <row r="67">
          <cell r="B67"/>
          <cell r="I67"/>
          <cell r="N67"/>
        </row>
        <row r="68">
          <cell r="B68"/>
          <cell r="I68"/>
          <cell r="N68"/>
        </row>
        <row r="69">
          <cell r="B69"/>
          <cell r="I69"/>
          <cell r="N69"/>
        </row>
        <row r="70">
          <cell r="B70"/>
          <cell r="I70"/>
          <cell r="N70"/>
        </row>
        <row r="71">
          <cell r="B71"/>
          <cell r="I71"/>
          <cell r="N71"/>
        </row>
        <row r="72">
          <cell r="B72"/>
          <cell r="I72"/>
          <cell r="N72"/>
        </row>
        <row r="73">
          <cell r="B73"/>
          <cell r="I73"/>
          <cell r="N73"/>
        </row>
        <row r="74">
          <cell r="B74"/>
          <cell r="I74"/>
          <cell r="N74"/>
        </row>
        <row r="75">
          <cell r="B75"/>
          <cell r="I75"/>
          <cell r="N75"/>
        </row>
        <row r="76">
          <cell r="B76"/>
          <cell r="I76"/>
          <cell r="N76"/>
        </row>
        <row r="77">
          <cell r="B77"/>
          <cell r="I77"/>
          <cell r="N77"/>
        </row>
        <row r="78">
          <cell r="B78"/>
          <cell r="I78"/>
          <cell r="N78"/>
        </row>
        <row r="79">
          <cell r="B79"/>
          <cell r="I79"/>
          <cell r="N79"/>
        </row>
        <row r="80">
          <cell r="B80"/>
          <cell r="I80"/>
          <cell r="N80"/>
        </row>
        <row r="81">
          <cell r="B81"/>
          <cell r="I81"/>
          <cell r="N81"/>
        </row>
        <row r="82">
          <cell r="B82"/>
          <cell r="I82"/>
          <cell r="N82"/>
        </row>
        <row r="83">
          <cell r="B83"/>
          <cell r="I83"/>
          <cell r="N83"/>
        </row>
        <row r="84">
          <cell r="B84"/>
          <cell r="I84"/>
          <cell r="N84"/>
        </row>
        <row r="85">
          <cell r="B85"/>
          <cell r="I85"/>
          <cell r="N85"/>
        </row>
        <row r="86">
          <cell r="B86"/>
          <cell r="I86"/>
          <cell r="N86"/>
        </row>
        <row r="87">
          <cell r="B87"/>
          <cell r="I87"/>
          <cell r="N87"/>
        </row>
        <row r="88">
          <cell r="B88"/>
          <cell r="I88"/>
          <cell r="N88"/>
        </row>
        <row r="89">
          <cell r="B89"/>
          <cell r="I89"/>
          <cell r="N89"/>
        </row>
        <row r="90">
          <cell r="B90"/>
          <cell r="I90"/>
          <cell r="N90"/>
        </row>
        <row r="91">
          <cell r="B91"/>
          <cell r="I91"/>
          <cell r="N91"/>
        </row>
        <row r="92">
          <cell r="B92"/>
          <cell r="I92"/>
          <cell r="N92"/>
        </row>
        <row r="93">
          <cell r="B93"/>
          <cell r="I93"/>
          <cell r="N93"/>
        </row>
        <row r="94">
          <cell r="B94"/>
          <cell r="I94"/>
          <cell r="N94"/>
        </row>
        <row r="95">
          <cell r="B95"/>
          <cell r="I95"/>
          <cell r="N95"/>
        </row>
        <row r="96">
          <cell r="B96"/>
          <cell r="I96"/>
          <cell r="N96"/>
        </row>
        <row r="97">
          <cell r="B97"/>
          <cell r="I97"/>
          <cell r="N97"/>
        </row>
        <row r="98">
          <cell r="B98"/>
          <cell r="I98"/>
          <cell r="N98"/>
        </row>
        <row r="99">
          <cell r="B99"/>
          <cell r="I99"/>
          <cell r="N99"/>
        </row>
        <row r="100">
          <cell r="B100"/>
          <cell r="I100"/>
          <cell r="N100"/>
        </row>
        <row r="101">
          <cell r="B101"/>
          <cell r="I101"/>
          <cell r="N101"/>
        </row>
        <row r="102">
          <cell r="B102"/>
          <cell r="I102"/>
          <cell r="N102"/>
        </row>
        <row r="103">
          <cell r="B103"/>
          <cell r="I103"/>
          <cell r="N103"/>
        </row>
        <row r="104">
          <cell r="B104"/>
          <cell r="I104"/>
          <cell r="N104"/>
        </row>
        <row r="105">
          <cell r="B105"/>
          <cell r="I105"/>
          <cell r="N105"/>
        </row>
        <row r="106">
          <cell r="B106"/>
          <cell r="I106"/>
          <cell r="N106"/>
        </row>
        <row r="107">
          <cell r="B107"/>
          <cell r="I107"/>
          <cell r="N107"/>
        </row>
        <row r="108">
          <cell r="B108"/>
          <cell r="I108"/>
          <cell r="N108"/>
        </row>
        <row r="109">
          <cell r="B109"/>
          <cell r="I109"/>
          <cell r="N109"/>
        </row>
        <row r="110">
          <cell r="B110"/>
          <cell r="I110"/>
          <cell r="N110"/>
        </row>
        <row r="111">
          <cell r="B111"/>
          <cell r="I111"/>
          <cell r="N111"/>
        </row>
        <row r="112">
          <cell r="B112"/>
          <cell r="I112"/>
          <cell r="N112"/>
        </row>
        <row r="113">
          <cell r="B113"/>
          <cell r="I113"/>
          <cell r="N113"/>
        </row>
        <row r="114">
          <cell r="B114"/>
          <cell r="I114"/>
          <cell r="N114"/>
        </row>
        <row r="115">
          <cell r="B115"/>
          <cell r="I115"/>
          <cell r="N115"/>
        </row>
        <row r="116">
          <cell r="B116"/>
          <cell r="I116"/>
          <cell r="N116"/>
        </row>
        <row r="117">
          <cell r="B117"/>
          <cell r="I117"/>
          <cell r="N117"/>
        </row>
        <row r="118">
          <cell r="B118"/>
          <cell r="I118"/>
          <cell r="N118"/>
        </row>
        <row r="119">
          <cell r="B119"/>
          <cell r="I119"/>
          <cell r="N119"/>
        </row>
        <row r="120">
          <cell r="B120"/>
          <cell r="I120"/>
          <cell r="N120"/>
        </row>
        <row r="121">
          <cell r="B121"/>
          <cell r="I121"/>
          <cell r="N121"/>
        </row>
        <row r="122">
          <cell r="B122"/>
          <cell r="I122"/>
          <cell r="N122"/>
        </row>
        <row r="123">
          <cell r="B123"/>
          <cell r="I123"/>
          <cell r="N123"/>
        </row>
        <row r="124">
          <cell r="B124"/>
          <cell r="I124"/>
          <cell r="N124"/>
        </row>
        <row r="125">
          <cell r="B125"/>
          <cell r="I125"/>
          <cell r="N125"/>
        </row>
        <row r="126">
          <cell r="B126"/>
          <cell r="I126"/>
          <cell r="N126"/>
        </row>
        <row r="127">
          <cell r="B127"/>
          <cell r="I127"/>
          <cell r="N127"/>
        </row>
        <row r="128">
          <cell r="B128"/>
          <cell r="I128"/>
          <cell r="N128"/>
        </row>
        <row r="129">
          <cell r="B129"/>
          <cell r="I129"/>
          <cell r="N129"/>
        </row>
        <row r="130">
          <cell r="B130"/>
          <cell r="I130"/>
          <cell r="N130"/>
        </row>
        <row r="131">
          <cell r="B131"/>
          <cell r="I131"/>
          <cell r="N131"/>
        </row>
        <row r="132">
          <cell r="B132"/>
          <cell r="I132"/>
          <cell r="N132"/>
        </row>
        <row r="133">
          <cell r="B133"/>
          <cell r="I133"/>
          <cell r="N133"/>
        </row>
        <row r="134">
          <cell r="B134"/>
          <cell r="I134"/>
          <cell r="N134"/>
        </row>
        <row r="135">
          <cell r="B135"/>
          <cell r="I135"/>
          <cell r="N135"/>
        </row>
        <row r="136">
          <cell r="B136"/>
          <cell r="I136"/>
          <cell r="N136"/>
        </row>
        <row r="137">
          <cell r="B137"/>
          <cell r="I137"/>
          <cell r="N137"/>
        </row>
        <row r="138">
          <cell r="B138"/>
          <cell r="I138"/>
          <cell r="N138"/>
        </row>
        <row r="139">
          <cell r="B139"/>
          <cell r="I139"/>
          <cell r="N139"/>
        </row>
        <row r="140">
          <cell r="B140"/>
          <cell r="I140"/>
          <cell r="N140"/>
        </row>
        <row r="141">
          <cell r="B141"/>
          <cell r="I141"/>
          <cell r="N141"/>
        </row>
        <row r="142">
          <cell r="B142"/>
          <cell r="I142"/>
          <cell r="N142"/>
        </row>
        <row r="143">
          <cell r="B143"/>
          <cell r="I143"/>
          <cell r="N143"/>
        </row>
        <row r="144">
          <cell r="B144"/>
          <cell r="I144"/>
          <cell r="N144"/>
        </row>
        <row r="145">
          <cell r="B145"/>
          <cell r="I145"/>
          <cell r="N145"/>
        </row>
        <row r="146">
          <cell r="B146"/>
          <cell r="I146"/>
          <cell r="N146"/>
        </row>
        <row r="147">
          <cell r="B147"/>
          <cell r="I147"/>
          <cell r="N147"/>
        </row>
        <row r="148">
          <cell r="B148"/>
          <cell r="I148"/>
          <cell r="N148"/>
        </row>
        <row r="149">
          <cell r="B149"/>
          <cell r="I149"/>
          <cell r="N149"/>
        </row>
        <row r="150">
          <cell r="B150"/>
          <cell r="I150"/>
          <cell r="N150"/>
        </row>
        <row r="151">
          <cell r="B151"/>
          <cell r="I151"/>
          <cell r="N151"/>
        </row>
        <row r="152">
          <cell r="B152"/>
          <cell r="I152"/>
          <cell r="N152"/>
        </row>
        <row r="153">
          <cell r="B153"/>
          <cell r="I153"/>
          <cell r="N153"/>
        </row>
        <row r="154">
          <cell r="B154"/>
          <cell r="I154"/>
          <cell r="N154"/>
        </row>
        <row r="155">
          <cell r="B155"/>
          <cell r="I155"/>
          <cell r="N155"/>
        </row>
        <row r="156">
          <cell r="B156"/>
          <cell r="I156"/>
          <cell r="N156"/>
        </row>
        <row r="157">
          <cell r="B157"/>
          <cell r="I157"/>
          <cell r="N157"/>
        </row>
        <row r="158">
          <cell r="B158"/>
          <cell r="I158"/>
          <cell r="N158"/>
        </row>
        <row r="159">
          <cell r="B159"/>
          <cell r="I159"/>
          <cell r="N159"/>
        </row>
        <row r="160">
          <cell r="B160"/>
          <cell r="I160"/>
          <cell r="N160"/>
        </row>
        <row r="161">
          <cell r="B161"/>
          <cell r="I161"/>
          <cell r="N161"/>
        </row>
        <row r="162">
          <cell r="B162"/>
          <cell r="I162"/>
          <cell r="N162"/>
        </row>
        <row r="163">
          <cell r="B163"/>
          <cell r="I163"/>
          <cell r="N163"/>
        </row>
        <row r="164">
          <cell r="B164"/>
          <cell r="I164"/>
          <cell r="N164"/>
        </row>
        <row r="165">
          <cell r="B165"/>
          <cell r="I165"/>
          <cell r="N165"/>
        </row>
        <row r="166">
          <cell r="B166"/>
          <cell r="I166"/>
          <cell r="N166"/>
        </row>
        <row r="167">
          <cell r="B167"/>
          <cell r="I167"/>
          <cell r="N167"/>
        </row>
        <row r="168">
          <cell r="B168"/>
          <cell r="I168"/>
          <cell r="N168"/>
        </row>
        <row r="169">
          <cell r="B169"/>
          <cell r="I169"/>
          <cell r="N169"/>
        </row>
        <row r="170">
          <cell r="B170"/>
          <cell r="I170"/>
          <cell r="N170"/>
        </row>
        <row r="171">
          <cell r="B171"/>
          <cell r="I171"/>
          <cell r="N171"/>
        </row>
        <row r="172">
          <cell r="B172"/>
          <cell r="I172"/>
          <cell r="N172"/>
        </row>
        <row r="173">
          <cell r="B173"/>
          <cell r="I173"/>
          <cell r="N173"/>
        </row>
        <row r="174">
          <cell r="B174"/>
          <cell r="I174"/>
          <cell r="N174"/>
        </row>
        <row r="175">
          <cell r="B175"/>
          <cell r="I175"/>
          <cell r="N175"/>
        </row>
        <row r="176">
          <cell r="B176"/>
          <cell r="I176"/>
          <cell r="N176"/>
        </row>
        <row r="177">
          <cell r="B177"/>
          <cell r="I177"/>
          <cell r="N177"/>
        </row>
        <row r="178">
          <cell r="B178"/>
          <cell r="I178"/>
          <cell r="N178"/>
        </row>
        <row r="179">
          <cell r="B179"/>
          <cell r="I179"/>
          <cell r="N179"/>
        </row>
        <row r="180">
          <cell r="B180"/>
          <cell r="I180"/>
          <cell r="N180"/>
        </row>
        <row r="181">
          <cell r="B181"/>
          <cell r="I181"/>
          <cell r="N181"/>
        </row>
        <row r="182">
          <cell r="B182"/>
          <cell r="I182"/>
          <cell r="N182"/>
        </row>
        <row r="183">
          <cell r="B183"/>
          <cell r="I183"/>
          <cell r="N183"/>
        </row>
        <row r="184">
          <cell r="B184"/>
          <cell r="I184"/>
          <cell r="N184"/>
        </row>
        <row r="185">
          <cell r="B185"/>
          <cell r="I185"/>
          <cell r="N185"/>
        </row>
        <row r="186">
          <cell r="B186"/>
          <cell r="I186"/>
          <cell r="N186"/>
        </row>
        <row r="187">
          <cell r="B187"/>
          <cell r="I187"/>
          <cell r="N187"/>
        </row>
        <row r="188">
          <cell r="B188"/>
          <cell r="I188"/>
          <cell r="N188"/>
        </row>
        <row r="189">
          <cell r="B189"/>
          <cell r="I189"/>
          <cell r="N189"/>
        </row>
        <row r="190">
          <cell r="B190"/>
          <cell r="I190"/>
          <cell r="N190"/>
        </row>
        <row r="191">
          <cell r="B191"/>
          <cell r="I191"/>
          <cell r="N191"/>
        </row>
        <row r="192">
          <cell r="B192"/>
          <cell r="I192"/>
          <cell r="N192"/>
        </row>
        <row r="193">
          <cell r="B193"/>
          <cell r="I193"/>
          <cell r="N193"/>
        </row>
        <row r="194">
          <cell r="B194"/>
          <cell r="I194"/>
          <cell r="N194"/>
        </row>
        <row r="195">
          <cell r="B195"/>
          <cell r="I195"/>
          <cell r="N195"/>
        </row>
        <row r="196">
          <cell r="B196"/>
          <cell r="I196"/>
          <cell r="N196"/>
        </row>
        <row r="197">
          <cell r="B197"/>
          <cell r="I197"/>
          <cell r="N197"/>
        </row>
        <row r="198">
          <cell r="B198"/>
          <cell r="I198"/>
          <cell r="N198"/>
        </row>
        <row r="199">
          <cell r="B199"/>
          <cell r="I199"/>
          <cell r="N199"/>
        </row>
        <row r="200">
          <cell r="B200"/>
          <cell r="I200"/>
          <cell r="N200"/>
        </row>
        <row r="201">
          <cell r="B201"/>
          <cell r="I201"/>
          <cell r="N201"/>
        </row>
        <row r="202">
          <cell r="B202"/>
          <cell r="I202"/>
          <cell r="N202"/>
        </row>
        <row r="203">
          <cell r="B203"/>
          <cell r="I203"/>
          <cell r="N203"/>
        </row>
        <row r="204">
          <cell r="B204"/>
          <cell r="I204"/>
          <cell r="N204"/>
        </row>
        <row r="205">
          <cell r="B205"/>
          <cell r="I205"/>
          <cell r="N205"/>
        </row>
        <row r="206">
          <cell r="B206"/>
          <cell r="I206"/>
          <cell r="N206"/>
        </row>
        <row r="207">
          <cell r="B207"/>
          <cell r="I207"/>
          <cell r="N207"/>
        </row>
        <row r="208">
          <cell r="B208"/>
          <cell r="I208"/>
          <cell r="N208"/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បុគ្គលិកចិន"/>
      <sheetName val="បុគ្គលិកខ្មែរ(Cut)"/>
      <sheetName val="បុគ្គលិកខ្មែរ(Driver)"/>
      <sheetName val="បុគ្គលិកខ្មែរ(EL)"/>
      <sheetName val="បុគ្គលិកខ្មែរ(Office)"/>
      <sheetName val="បុគ្គលិកខ្មែរ(Cleaner)"/>
      <sheetName val="បុគ្គលិកខ្មែរ(Production)"/>
      <sheetName val="Payroll (Tax)"/>
      <sheetName val="Payro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B9">
            <v>1</v>
          </cell>
          <cell r="D9" t="str">
            <v>ធី ប៊ុនធឿន</v>
          </cell>
          <cell r="E9" t="str">
            <v>THY BUNTHOEUN</v>
          </cell>
          <cell r="F9" t="str">
            <v>M</v>
          </cell>
          <cell r="G9" t="str">
            <v>020044246</v>
          </cell>
          <cell r="H9" t="str">
            <v>ខ្មែរ</v>
          </cell>
          <cell r="I9">
            <v>30498</v>
          </cell>
          <cell r="J9">
            <v>41</v>
          </cell>
          <cell r="K9" t="str">
            <v>Driver</v>
          </cell>
          <cell r="L9" t="str">
            <v>Driver(司机)</v>
          </cell>
          <cell r="M9">
            <v>1</v>
          </cell>
          <cell r="N9">
            <v>2</v>
          </cell>
          <cell r="O9">
            <v>45358</v>
          </cell>
          <cell r="P9">
            <v>400</v>
          </cell>
        </row>
        <row r="10">
          <cell r="B10">
            <v>2</v>
          </cell>
          <cell r="D10" t="str">
            <v>ស្រន់ សារុន</v>
          </cell>
          <cell r="E10" t="str">
            <v>SRUN SARUN</v>
          </cell>
          <cell r="F10" t="str">
            <v>M</v>
          </cell>
          <cell r="G10" t="str">
            <v>050821593</v>
          </cell>
          <cell r="H10" t="str">
            <v>ខ្មែរ</v>
          </cell>
          <cell r="I10">
            <v>30522</v>
          </cell>
          <cell r="J10">
            <v>41</v>
          </cell>
          <cell r="K10" t="str">
            <v>Electric Leader</v>
          </cell>
          <cell r="L10" t="str">
            <v>Electric(电工组长)</v>
          </cell>
          <cell r="M10">
            <v>1</v>
          </cell>
          <cell r="N10">
            <v>1</v>
          </cell>
          <cell r="O10">
            <v>45372</v>
          </cell>
          <cell r="P10">
            <v>420</v>
          </cell>
        </row>
        <row r="11">
          <cell r="B11">
            <v>3</v>
          </cell>
          <cell r="D11" t="str">
            <v>ឡុង ឈុនលីន</v>
          </cell>
          <cell r="E11" t="str">
            <v>LONG CHOUNLIN</v>
          </cell>
          <cell r="F11" t="str">
            <v>M</v>
          </cell>
          <cell r="G11" t="str">
            <v>020940904</v>
          </cell>
          <cell r="H11" t="str">
            <v>ខ្មែរ</v>
          </cell>
          <cell r="I11">
            <v>34823</v>
          </cell>
          <cell r="J11">
            <v>29</v>
          </cell>
          <cell r="K11" t="str">
            <v>Electric</v>
          </cell>
          <cell r="L11" t="str">
            <v>Electric(电工)</v>
          </cell>
          <cell r="M11">
            <v>1</v>
          </cell>
          <cell r="N11">
            <v>2</v>
          </cell>
          <cell r="O11">
            <v>45379</v>
          </cell>
          <cell r="P11">
            <v>280</v>
          </cell>
        </row>
        <row r="12">
          <cell r="B12">
            <v>4</v>
          </cell>
          <cell r="D12" t="str">
            <v>ហេង​ ភារម្យ</v>
          </cell>
          <cell r="E12" t="str">
            <v>HENG PHEAROM</v>
          </cell>
          <cell r="F12" t="str">
            <v>M</v>
          </cell>
          <cell r="G12" t="str">
            <v>010649162</v>
          </cell>
          <cell r="H12" t="str">
            <v>ខ្មែរ</v>
          </cell>
          <cell r="I12">
            <v>33212</v>
          </cell>
          <cell r="J12">
            <v>34</v>
          </cell>
          <cell r="K12" t="str">
            <v>Accounting</v>
          </cell>
          <cell r="L12" t="str">
            <v>Office(财务主管部)</v>
          </cell>
          <cell r="M12">
            <v>1</v>
          </cell>
          <cell r="N12">
            <v>1</v>
          </cell>
          <cell r="O12">
            <v>45391</v>
          </cell>
          <cell r="P12">
            <v>1150</v>
          </cell>
        </row>
        <row r="13">
          <cell r="B13">
            <v>5</v>
          </cell>
          <cell r="D13" t="str">
            <v>សមុនី​ ឧត្តម</v>
          </cell>
          <cell r="E13" t="str">
            <v>SAMONY UDOM</v>
          </cell>
          <cell r="F13" t="str">
            <v>M</v>
          </cell>
          <cell r="G13" t="str">
            <v>011015617</v>
          </cell>
          <cell r="H13" t="str">
            <v>ខ្មែរ</v>
          </cell>
          <cell r="I13">
            <v>35321</v>
          </cell>
          <cell r="J13">
            <v>28</v>
          </cell>
          <cell r="K13" t="str">
            <v>HR</v>
          </cell>
          <cell r="L13" t="str">
            <v>Office(综合管理部)</v>
          </cell>
          <cell r="M13">
            <v>1</v>
          </cell>
          <cell r="N13">
            <v>1</v>
          </cell>
          <cell r="O13">
            <v>45391</v>
          </cell>
          <cell r="P13">
            <v>1200</v>
          </cell>
        </row>
        <row r="14">
          <cell r="B14">
            <v>6</v>
          </cell>
          <cell r="D14" t="str">
            <v>ឌី សុភី</v>
          </cell>
          <cell r="E14" t="str">
            <v>DY SOPHY</v>
          </cell>
          <cell r="F14" t="str">
            <v>M</v>
          </cell>
          <cell r="G14" t="str">
            <v>030590809</v>
          </cell>
          <cell r="H14" t="str">
            <v>ខ្មែរ</v>
          </cell>
          <cell r="I14">
            <v>26153</v>
          </cell>
          <cell r="J14">
            <v>53</v>
          </cell>
          <cell r="K14" t="str">
            <v>Forklift Driver</v>
          </cell>
          <cell r="L14" t="str">
            <v>Driver(叉车司机)</v>
          </cell>
          <cell r="M14">
            <v>1</v>
          </cell>
          <cell r="N14">
            <v>3</v>
          </cell>
          <cell r="O14">
            <v>45399</v>
          </cell>
          <cell r="P14">
            <v>202</v>
          </cell>
        </row>
        <row r="15">
          <cell r="B15">
            <v>7</v>
          </cell>
          <cell r="D15" t="str">
            <v>អ៊ុង ចាន់ណា</v>
          </cell>
          <cell r="E15" t="str">
            <v>UNG CHANNA</v>
          </cell>
          <cell r="F15" t="str">
            <v>F</v>
          </cell>
          <cell r="G15" t="str">
            <v>030833600</v>
          </cell>
          <cell r="H15" t="str">
            <v>ខ្មែរ</v>
          </cell>
          <cell r="I15">
            <v>25818</v>
          </cell>
          <cell r="J15">
            <v>54</v>
          </cell>
          <cell r="K15" t="str">
            <v>Cleaner</v>
          </cell>
          <cell r="L15" t="str">
            <v>Cleaner(清洁工)</v>
          </cell>
          <cell r="M15">
            <v>1</v>
          </cell>
          <cell r="N15">
            <v>0</v>
          </cell>
          <cell r="O15">
            <v>45399</v>
          </cell>
          <cell r="P15">
            <v>202</v>
          </cell>
        </row>
        <row r="16">
          <cell r="B16">
            <v>8</v>
          </cell>
          <cell r="D16" t="str">
            <v>មាស លីនណា</v>
          </cell>
          <cell r="E16" t="str">
            <v>MEAS LINA</v>
          </cell>
          <cell r="F16" t="str">
            <v>M</v>
          </cell>
          <cell r="G16" t="str">
            <v>010992748</v>
          </cell>
          <cell r="H16" t="str">
            <v>ខ្មែរ</v>
          </cell>
          <cell r="I16">
            <v>35260</v>
          </cell>
          <cell r="J16">
            <v>28</v>
          </cell>
          <cell r="K16" t="str">
            <v>Production</v>
          </cell>
          <cell r="L16" t="str">
            <v>Production(滚塑)</v>
          </cell>
          <cell r="M16">
            <v>1</v>
          </cell>
          <cell r="N16">
            <v>1</v>
          </cell>
          <cell r="O16">
            <v>45402</v>
          </cell>
          <cell r="P16">
            <v>202</v>
          </cell>
        </row>
        <row r="17">
          <cell r="B17">
            <v>9</v>
          </cell>
          <cell r="D17" t="str">
            <v>យិន​ ថារ៉ូ</v>
          </cell>
          <cell r="E17" t="str">
            <v>YIN THARO</v>
          </cell>
          <cell r="F17" t="str">
            <v>M</v>
          </cell>
          <cell r="G17" t="str">
            <v>010896715</v>
          </cell>
          <cell r="H17" t="str">
            <v>ខ្មែរ</v>
          </cell>
          <cell r="I17">
            <v>32857</v>
          </cell>
          <cell r="J17">
            <v>35</v>
          </cell>
          <cell r="K17" t="str">
            <v>Production</v>
          </cell>
          <cell r="L17" t="str">
            <v>Production(滚塑)</v>
          </cell>
          <cell r="M17">
            <v>1</v>
          </cell>
          <cell r="N17">
            <v>0</v>
          </cell>
          <cell r="O17">
            <v>45404</v>
          </cell>
          <cell r="P17">
            <v>202</v>
          </cell>
        </row>
        <row r="18">
          <cell r="B18" t="str">
            <v>Z001</v>
          </cell>
          <cell r="D18" t="str">
            <v>TANG GUO QING</v>
          </cell>
          <cell r="E18" t="str">
            <v>TANG GUO QING</v>
          </cell>
          <cell r="F18" t="str">
            <v>M</v>
          </cell>
          <cell r="G18" t="str">
            <v>EL4116326</v>
          </cell>
          <cell r="H18" t="str">
            <v>ចិន</v>
          </cell>
          <cell r="I18">
            <v>26657</v>
          </cell>
          <cell r="J18">
            <v>52</v>
          </cell>
          <cell r="K18" t="str">
            <v>Factory's Manager</v>
          </cell>
          <cell r="L18" t="str">
            <v>Office</v>
          </cell>
          <cell r="M18">
            <v>0</v>
          </cell>
          <cell r="N18">
            <v>0</v>
          </cell>
          <cell r="O18">
            <v>45352</v>
          </cell>
          <cell r="P18">
            <v>2000</v>
          </cell>
        </row>
        <row r="19">
          <cell r="B19" t="str">
            <v>Z002</v>
          </cell>
          <cell r="D19" t="str">
            <v>YE SI</v>
          </cell>
          <cell r="E19" t="str">
            <v>YE SI</v>
          </cell>
          <cell r="F19" t="str">
            <v>F</v>
          </cell>
          <cell r="G19" t="str">
            <v>EL7147834</v>
          </cell>
          <cell r="H19" t="str">
            <v>ចិន</v>
          </cell>
          <cell r="I19">
            <v>26064</v>
          </cell>
          <cell r="J19">
            <v>53</v>
          </cell>
          <cell r="K19" t="str">
            <v>Packing Supervisor</v>
          </cell>
          <cell r="L19" t="str">
            <v>Office</v>
          </cell>
          <cell r="M19">
            <v>0</v>
          </cell>
          <cell r="N19">
            <v>0</v>
          </cell>
          <cell r="O19">
            <v>45391</v>
          </cell>
          <cell r="P19">
            <v>1600</v>
          </cell>
        </row>
        <row r="20">
          <cell r="B20" t="str">
            <v>Z003</v>
          </cell>
          <cell r="D20" t="str">
            <v>TANG GUO AN</v>
          </cell>
          <cell r="E20" t="str">
            <v>TANG GUO AN</v>
          </cell>
          <cell r="F20" t="str">
            <v>M</v>
          </cell>
          <cell r="G20" t="str">
            <v>EM1016893</v>
          </cell>
          <cell r="H20" t="str">
            <v>ចិន</v>
          </cell>
          <cell r="I20">
            <v>26657</v>
          </cell>
          <cell r="J20">
            <v>52</v>
          </cell>
          <cell r="K20" t="str">
            <v>Production Supervisor</v>
          </cell>
          <cell r="L20" t="str">
            <v>Office</v>
          </cell>
          <cell r="M20">
            <v>0</v>
          </cell>
          <cell r="N20">
            <v>0</v>
          </cell>
          <cell r="O20">
            <v>45391</v>
          </cell>
          <cell r="P20">
            <v>1600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353"/>
  <sheetViews>
    <sheetView tabSelected="1" workbookViewId="0">
      <selection activeCell="AB16" sqref="AB16"/>
    </sheetView>
  </sheetViews>
  <sheetFormatPr defaultColWidth="9" defaultRowHeight="15"/>
  <cols>
    <col min="1" max="1" width="5.140625" style="54" customWidth="1"/>
    <col min="2" max="2" width="8.85546875" style="154" customWidth="1"/>
    <col min="3" max="3" width="10" style="54" customWidth="1"/>
    <col min="4" max="4" width="3.7109375" style="54" customWidth="1"/>
    <col min="5" max="5" width="9.85546875" style="163" bestFit="1" customWidth="1"/>
    <col min="6" max="6" width="5.7109375" style="163" customWidth="1"/>
    <col min="7" max="8" width="4" style="163" customWidth="1"/>
    <col min="9" max="9" width="11.7109375" style="163" bestFit="1" customWidth="1"/>
    <col min="10" max="10" width="9.5703125" style="164" customWidth="1"/>
    <col min="11" max="11" width="8.5703125" style="54" customWidth="1"/>
    <col min="12" max="12" width="11.5703125" style="54" bestFit="1" customWidth="1"/>
    <col min="13" max="13" width="6.7109375" style="54" customWidth="1"/>
    <col min="14" max="14" width="7.140625" style="165" customWidth="1"/>
    <col min="15" max="15" width="9.5703125" style="166" hidden="1" customWidth="1"/>
    <col min="16" max="16" width="9" style="166" hidden="1" customWidth="1"/>
    <col min="17" max="17" width="9.7109375" style="166" hidden="1" customWidth="1"/>
    <col min="18" max="18" width="10.42578125" style="54" customWidth="1"/>
    <col min="19" max="19" width="9.28515625" style="54" customWidth="1"/>
    <col min="20" max="20" width="10.28515625" style="54" customWidth="1"/>
    <col min="21" max="21" width="9" style="54"/>
    <col min="22" max="22" width="6.7109375" style="54" customWidth="1"/>
    <col min="23" max="23" width="8.85546875" style="54" customWidth="1"/>
    <col min="24" max="24" width="6.7109375" style="167" customWidth="1"/>
    <col min="25" max="25" width="9.7109375" style="167" customWidth="1"/>
    <col min="26" max="26" width="7" style="167" customWidth="1"/>
    <col min="27" max="27" width="9.140625" style="54" customWidth="1"/>
    <col min="28" max="28" width="7.85546875" style="54" customWidth="1"/>
    <col min="29" max="29" width="7.85546875" style="54" hidden="1" customWidth="1"/>
    <col min="30" max="30" width="7" style="54" hidden="1" customWidth="1"/>
    <col min="31" max="31" width="6.28515625" style="11" customWidth="1"/>
    <col min="32" max="32" width="8" style="11" hidden="1" customWidth="1"/>
    <col min="33" max="33" width="7" style="54" hidden="1" customWidth="1"/>
    <col min="34" max="34" width="8.42578125" style="54" hidden="1" customWidth="1"/>
    <col min="35" max="35" width="8" style="54" hidden="1" customWidth="1"/>
    <col min="36" max="36" width="8.5703125" style="54" hidden="1" customWidth="1"/>
    <col min="37" max="38" width="7.7109375" style="54" hidden="1" customWidth="1"/>
    <col min="39" max="39" width="10.28515625" style="54" customWidth="1"/>
    <col min="40" max="40" width="11.7109375" style="54" bestFit="1" customWidth="1"/>
    <col min="41" max="41" width="11.85546875" style="54" customWidth="1"/>
    <col min="42" max="42" width="6.7109375" style="54" hidden="1" customWidth="1"/>
    <col min="43" max="43" width="7.85546875" style="54" customWidth="1"/>
    <col min="44" max="45" width="7.28515625" style="54" hidden="1" customWidth="1"/>
    <col min="46" max="47" width="9.5703125" style="54" hidden="1" customWidth="1"/>
    <col min="48" max="48" width="6.5703125" style="54" hidden="1" customWidth="1"/>
    <col min="49" max="49" width="7.5703125" style="54" customWidth="1"/>
    <col min="50" max="50" width="6" style="54" customWidth="1"/>
    <col min="51" max="55" width="7.28515625" style="54" hidden="1" customWidth="1"/>
    <col min="56" max="56" width="8.140625" style="54" customWidth="1"/>
    <col min="57" max="57" width="5.28515625" style="54" hidden="1" customWidth="1"/>
    <col min="58" max="58" width="15.42578125" style="166" customWidth="1"/>
    <col min="59" max="59" width="13.7109375" style="166" customWidth="1"/>
    <col min="60" max="60" width="14" style="166" customWidth="1"/>
    <col min="61" max="61" width="16.7109375" style="54" customWidth="1"/>
    <col min="62" max="62" width="9" style="54"/>
    <col min="63" max="63" width="10" style="54" customWidth="1"/>
    <col min="64" max="64" width="7.42578125" style="54" bestFit="1" customWidth="1"/>
    <col min="65" max="65" width="12" style="161" customWidth="1"/>
    <col min="66" max="68" width="9.140625" style="161" customWidth="1"/>
    <col min="69" max="70" width="9.140625" style="161" hidden="1" customWidth="1"/>
    <col min="71" max="71" width="9.85546875" style="161" hidden="1" customWidth="1"/>
    <col min="72" max="72" width="11.28515625" style="161" hidden="1" customWidth="1"/>
    <col min="73" max="73" width="9.5703125" style="161" hidden="1" customWidth="1"/>
    <col min="74" max="80" width="9.5703125" style="161" customWidth="1"/>
    <col min="81" max="16384" width="9" style="54"/>
  </cols>
  <sheetData>
    <row r="1" spans="1:87" s="11" customFormat="1" ht="29.2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4"/>
      <c r="L1" s="5"/>
      <c r="M1" s="5"/>
      <c r="N1" s="6"/>
      <c r="O1" s="7"/>
      <c r="P1" s="7"/>
      <c r="Q1" s="7"/>
      <c r="R1" s="170" t="s">
        <v>1</v>
      </c>
      <c r="S1" s="171"/>
      <c r="T1" s="171"/>
      <c r="U1" s="171"/>
      <c r="V1" s="171"/>
      <c r="W1" s="171"/>
      <c r="X1" s="171"/>
      <c r="Y1" s="171"/>
      <c r="Z1" s="8"/>
      <c r="AA1" s="5"/>
      <c r="AB1" s="5"/>
      <c r="AC1" s="5"/>
      <c r="AD1" s="5"/>
      <c r="AE1" s="6"/>
      <c r="AF1" s="6"/>
      <c r="AG1" s="5"/>
      <c r="AH1" s="5"/>
      <c r="AI1" s="5"/>
      <c r="AJ1" s="5"/>
      <c r="AK1" s="5"/>
      <c r="AL1" s="5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7"/>
      <c r="AY1" s="7"/>
      <c r="AZ1" s="7"/>
      <c r="BA1" s="7"/>
      <c r="BB1" s="7"/>
      <c r="BC1" s="7"/>
      <c r="BD1" s="7"/>
      <c r="BE1" s="7"/>
      <c r="BF1" s="9"/>
      <c r="BG1" s="9"/>
      <c r="BH1" s="9"/>
      <c r="BI1" s="6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</row>
    <row r="2" spans="1:87" s="11" customFormat="1" ht="29.25" customHeight="1">
      <c r="A2" s="12" t="s">
        <v>2</v>
      </c>
      <c r="B2" s="13"/>
      <c r="C2" s="14"/>
      <c r="D2" s="14"/>
      <c r="E2" s="15"/>
      <c r="F2" s="14"/>
      <c r="G2" s="15"/>
      <c r="H2" s="15"/>
      <c r="I2" s="16"/>
      <c r="J2" s="3"/>
      <c r="K2" s="4"/>
      <c r="L2" s="4"/>
      <c r="M2" s="4"/>
      <c r="N2" s="6"/>
      <c r="O2" s="17"/>
      <c r="P2" s="17"/>
      <c r="Q2" s="17"/>
      <c r="R2" s="18"/>
      <c r="S2" s="19"/>
      <c r="T2" s="18"/>
      <c r="U2" s="19" t="s">
        <v>3</v>
      </c>
      <c r="V2" s="20"/>
      <c r="W2" s="21"/>
      <c r="X2" s="20"/>
      <c r="Y2" s="21"/>
      <c r="Z2" s="22"/>
      <c r="AA2" s="23"/>
      <c r="AB2" s="24"/>
      <c r="AC2" s="24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6"/>
      <c r="BH2" s="6"/>
      <c r="BI2" s="6"/>
      <c r="BJ2" s="25" t="s">
        <v>4</v>
      </c>
      <c r="BK2" s="10"/>
      <c r="BL2" s="10">
        <v>4119</v>
      </c>
      <c r="BM2" s="26">
        <f>+BL2/10000</f>
        <v>0.41189999999999999</v>
      </c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</row>
    <row r="3" spans="1:87" s="11" customFormat="1" ht="29.25" customHeight="1">
      <c r="A3" s="27" t="s">
        <v>5</v>
      </c>
      <c r="B3" s="28"/>
      <c r="C3" s="6"/>
      <c r="D3" s="6"/>
      <c r="E3" s="16"/>
      <c r="F3" s="16"/>
      <c r="G3" s="16"/>
      <c r="H3" s="4"/>
      <c r="I3" s="4"/>
      <c r="J3" s="3"/>
      <c r="K3" s="4"/>
      <c r="L3" s="4"/>
      <c r="M3" s="29"/>
      <c r="N3" s="6"/>
      <c r="O3" s="17"/>
      <c r="P3" s="17"/>
      <c r="Q3" s="17"/>
      <c r="R3" s="18"/>
      <c r="S3" s="18"/>
      <c r="T3" s="18"/>
      <c r="U3" s="18"/>
      <c r="V3" s="30" t="s">
        <v>6</v>
      </c>
      <c r="W3" s="31"/>
      <c r="X3" s="20"/>
      <c r="Y3" s="21"/>
      <c r="Z3" s="22"/>
      <c r="AA3" s="23"/>
      <c r="AB3" s="24"/>
      <c r="AC3" s="24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6"/>
      <c r="BH3" s="32"/>
      <c r="BI3" s="6"/>
      <c r="BJ3" s="25" t="s">
        <v>7</v>
      </c>
      <c r="BK3" s="10"/>
      <c r="BL3" s="10">
        <v>4109</v>
      </c>
      <c r="BM3" s="26">
        <f>+BL3/10000</f>
        <v>0.41089999999999999</v>
      </c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</row>
    <row r="4" spans="1:87" s="11" customFormat="1" ht="24.75">
      <c r="A4" s="33" t="s">
        <v>8</v>
      </c>
      <c r="B4" s="34"/>
      <c r="C4" s="35" t="s">
        <v>9</v>
      </c>
      <c r="D4" s="36"/>
      <c r="E4" s="37"/>
      <c r="F4" s="4"/>
      <c r="G4" s="37"/>
      <c r="H4" s="37"/>
      <c r="I4" s="38"/>
      <c r="J4" s="3"/>
      <c r="K4" s="38"/>
      <c r="L4" s="39"/>
      <c r="M4" s="39"/>
      <c r="N4" s="36"/>
      <c r="O4" s="40"/>
      <c r="P4" s="17"/>
      <c r="Q4" s="17"/>
      <c r="R4" s="4"/>
      <c r="S4" s="36"/>
      <c r="T4" s="4"/>
      <c r="U4" s="36"/>
      <c r="V4" s="41" t="s">
        <v>10</v>
      </c>
      <c r="W4" s="41" t="s">
        <v>11</v>
      </c>
      <c r="X4" s="42"/>
      <c r="Y4" s="42"/>
      <c r="Z4" s="42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17"/>
      <c r="BG4" s="17"/>
      <c r="BH4" s="43" t="s">
        <v>12</v>
      </c>
      <c r="BI4" s="44">
        <v>45474</v>
      </c>
      <c r="BJ4" s="45"/>
      <c r="BK4" s="45"/>
      <c r="BL4" s="45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7"/>
      <c r="CD4" s="47"/>
      <c r="CE4" s="47"/>
      <c r="CF4" s="47"/>
      <c r="CG4" s="47"/>
      <c r="CH4" s="47"/>
      <c r="CI4" s="47"/>
    </row>
    <row r="5" spans="1:87" ht="21.75" customHeight="1">
      <c r="A5" s="172" t="s">
        <v>13</v>
      </c>
      <c r="B5" s="175" t="s">
        <v>14</v>
      </c>
      <c r="C5" s="177" t="s">
        <v>15</v>
      </c>
      <c r="D5" s="177" t="s">
        <v>16</v>
      </c>
      <c r="E5" s="177" t="s">
        <v>17</v>
      </c>
      <c r="F5" s="177" t="s">
        <v>18</v>
      </c>
      <c r="G5" s="179" t="s">
        <v>19</v>
      </c>
      <c r="H5" s="180"/>
      <c r="I5" s="48" t="s">
        <v>20</v>
      </c>
      <c r="J5" s="181" t="s">
        <v>21</v>
      </c>
      <c r="K5" s="48" t="s">
        <v>22</v>
      </c>
      <c r="L5" s="49" t="s">
        <v>22</v>
      </c>
      <c r="M5" s="49" t="s">
        <v>23</v>
      </c>
      <c r="N5" s="183" t="s">
        <v>24</v>
      </c>
      <c r="O5" s="183" t="s">
        <v>25</v>
      </c>
      <c r="P5" s="187" t="s">
        <v>26</v>
      </c>
      <c r="Q5" s="188"/>
      <c r="R5" s="191" t="s">
        <v>27</v>
      </c>
      <c r="S5" s="192"/>
      <c r="T5" s="191" t="s">
        <v>27</v>
      </c>
      <c r="U5" s="192"/>
      <c r="V5" s="50" t="s">
        <v>28</v>
      </c>
      <c r="W5" s="51" t="s">
        <v>29</v>
      </c>
      <c r="X5" s="50" t="s">
        <v>28</v>
      </c>
      <c r="Y5" s="51" t="s">
        <v>30</v>
      </c>
      <c r="Z5" s="193" t="s">
        <v>31</v>
      </c>
      <c r="AA5" s="195" t="s">
        <v>32</v>
      </c>
      <c r="AB5" s="197" t="s">
        <v>33</v>
      </c>
      <c r="AC5" s="199" t="s">
        <v>34</v>
      </c>
      <c r="AD5" s="197" t="s">
        <v>35</v>
      </c>
      <c r="AE5" s="183" t="s">
        <v>36</v>
      </c>
      <c r="AF5" s="201" t="s">
        <v>37</v>
      </c>
      <c r="AG5" s="185" t="s">
        <v>38</v>
      </c>
      <c r="AH5" s="185" t="s">
        <v>39</v>
      </c>
      <c r="AI5" s="203">
        <v>0.05</v>
      </c>
      <c r="AJ5" s="205" t="s">
        <v>40</v>
      </c>
      <c r="AK5" s="205" t="s">
        <v>41</v>
      </c>
      <c r="AL5" s="205" t="s">
        <v>42</v>
      </c>
      <c r="AM5" s="183" t="s">
        <v>43</v>
      </c>
      <c r="AN5" s="183" t="s">
        <v>44</v>
      </c>
      <c r="AO5" s="225" t="s">
        <v>45</v>
      </c>
      <c r="AP5" s="183" t="s">
        <v>46</v>
      </c>
      <c r="AQ5" s="227" t="s">
        <v>47</v>
      </c>
      <c r="AR5" s="181" t="s">
        <v>48</v>
      </c>
      <c r="AS5" s="181" t="s">
        <v>49</v>
      </c>
      <c r="AT5" s="181"/>
      <c r="AU5" s="181"/>
      <c r="AV5" s="181"/>
      <c r="AW5" s="223" t="s">
        <v>50</v>
      </c>
      <c r="AX5" s="225" t="s">
        <v>51</v>
      </c>
      <c r="AY5" s="52"/>
      <c r="AZ5" s="52"/>
      <c r="BA5" s="52"/>
      <c r="BB5" s="52"/>
      <c r="BC5" s="52"/>
      <c r="BD5" s="225" t="s">
        <v>52</v>
      </c>
      <c r="BE5" s="215" t="s">
        <v>53</v>
      </c>
      <c r="BF5" s="217" t="s">
        <v>54</v>
      </c>
      <c r="BG5" s="217" t="s">
        <v>55</v>
      </c>
      <c r="BH5" s="219" t="s">
        <v>56</v>
      </c>
      <c r="BI5" s="50" t="s">
        <v>57</v>
      </c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</row>
    <row r="6" spans="1:87" ht="21.75" customHeight="1">
      <c r="A6" s="173"/>
      <c r="B6" s="176"/>
      <c r="C6" s="178"/>
      <c r="D6" s="178"/>
      <c r="E6" s="178"/>
      <c r="F6" s="178"/>
      <c r="G6" s="221" t="s">
        <v>58</v>
      </c>
      <c r="H6" s="222"/>
      <c r="I6" s="55" t="s">
        <v>59</v>
      </c>
      <c r="J6" s="182"/>
      <c r="K6" s="48" t="s">
        <v>60</v>
      </c>
      <c r="L6" s="49" t="s">
        <v>61</v>
      </c>
      <c r="M6" s="49" t="s">
        <v>60</v>
      </c>
      <c r="N6" s="184"/>
      <c r="O6" s="184"/>
      <c r="P6" s="189"/>
      <c r="Q6" s="190"/>
      <c r="R6" s="50" t="s">
        <v>62</v>
      </c>
      <c r="S6" s="50" t="s">
        <v>61</v>
      </c>
      <c r="T6" s="50" t="s">
        <v>62</v>
      </c>
      <c r="U6" s="50" t="s">
        <v>61</v>
      </c>
      <c r="V6" s="51" t="s">
        <v>29</v>
      </c>
      <c r="W6" s="51" t="s">
        <v>61</v>
      </c>
      <c r="X6" s="51" t="s">
        <v>30</v>
      </c>
      <c r="Y6" s="51" t="s">
        <v>61</v>
      </c>
      <c r="Z6" s="194"/>
      <c r="AA6" s="196"/>
      <c r="AB6" s="198"/>
      <c r="AC6" s="200"/>
      <c r="AD6" s="198"/>
      <c r="AE6" s="184"/>
      <c r="AF6" s="202"/>
      <c r="AG6" s="186"/>
      <c r="AH6" s="186"/>
      <c r="AI6" s="204"/>
      <c r="AJ6" s="206"/>
      <c r="AK6" s="206"/>
      <c r="AL6" s="206"/>
      <c r="AM6" s="184"/>
      <c r="AN6" s="184"/>
      <c r="AO6" s="226"/>
      <c r="AP6" s="184"/>
      <c r="AQ6" s="228"/>
      <c r="AR6" s="182"/>
      <c r="AS6" s="182"/>
      <c r="AT6" s="182"/>
      <c r="AU6" s="182"/>
      <c r="AV6" s="182"/>
      <c r="AW6" s="224"/>
      <c r="AX6" s="226"/>
      <c r="AY6" s="56"/>
      <c r="AZ6" s="56"/>
      <c r="BA6" s="56"/>
      <c r="BB6" s="56"/>
      <c r="BC6" s="56"/>
      <c r="BD6" s="226"/>
      <c r="BE6" s="216"/>
      <c r="BF6" s="218"/>
      <c r="BG6" s="218"/>
      <c r="BH6" s="220"/>
      <c r="BI6" s="50" t="s">
        <v>63</v>
      </c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</row>
    <row r="7" spans="1:87" ht="20.25" customHeight="1">
      <c r="A7" s="173"/>
      <c r="B7" s="207" t="s">
        <v>64</v>
      </c>
      <c r="C7" s="209" t="s">
        <v>65</v>
      </c>
      <c r="D7" s="211" t="s">
        <v>66</v>
      </c>
      <c r="E7" s="213" t="s">
        <v>67</v>
      </c>
      <c r="F7" s="213" t="s">
        <v>68</v>
      </c>
      <c r="G7" s="231" t="s">
        <v>69</v>
      </c>
      <c r="H7" s="232"/>
      <c r="I7" s="213" t="s">
        <v>70</v>
      </c>
      <c r="J7" s="235" t="s">
        <v>71</v>
      </c>
      <c r="K7" s="235" t="s">
        <v>72</v>
      </c>
      <c r="L7" s="235" t="s">
        <v>73</v>
      </c>
      <c r="M7" s="235" t="s">
        <v>74</v>
      </c>
      <c r="N7" s="235" t="s">
        <v>75</v>
      </c>
      <c r="O7" s="235" t="s">
        <v>76</v>
      </c>
      <c r="P7" s="237" t="s">
        <v>77</v>
      </c>
      <c r="Q7" s="238"/>
      <c r="R7" s="211" t="s">
        <v>78</v>
      </c>
      <c r="S7" s="57" t="s">
        <v>79</v>
      </c>
      <c r="T7" s="211" t="s">
        <v>78</v>
      </c>
      <c r="U7" s="58" t="s">
        <v>80</v>
      </c>
      <c r="V7" s="229" t="s">
        <v>81</v>
      </c>
      <c r="W7" s="243" t="s">
        <v>82</v>
      </c>
      <c r="X7" s="245" t="s">
        <v>83</v>
      </c>
      <c r="Y7" s="243" t="s">
        <v>84</v>
      </c>
      <c r="Z7" s="229" t="s">
        <v>85</v>
      </c>
      <c r="AA7" s="247" t="s">
        <v>86</v>
      </c>
      <c r="AB7" s="235" t="s">
        <v>87</v>
      </c>
      <c r="AC7" s="235" t="s">
        <v>87</v>
      </c>
      <c r="AD7" s="235" t="s">
        <v>88</v>
      </c>
      <c r="AE7" s="235" t="s">
        <v>89</v>
      </c>
      <c r="AF7" s="264" t="s">
        <v>90</v>
      </c>
      <c r="AG7" s="258" t="s">
        <v>91</v>
      </c>
      <c r="AH7" s="241" t="s">
        <v>90</v>
      </c>
      <c r="AI7" s="258" t="s">
        <v>92</v>
      </c>
      <c r="AJ7" s="260" t="s">
        <v>93</v>
      </c>
      <c r="AK7" s="262"/>
      <c r="AL7" s="262"/>
      <c r="AM7" s="227" t="s">
        <v>94</v>
      </c>
      <c r="AN7" s="227" t="s">
        <v>95</v>
      </c>
      <c r="AO7" s="227" t="s">
        <v>96</v>
      </c>
      <c r="AP7" s="227" t="s">
        <v>97</v>
      </c>
      <c r="AQ7" s="227" t="s">
        <v>98</v>
      </c>
      <c r="AR7" s="227" t="s">
        <v>99</v>
      </c>
      <c r="AS7" s="227" t="s">
        <v>100</v>
      </c>
      <c r="AT7" s="181"/>
      <c r="AU7" s="181"/>
      <c r="AV7" s="181"/>
      <c r="AW7" s="235" t="s">
        <v>101</v>
      </c>
      <c r="AX7" s="249" t="s">
        <v>102</v>
      </c>
      <c r="AY7" s="59"/>
      <c r="AZ7" s="59"/>
      <c r="BA7" s="59"/>
      <c r="BB7" s="59"/>
      <c r="BC7" s="59"/>
      <c r="BD7" s="235" t="s">
        <v>103</v>
      </c>
      <c r="BE7" s="235" t="s">
        <v>104</v>
      </c>
      <c r="BF7" s="60" t="s">
        <v>105</v>
      </c>
      <c r="BG7" s="60" t="s">
        <v>106</v>
      </c>
      <c r="BH7" s="60" t="s">
        <v>107</v>
      </c>
      <c r="BI7" s="61" t="s">
        <v>108</v>
      </c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</row>
    <row r="8" spans="1:87" ht="18" customHeight="1">
      <c r="A8" s="174"/>
      <c r="B8" s="208"/>
      <c r="C8" s="210"/>
      <c r="D8" s="212"/>
      <c r="E8" s="214"/>
      <c r="F8" s="214"/>
      <c r="G8" s="233"/>
      <c r="H8" s="234"/>
      <c r="I8" s="214"/>
      <c r="J8" s="236"/>
      <c r="K8" s="236"/>
      <c r="L8" s="236"/>
      <c r="M8" s="236"/>
      <c r="N8" s="236"/>
      <c r="O8" s="236"/>
      <c r="P8" s="239"/>
      <c r="Q8" s="240"/>
      <c r="R8" s="212"/>
      <c r="S8" s="63" t="s">
        <v>109</v>
      </c>
      <c r="T8" s="212"/>
      <c r="U8" s="63" t="s">
        <v>109</v>
      </c>
      <c r="V8" s="230"/>
      <c r="W8" s="244"/>
      <c r="X8" s="246"/>
      <c r="Y8" s="244"/>
      <c r="Z8" s="230"/>
      <c r="AA8" s="248"/>
      <c r="AB8" s="236"/>
      <c r="AC8" s="236"/>
      <c r="AD8" s="236"/>
      <c r="AE8" s="236"/>
      <c r="AF8" s="265"/>
      <c r="AG8" s="259"/>
      <c r="AH8" s="242"/>
      <c r="AI8" s="259"/>
      <c r="AJ8" s="261"/>
      <c r="AK8" s="263"/>
      <c r="AL8" s="263"/>
      <c r="AM8" s="228"/>
      <c r="AN8" s="228"/>
      <c r="AO8" s="228"/>
      <c r="AP8" s="228"/>
      <c r="AQ8" s="228"/>
      <c r="AR8" s="228"/>
      <c r="AS8" s="228"/>
      <c r="AT8" s="182"/>
      <c r="AU8" s="182"/>
      <c r="AV8" s="182"/>
      <c r="AW8" s="236"/>
      <c r="AX8" s="250"/>
      <c r="AY8" s="64"/>
      <c r="AZ8" s="64"/>
      <c r="BA8" s="64"/>
      <c r="BB8" s="64"/>
      <c r="BC8" s="64"/>
      <c r="BD8" s="236"/>
      <c r="BE8" s="236"/>
      <c r="BF8" s="60" t="s">
        <v>110</v>
      </c>
      <c r="BG8" s="60" t="s">
        <v>110</v>
      </c>
      <c r="BH8" s="60" t="s">
        <v>110</v>
      </c>
      <c r="BI8" s="65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</row>
    <row r="9" spans="1:87" s="86" customFormat="1" ht="21.75" customHeight="1">
      <c r="A9" s="67" t="s">
        <v>111</v>
      </c>
      <c r="B9" s="68" t="s">
        <v>112</v>
      </c>
      <c r="C9" s="69" t="s">
        <v>113</v>
      </c>
      <c r="D9" s="69" t="s">
        <v>114</v>
      </c>
      <c r="E9" s="69" t="s">
        <v>115</v>
      </c>
      <c r="F9" s="69" t="s">
        <v>116</v>
      </c>
      <c r="G9" s="69" t="s">
        <v>117</v>
      </c>
      <c r="H9" s="69" t="s">
        <v>118</v>
      </c>
      <c r="I9" s="70" t="s">
        <v>119</v>
      </c>
      <c r="J9" s="71" t="s">
        <v>120</v>
      </c>
      <c r="K9" s="72" t="s">
        <v>121</v>
      </c>
      <c r="L9" s="72" t="s">
        <v>122</v>
      </c>
      <c r="M9" s="72" t="s">
        <v>123</v>
      </c>
      <c r="N9" s="71" t="s">
        <v>124</v>
      </c>
      <c r="O9" s="73"/>
      <c r="P9" s="73"/>
      <c r="Q9" s="73"/>
      <c r="R9" s="73" t="s">
        <v>125</v>
      </c>
      <c r="S9" s="74" t="s">
        <v>126</v>
      </c>
      <c r="T9" s="73" t="s">
        <v>125</v>
      </c>
      <c r="U9" s="74" t="s">
        <v>126</v>
      </c>
      <c r="V9" s="73" t="s">
        <v>127</v>
      </c>
      <c r="W9" s="73" t="s">
        <v>128</v>
      </c>
      <c r="X9" s="73" t="s">
        <v>129</v>
      </c>
      <c r="Y9" s="74" t="s">
        <v>130</v>
      </c>
      <c r="Z9" s="75" t="s">
        <v>131</v>
      </c>
      <c r="AA9" s="75" t="s">
        <v>132</v>
      </c>
      <c r="AB9" s="76" t="s">
        <v>133</v>
      </c>
      <c r="AC9" s="76" t="s">
        <v>133</v>
      </c>
      <c r="AD9" s="76" t="s">
        <v>134</v>
      </c>
      <c r="AE9" s="76" t="s">
        <v>135</v>
      </c>
      <c r="AF9" s="76" t="s">
        <v>136</v>
      </c>
      <c r="AG9" s="76" t="s">
        <v>137</v>
      </c>
      <c r="AH9" s="76" t="s">
        <v>136</v>
      </c>
      <c r="AI9" s="76" t="s">
        <v>138</v>
      </c>
      <c r="AJ9" s="76" t="s">
        <v>124</v>
      </c>
      <c r="AK9" s="76"/>
      <c r="AL9" s="76"/>
      <c r="AM9" s="77" t="s">
        <v>139</v>
      </c>
      <c r="AN9" s="77" t="s">
        <v>140</v>
      </c>
      <c r="AO9" s="78" t="s">
        <v>141</v>
      </c>
      <c r="AP9" s="79"/>
      <c r="AQ9" s="76" t="s">
        <v>142</v>
      </c>
      <c r="AR9" s="76" t="s">
        <v>143</v>
      </c>
      <c r="AS9" s="76" t="s">
        <v>143</v>
      </c>
      <c r="AT9" s="76"/>
      <c r="AU9" s="76"/>
      <c r="AV9" s="76"/>
      <c r="AW9" s="80" t="s">
        <v>144</v>
      </c>
      <c r="AX9" s="81" t="s">
        <v>145</v>
      </c>
      <c r="AY9" s="81"/>
      <c r="AZ9" s="81"/>
      <c r="BA9" s="81"/>
      <c r="BB9" s="81"/>
      <c r="BC9" s="81"/>
      <c r="BD9" s="81" t="s">
        <v>146</v>
      </c>
      <c r="BE9" s="73" t="s">
        <v>147</v>
      </c>
      <c r="BF9" s="73" t="s">
        <v>148</v>
      </c>
      <c r="BG9" s="73" t="s">
        <v>149</v>
      </c>
      <c r="BH9" s="73" t="s">
        <v>150</v>
      </c>
      <c r="BI9" s="73" t="s">
        <v>151</v>
      </c>
      <c r="BJ9" s="82"/>
      <c r="BK9" s="82"/>
      <c r="BL9" s="82"/>
      <c r="BM9" s="83">
        <v>100</v>
      </c>
      <c r="BN9" s="83">
        <v>50</v>
      </c>
      <c r="BO9" s="83">
        <v>20</v>
      </c>
      <c r="BP9" s="83">
        <v>10</v>
      </c>
      <c r="BQ9" s="83">
        <v>5</v>
      </c>
      <c r="BR9" s="83">
        <v>1</v>
      </c>
      <c r="BS9" s="84" t="s">
        <v>152</v>
      </c>
      <c r="BT9" s="84" t="s">
        <v>153</v>
      </c>
      <c r="BU9" s="84">
        <v>50000</v>
      </c>
      <c r="BV9" s="84">
        <v>20000</v>
      </c>
      <c r="BW9" s="84">
        <v>10000</v>
      </c>
      <c r="BX9" s="84">
        <v>5000</v>
      </c>
      <c r="BY9" s="84">
        <v>2000</v>
      </c>
      <c r="BZ9" s="84">
        <v>1000</v>
      </c>
      <c r="CA9" s="84">
        <v>500</v>
      </c>
      <c r="CB9" s="84">
        <v>100</v>
      </c>
      <c r="CC9" s="85"/>
      <c r="CD9" s="85"/>
      <c r="CE9" s="85"/>
      <c r="CF9" s="85"/>
      <c r="CG9" s="85"/>
      <c r="CH9" s="85"/>
      <c r="CI9" s="85"/>
    </row>
    <row r="10" spans="1:87" s="126" customFormat="1" ht="22.5" customHeight="1">
      <c r="A10" s="87">
        <v>1</v>
      </c>
      <c r="B10" s="88" t="s">
        <v>154</v>
      </c>
      <c r="C10" s="89" t="str">
        <f>VLOOKUP(B10,[1]Payroll!$B$9:$D$300,3,0)</f>
        <v>TANG GUO QING</v>
      </c>
      <c r="D10" s="89" t="str">
        <f>VLOOKUP(B10,[1]Payroll!$B$9:$F$300,5,0)</f>
        <v>M</v>
      </c>
      <c r="E10" s="90" t="s">
        <v>155</v>
      </c>
      <c r="F10" s="90" t="str">
        <f>VLOOKUP(B10,[1]Payroll!$B$9:$K$300,10,0)</f>
        <v>Office</v>
      </c>
      <c r="G10" s="91">
        <f>VLOOKUP(B10,[1]Payroll!$B$9:$M$300,11,0)</f>
        <v>0</v>
      </c>
      <c r="H10" s="91">
        <f>VLOOKUP(B10,[1]Payroll!$B$9:$M$300,12,0)</f>
        <v>0</v>
      </c>
      <c r="I10" s="92">
        <f>VLOOKUP(B10,[1]Payroll!$B$9:$O$30,13,0)</f>
        <v>45352</v>
      </c>
      <c r="J10" s="93">
        <f>VLOOKUP(B10,[1]Payroll!$B$9:$O$300,14,0)</f>
        <v>2000</v>
      </c>
      <c r="K10" s="94">
        <v>26</v>
      </c>
      <c r="L10" s="95">
        <f t="shared" ref="L10" si="0">(J10/26*K10)</f>
        <v>2000</v>
      </c>
      <c r="M10" s="96">
        <f>(26-K10)</f>
        <v>0</v>
      </c>
      <c r="N10" s="97">
        <v>0</v>
      </c>
      <c r="O10" s="98">
        <v>0</v>
      </c>
      <c r="P10" s="99">
        <v>0</v>
      </c>
      <c r="Q10" s="100">
        <f>(J10/208*3+J10/208*1.3*5)*P10</f>
        <v>0</v>
      </c>
      <c r="R10" s="101">
        <v>0</v>
      </c>
      <c r="S10" s="102">
        <f>ROUND(+J10/208*R10*1.5,2)</f>
        <v>0</v>
      </c>
      <c r="T10" s="101">
        <v>0</v>
      </c>
      <c r="U10" s="102">
        <f>ROUND(+J10/208*T10*2,2)</f>
        <v>0</v>
      </c>
      <c r="V10" s="103">
        <v>0</v>
      </c>
      <c r="W10" s="102">
        <f>J10/26/8*2*V10</f>
        <v>0</v>
      </c>
      <c r="X10" s="101">
        <v>0</v>
      </c>
      <c r="Y10" s="102">
        <f>(J10/26/8*1*X10)</f>
        <v>0</v>
      </c>
      <c r="Z10" s="104">
        <v>0</v>
      </c>
      <c r="AA10" s="102">
        <f t="shared" ref="AA10:AA12" si="1">(10/26*Z10)</f>
        <v>0</v>
      </c>
      <c r="AB10" s="105">
        <v>0</v>
      </c>
      <c r="AC10" s="105"/>
      <c r="AD10" s="105">
        <v>0</v>
      </c>
      <c r="AE10" s="106">
        <v>0</v>
      </c>
      <c r="AF10" s="102">
        <v>0</v>
      </c>
      <c r="AG10" s="104">
        <v>0</v>
      </c>
      <c r="AH10" s="107">
        <v>0</v>
      </c>
      <c r="AI10" s="102">
        <v>0</v>
      </c>
      <c r="AJ10" s="102">
        <v>0</v>
      </c>
      <c r="AK10" s="102">
        <v>0</v>
      </c>
      <c r="AL10" s="102">
        <v>0</v>
      </c>
      <c r="AM10" s="100">
        <v>0</v>
      </c>
      <c r="AN10" s="108">
        <f>(L10+Q10+N10+O10+S10+U10+W10+Y10+AA10+AB10+AD10+AE10+AH10+AI10+AJ10+AK10+AL10+AP10+AX10+AF10)</f>
        <v>2000</v>
      </c>
      <c r="AO10" s="109">
        <f t="shared" ref="AO10:AO12" si="2">(AM10+AN10)</f>
        <v>2000</v>
      </c>
      <c r="AP10" s="100">
        <v>0</v>
      </c>
      <c r="AQ10" s="100">
        <v>11.86</v>
      </c>
      <c r="AR10" s="100">
        <v>0</v>
      </c>
      <c r="AS10" s="100">
        <v>0</v>
      </c>
      <c r="AT10" s="110">
        <f>+(AO10-AI10-AJ10)*$BL$3</f>
        <v>8218000</v>
      </c>
      <c r="AU10" s="110">
        <f t="shared" ref="AU10:AU12" si="3">+IF(AT10&lt;400000,400000,IF(AT10&lt;1200000,AT10,IF(AT10&gt;1200000,1200000)))</f>
        <v>1200000</v>
      </c>
      <c r="AV10" s="110">
        <f t="shared" ref="AV10:AV12" si="4">+AU10*2%</f>
        <v>24000</v>
      </c>
      <c r="AW10" s="100">
        <f>+AV10/$BL$3</f>
        <v>5.8408371866634221</v>
      </c>
      <c r="AX10" s="111">
        <v>0</v>
      </c>
      <c r="AY10" s="112">
        <f>(AO10-AB10-AE10-AI10-AC10-AJ10-AW10-AX10)*$BL$2</f>
        <v>8213941.5916281333</v>
      </c>
      <c r="AZ10" s="113">
        <f>(G10+H10)*150000</f>
        <v>0</v>
      </c>
      <c r="BA10" s="113">
        <f t="shared" ref="BA10:BA12" si="5">(AY10-AZ10)</f>
        <v>8213941.5916281333</v>
      </c>
      <c r="BB10" s="114">
        <f t="shared" ref="BB10:BB12" si="6">IF(BA10&lt;=1500000,0,IF(BA10&lt;=2000000,5%,IF(BA10&lt;=8500000,10%,IF(BA10&lt;=12500000,15%,IF(BA10&gt;12500000,20%)))))</f>
        <v>0.1</v>
      </c>
      <c r="BC10" s="115">
        <f t="shared" ref="BC10:BC12" si="7">IF(BB10=0%,0,IF(BB10=5%,BA10*5%-75000,IF(BB10=10%,BA10*10%-175000,IF(BB10=15%,BA10*15%-600000,IF(BB10=20%,BA10*20%-1225000)))))</f>
        <v>646394.15916281333</v>
      </c>
      <c r="BD10" s="116">
        <f>(BC10/$BL$2)</f>
        <v>156.92987598028972</v>
      </c>
      <c r="BE10" s="117">
        <v>0</v>
      </c>
      <c r="BF10" s="118">
        <f t="shared" ref="BF10:BF12" si="8">ROUND(AN10+BE10-AQ10-AR10-AS10-BD10-AW10,2)</f>
        <v>1825.37</v>
      </c>
      <c r="BG10" s="119">
        <f t="shared" ref="BG10:BG12" si="9">INT(BF10/10)*10</f>
        <v>1820</v>
      </c>
      <c r="BH10" s="120">
        <f>INT((ROUND((BF10-BG10)*$BM$2,2))*10000)</f>
        <v>22100</v>
      </c>
      <c r="BI10" s="121"/>
      <c r="BJ10" s="122"/>
      <c r="BK10" s="122"/>
      <c r="BL10" s="122"/>
      <c r="BM10" s="123">
        <f t="shared" ref="BM10:BM12" si="10">INT(BF10/100)</f>
        <v>18</v>
      </c>
      <c r="BN10" s="123">
        <f t="shared" ref="BN10:BN12" si="11">INT(($BF10-$BM10*100)/50)</f>
        <v>0</v>
      </c>
      <c r="BO10" s="123">
        <f t="shared" ref="BO10:BO12" si="12">INT(($BF10-($BM10*100)-($BN10*50))/20)</f>
        <v>1</v>
      </c>
      <c r="BP10" s="124">
        <f t="shared" ref="BP10:BP12" si="13">INT(($BF10-($BM10*100)-($BN10*50)-($BO10*20))/10)</f>
        <v>0</v>
      </c>
      <c r="BQ10" s="123">
        <v>0</v>
      </c>
      <c r="BR10" s="123">
        <v>0</v>
      </c>
      <c r="BS10" s="125">
        <f t="shared" ref="BS10:BS12" si="14">$BF10-$BM10*100-$BN10*50-$BO10*20-$BP10*10-$BQ10*5-$BR10*1</f>
        <v>5.3699999999998909</v>
      </c>
      <c r="BT10" s="124">
        <f t="shared" ref="BT10:BT12" si="15">ROUND(ROUND($BS10*$BK$3,-2),($BS10*$BK$3)*2)</f>
        <v>0</v>
      </c>
      <c r="BU10" s="124">
        <f t="shared" ref="BU10:BU12" si="16">INT($BH10/50000)</f>
        <v>0</v>
      </c>
      <c r="BV10" s="124">
        <f t="shared" ref="BV10:BV12" si="17">INT((BH10-($BU10*50000))/20000)</f>
        <v>1</v>
      </c>
      <c r="BW10" s="124">
        <f t="shared" ref="BW10:BW12" si="18">INT((BH10-($BU10*50000)-($BV10*20000))/10000)</f>
        <v>0</v>
      </c>
      <c r="BX10" s="124">
        <f t="shared" ref="BX10:BX12" si="19">INT((BH10-($BU10*50000)-($BV10*20000)-($BW10*10000))/5000)</f>
        <v>0</v>
      </c>
      <c r="BY10" s="124">
        <f t="shared" ref="BY10:BY12" si="20">INT((BH10-($BU10*50000)-($BV10*20000)-($BW10*10000)-($BX10*5000))/2000)</f>
        <v>1</v>
      </c>
      <c r="BZ10" s="124">
        <f t="shared" ref="BZ10:BZ12" si="21">INT((BH10-($BU10*50000)-($BV10*20000)-($BW10*10000)-($BX10*5000)-($BY10*2000))/1000)</f>
        <v>0</v>
      </c>
      <c r="CA10" s="124">
        <f t="shared" ref="CA10:CA12" si="22">INT((BH10-($BU10*50000)-($BV10*20000)-($BW10*10000)-($BX10*5000)-($BY10*2000)-($BZ10*1000))/500)</f>
        <v>0</v>
      </c>
      <c r="CB10" s="124">
        <f t="shared" ref="CB10:CB12" si="23">INT((BH10-($BU10*50000)-($BV10*20000)-($BW10*10000)-($BX10*5000)-($BY10*2000)-($BZ10*1000)-($CA10*500))/100)</f>
        <v>1</v>
      </c>
    </row>
    <row r="11" spans="1:87" s="126" customFormat="1" ht="22.5" customHeight="1">
      <c r="A11" s="87">
        <f>+A10+1</f>
        <v>2</v>
      </c>
      <c r="B11" s="88" t="s">
        <v>156</v>
      </c>
      <c r="C11" s="89" t="str">
        <f>VLOOKUP(B11,[1]Payroll!$B$9:$D$300,3,0)</f>
        <v>YE SI</v>
      </c>
      <c r="D11" s="89" t="str">
        <f>VLOOKUP(B11,[1]Payroll!$B$9:$F$300,5,0)</f>
        <v>F</v>
      </c>
      <c r="E11" s="90" t="s">
        <v>155</v>
      </c>
      <c r="F11" s="90" t="str">
        <f>VLOOKUP(B11,[1]Payroll!$B$9:$K$300,10,0)</f>
        <v>Office</v>
      </c>
      <c r="G11" s="91">
        <f>VLOOKUP(B11,[1]Payroll!$B$9:$M$300,11,0)</f>
        <v>0</v>
      </c>
      <c r="H11" s="91">
        <f>VLOOKUP(B11,[1]Payroll!$B$9:$M$300,12,0)</f>
        <v>0</v>
      </c>
      <c r="I11" s="92">
        <f>VLOOKUP(B11,[1]Payroll!$B$9:$O$30,13,0)</f>
        <v>45391</v>
      </c>
      <c r="J11" s="93">
        <v>1600</v>
      </c>
      <c r="K11" s="94">
        <v>26</v>
      </c>
      <c r="L11" s="95">
        <f>(1500/26*7)+(1600/26*19)</f>
        <v>1573.0769230769231</v>
      </c>
      <c r="M11" s="96">
        <f t="shared" ref="M11:M12" si="24">(26-K11)</f>
        <v>0</v>
      </c>
      <c r="N11" s="97">
        <v>0</v>
      </c>
      <c r="O11" s="98">
        <v>0</v>
      </c>
      <c r="P11" s="99">
        <v>0</v>
      </c>
      <c r="Q11" s="100">
        <f t="shared" ref="Q11:Q12" si="25">(J11/208*3+J11/208*1.3*5)*P11</f>
        <v>0</v>
      </c>
      <c r="R11" s="101">
        <v>0</v>
      </c>
      <c r="S11" s="102">
        <f t="shared" ref="S11:S12" si="26">ROUND(+J11/208*R11*1.5,2)</f>
        <v>0</v>
      </c>
      <c r="T11" s="101">
        <v>0</v>
      </c>
      <c r="U11" s="102">
        <f t="shared" ref="U11:U12" si="27">ROUND(+J11/208*T11*2,2)</f>
        <v>0</v>
      </c>
      <c r="V11" s="103">
        <v>0</v>
      </c>
      <c r="W11" s="102">
        <f t="shared" ref="W11:W12" si="28">J11/26/8*2*V11</f>
        <v>0</v>
      </c>
      <c r="X11" s="101">
        <v>0</v>
      </c>
      <c r="Y11" s="102">
        <f t="shared" ref="Y11:Y12" si="29">(J11/26/8*1*X11)</f>
        <v>0</v>
      </c>
      <c r="Z11" s="104">
        <v>0</v>
      </c>
      <c r="AA11" s="102">
        <f t="shared" si="1"/>
        <v>0</v>
      </c>
      <c r="AB11" s="105">
        <v>0</v>
      </c>
      <c r="AC11" s="105"/>
      <c r="AD11" s="105">
        <v>0</v>
      </c>
      <c r="AE11" s="106">
        <v>0</v>
      </c>
      <c r="AF11" s="102">
        <v>0</v>
      </c>
      <c r="AG11" s="104">
        <v>0</v>
      </c>
      <c r="AH11" s="107">
        <v>0</v>
      </c>
      <c r="AI11" s="102">
        <v>0</v>
      </c>
      <c r="AJ11" s="102">
        <v>0</v>
      </c>
      <c r="AK11" s="102">
        <v>0</v>
      </c>
      <c r="AL11" s="102">
        <v>0</v>
      </c>
      <c r="AM11" s="100">
        <v>0</v>
      </c>
      <c r="AN11" s="108">
        <f t="shared" ref="AN11:AN12" si="30">(L11+Q11+N11+O11+S11+U11+W11+Y11+AA11+AB11+AD11+AE11+AH11+AI11+AJ11+AK11+AL11+AP11+AX11+AF11)</f>
        <v>1573.0769230769231</v>
      </c>
      <c r="AO11" s="109">
        <f t="shared" si="2"/>
        <v>1573.0769230769231</v>
      </c>
      <c r="AP11" s="100">
        <v>0</v>
      </c>
      <c r="AQ11" s="100">
        <v>5.94</v>
      </c>
      <c r="AR11" s="100">
        <v>0</v>
      </c>
      <c r="AS11" s="100">
        <v>0</v>
      </c>
      <c r="AT11" s="110">
        <f>+(AO11-AI11-AJ11)*$BL$3</f>
        <v>6463773.076923077</v>
      </c>
      <c r="AU11" s="110">
        <f t="shared" si="3"/>
        <v>1200000</v>
      </c>
      <c r="AV11" s="110">
        <f t="shared" si="4"/>
        <v>24000</v>
      </c>
      <c r="AW11" s="100">
        <f>+AV11/$BL$3</f>
        <v>5.8408371866634221</v>
      </c>
      <c r="AX11" s="111">
        <v>0</v>
      </c>
      <c r="AY11" s="112">
        <f>(AO11-AB11-AE11-AI11-AC11-AJ11-AW11-AX11)*$BL$2</f>
        <v>6455445.4377819793</v>
      </c>
      <c r="AZ11" s="113">
        <f t="shared" ref="AZ11:AZ12" si="31">(G11+H11)*150000</f>
        <v>0</v>
      </c>
      <c r="BA11" s="113">
        <f t="shared" si="5"/>
        <v>6455445.4377819793</v>
      </c>
      <c r="BB11" s="114">
        <f t="shared" si="6"/>
        <v>0.1</v>
      </c>
      <c r="BC11" s="115">
        <f t="shared" si="7"/>
        <v>470544.54377819796</v>
      </c>
      <c r="BD11" s="116">
        <f>(BC11/$BL$2)</f>
        <v>114.23756828798203</v>
      </c>
      <c r="BE11" s="117">
        <v>0</v>
      </c>
      <c r="BF11" s="118">
        <f t="shared" si="8"/>
        <v>1447.06</v>
      </c>
      <c r="BG11" s="119">
        <f t="shared" si="9"/>
        <v>1440</v>
      </c>
      <c r="BH11" s="120">
        <f>INT((ROUND((BF11-BG11)*$BM$2,2))*10000)</f>
        <v>29100</v>
      </c>
      <c r="BI11" s="121"/>
      <c r="BJ11" s="122"/>
      <c r="BK11" s="122"/>
      <c r="BL11" s="122"/>
      <c r="BM11" s="123">
        <f t="shared" si="10"/>
        <v>14</v>
      </c>
      <c r="BN11" s="123">
        <f t="shared" si="11"/>
        <v>0</v>
      </c>
      <c r="BO11" s="123">
        <f t="shared" si="12"/>
        <v>2</v>
      </c>
      <c r="BP11" s="124">
        <f t="shared" si="13"/>
        <v>0</v>
      </c>
      <c r="BQ11" s="123">
        <v>0</v>
      </c>
      <c r="BR11" s="123">
        <v>0</v>
      </c>
      <c r="BS11" s="125">
        <f t="shared" si="14"/>
        <v>7.0599999999999454</v>
      </c>
      <c r="BT11" s="124">
        <f t="shared" si="15"/>
        <v>0</v>
      </c>
      <c r="BU11" s="124">
        <f t="shared" si="16"/>
        <v>0</v>
      </c>
      <c r="BV11" s="124">
        <f t="shared" si="17"/>
        <v>1</v>
      </c>
      <c r="BW11" s="124">
        <f t="shared" si="18"/>
        <v>0</v>
      </c>
      <c r="BX11" s="124">
        <f t="shared" si="19"/>
        <v>1</v>
      </c>
      <c r="BY11" s="124">
        <f t="shared" si="20"/>
        <v>2</v>
      </c>
      <c r="BZ11" s="124">
        <f t="shared" si="21"/>
        <v>0</v>
      </c>
      <c r="CA11" s="124">
        <f t="shared" si="22"/>
        <v>0</v>
      </c>
      <c r="CB11" s="124">
        <f t="shared" si="23"/>
        <v>1</v>
      </c>
    </row>
    <row r="12" spans="1:87" s="126" customFormat="1" ht="22.5" customHeight="1">
      <c r="A12" s="87">
        <f>+A11+1</f>
        <v>3</v>
      </c>
      <c r="B12" s="88" t="s">
        <v>157</v>
      </c>
      <c r="C12" s="89" t="str">
        <f>VLOOKUP(B12,[1]Payroll!$B$9:$D$300,3,0)</f>
        <v>TANG GUO AN</v>
      </c>
      <c r="D12" s="89" t="str">
        <f>VLOOKUP(B12,[1]Payroll!$B$9:$F$300,5,0)</f>
        <v>M</v>
      </c>
      <c r="E12" s="90" t="s">
        <v>155</v>
      </c>
      <c r="F12" s="90" t="str">
        <f>VLOOKUP(B12,[1]Payroll!$B$9:$K$300,10,0)</f>
        <v>Office</v>
      </c>
      <c r="G12" s="91">
        <f>VLOOKUP(B12,[1]Payroll!$B$9:$M$300,11,0)</f>
        <v>0</v>
      </c>
      <c r="H12" s="91">
        <f>VLOOKUP(B12,[1]Payroll!$B$9:$M$300,12,0)</f>
        <v>0</v>
      </c>
      <c r="I12" s="92">
        <f>VLOOKUP(B12,[1]Payroll!$B$9:$O$30,13,0)</f>
        <v>45391</v>
      </c>
      <c r="J12" s="93">
        <v>1600</v>
      </c>
      <c r="K12" s="94">
        <v>26</v>
      </c>
      <c r="L12" s="95">
        <f>(1500/26*7)+(1600/26*19)</f>
        <v>1573.0769230769231</v>
      </c>
      <c r="M12" s="96">
        <f t="shared" si="24"/>
        <v>0</v>
      </c>
      <c r="N12" s="97">
        <v>0</v>
      </c>
      <c r="O12" s="98">
        <v>0</v>
      </c>
      <c r="P12" s="99">
        <v>0</v>
      </c>
      <c r="Q12" s="100">
        <f t="shared" si="25"/>
        <v>0</v>
      </c>
      <c r="R12" s="101">
        <v>0</v>
      </c>
      <c r="S12" s="102">
        <f t="shared" si="26"/>
        <v>0</v>
      </c>
      <c r="T12" s="101">
        <v>0</v>
      </c>
      <c r="U12" s="102">
        <f t="shared" si="27"/>
        <v>0</v>
      </c>
      <c r="V12" s="103">
        <v>0</v>
      </c>
      <c r="W12" s="102">
        <f t="shared" si="28"/>
        <v>0</v>
      </c>
      <c r="X12" s="101">
        <v>0</v>
      </c>
      <c r="Y12" s="102">
        <f t="shared" si="29"/>
        <v>0</v>
      </c>
      <c r="Z12" s="104">
        <v>0</v>
      </c>
      <c r="AA12" s="102">
        <f t="shared" si="1"/>
        <v>0</v>
      </c>
      <c r="AB12" s="105">
        <v>0</v>
      </c>
      <c r="AC12" s="105"/>
      <c r="AD12" s="105">
        <v>0</v>
      </c>
      <c r="AE12" s="106">
        <v>0</v>
      </c>
      <c r="AF12" s="102">
        <v>0</v>
      </c>
      <c r="AG12" s="104">
        <v>0</v>
      </c>
      <c r="AH12" s="107">
        <v>0</v>
      </c>
      <c r="AI12" s="102">
        <v>0</v>
      </c>
      <c r="AJ12" s="102">
        <v>0</v>
      </c>
      <c r="AK12" s="102">
        <v>0</v>
      </c>
      <c r="AL12" s="102">
        <v>0</v>
      </c>
      <c r="AM12" s="100">
        <v>0</v>
      </c>
      <c r="AN12" s="108">
        <f t="shared" si="30"/>
        <v>1573.0769230769231</v>
      </c>
      <c r="AO12" s="109">
        <f t="shared" si="2"/>
        <v>1573.0769230769231</v>
      </c>
      <c r="AP12" s="100">
        <v>0</v>
      </c>
      <c r="AQ12" s="100">
        <v>5.94</v>
      </c>
      <c r="AR12" s="100">
        <v>0</v>
      </c>
      <c r="AS12" s="100">
        <v>0</v>
      </c>
      <c r="AT12" s="110">
        <f>+(AO12-AI12-AJ12)*$BL$3</f>
        <v>6463773.076923077</v>
      </c>
      <c r="AU12" s="110">
        <f t="shared" si="3"/>
        <v>1200000</v>
      </c>
      <c r="AV12" s="110">
        <f t="shared" si="4"/>
        <v>24000</v>
      </c>
      <c r="AW12" s="100">
        <f>+AV12/$BL$3</f>
        <v>5.8408371866634221</v>
      </c>
      <c r="AX12" s="111">
        <v>0</v>
      </c>
      <c r="AY12" s="112">
        <f>(AO12-AB12-AE12-AI12-AC12-AJ12-AW12-AX12)*$BL$2</f>
        <v>6455445.4377819793</v>
      </c>
      <c r="AZ12" s="113">
        <f t="shared" si="31"/>
        <v>0</v>
      </c>
      <c r="BA12" s="113">
        <f t="shared" si="5"/>
        <v>6455445.4377819793</v>
      </c>
      <c r="BB12" s="114">
        <f t="shared" si="6"/>
        <v>0.1</v>
      </c>
      <c r="BC12" s="115">
        <f t="shared" si="7"/>
        <v>470544.54377819796</v>
      </c>
      <c r="BD12" s="116">
        <f>(BC12/$BL$2)</f>
        <v>114.23756828798203</v>
      </c>
      <c r="BE12" s="117">
        <v>0</v>
      </c>
      <c r="BF12" s="118">
        <f t="shared" si="8"/>
        <v>1447.06</v>
      </c>
      <c r="BG12" s="119">
        <f t="shared" si="9"/>
        <v>1440</v>
      </c>
      <c r="BH12" s="120">
        <f>INT((ROUND((BF12-BG12)*$BM$2,2))*10000)</f>
        <v>29100</v>
      </c>
      <c r="BI12" s="121"/>
      <c r="BJ12" s="122"/>
      <c r="BK12" s="122"/>
      <c r="BL12" s="122"/>
      <c r="BM12" s="123">
        <f t="shared" si="10"/>
        <v>14</v>
      </c>
      <c r="BN12" s="123">
        <f t="shared" si="11"/>
        <v>0</v>
      </c>
      <c r="BO12" s="123">
        <f t="shared" si="12"/>
        <v>2</v>
      </c>
      <c r="BP12" s="124">
        <f t="shared" si="13"/>
        <v>0</v>
      </c>
      <c r="BQ12" s="123">
        <v>0</v>
      </c>
      <c r="BR12" s="123">
        <v>0</v>
      </c>
      <c r="BS12" s="125">
        <f t="shared" si="14"/>
        <v>7.0599999999999454</v>
      </c>
      <c r="BT12" s="124">
        <f t="shared" si="15"/>
        <v>0</v>
      </c>
      <c r="BU12" s="124">
        <f t="shared" si="16"/>
        <v>0</v>
      </c>
      <c r="BV12" s="124">
        <f t="shared" si="17"/>
        <v>1</v>
      </c>
      <c r="BW12" s="124">
        <f t="shared" si="18"/>
        <v>0</v>
      </c>
      <c r="BX12" s="124">
        <f t="shared" si="19"/>
        <v>1</v>
      </c>
      <c r="BY12" s="124">
        <f t="shared" si="20"/>
        <v>2</v>
      </c>
      <c r="BZ12" s="124">
        <f t="shared" si="21"/>
        <v>0</v>
      </c>
      <c r="CA12" s="124">
        <f t="shared" si="22"/>
        <v>0</v>
      </c>
      <c r="CB12" s="124">
        <f t="shared" si="23"/>
        <v>1</v>
      </c>
    </row>
    <row r="13" spans="1:87" s="126" customFormat="1" ht="49.5" customHeight="1">
      <c r="A13" s="127"/>
      <c r="B13" s="128"/>
      <c r="C13" s="129"/>
      <c r="D13" s="129"/>
      <c r="I13" s="251" t="s">
        <v>158</v>
      </c>
      <c r="J13" s="252"/>
      <c r="K13" s="252"/>
      <c r="L13" s="252"/>
      <c r="M13" s="252"/>
      <c r="N13" s="253"/>
      <c r="O13" s="130"/>
      <c r="P13" s="130"/>
      <c r="Q13" s="130"/>
      <c r="R13" s="131"/>
      <c r="S13" s="132"/>
      <c r="T13" s="131">
        <v>0</v>
      </c>
      <c r="U13" s="132"/>
      <c r="V13" s="131"/>
      <c r="W13" s="132"/>
      <c r="X13" s="131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3">
        <f>+SUM(BF10:BF12)</f>
        <v>4719.49</v>
      </c>
      <c r="BG13" s="133">
        <f>SUM(BG10:BG12)</f>
        <v>4700</v>
      </c>
      <c r="BH13" s="120">
        <f>SUM(BH10:BH12)</f>
        <v>80300</v>
      </c>
      <c r="BI13" s="134"/>
      <c r="BJ13" s="122"/>
      <c r="BK13" s="122"/>
      <c r="BL13" s="122"/>
      <c r="BM13" s="123">
        <f t="shared" ref="BM13:CB13" si="32">SUM(BM10:BM12)</f>
        <v>46</v>
      </c>
      <c r="BN13" s="123">
        <f t="shared" si="32"/>
        <v>0</v>
      </c>
      <c r="BO13" s="123">
        <f t="shared" si="32"/>
        <v>5</v>
      </c>
      <c r="BP13" s="123">
        <f t="shared" si="32"/>
        <v>0</v>
      </c>
      <c r="BQ13" s="123">
        <f t="shared" si="32"/>
        <v>0</v>
      </c>
      <c r="BR13" s="123">
        <f t="shared" si="32"/>
        <v>0</v>
      </c>
      <c r="BS13" s="135">
        <f t="shared" si="32"/>
        <v>19.489999999999782</v>
      </c>
      <c r="BT13" s="123">
        <f t="shared" si="32"/>
        <v>0</v>
      </c>
      <c r="BU13" s="123">
        <f t="shared" si="32"/>
        <v>0</v>
      </c>
      <c r="BV13" s="123">
        <f t="shared" si="32"/>
        <v>3</v>
      </c>
      <c r="BW13" s="123">
        <f t="shared" si="32"/>
        <v>0</v>
      </c>
      <c r="BX13" s="123">
        <f t="shared" si="32"/>
        <v>2</v>
      </c>
      <c r="BY13" s="123">
        <f t="shared" si="32"/>
        <v>5</v>
      </c>
      <c r="BZ13" s="123">
        <f t="shared" si="32"/>
        <v>0</v>
      </c>
      <c r="CA13" s="123">
        <f t="shared" si="32"/>
        <v>0</v>
      </c>
      <c r="CB13" s="123">
        <f t="shared" si="32"/>
        <v>3</v>
      </c>
      <c r="CC13" s="135"/>
    </row>
    <row r="14" spans="1:87" s="126" customFormat="1" ht="18.75">
      <c r="A14" s="136"/>
      <c r="B14" s="128"/>
      <c r="C14" s="129"/>
      <c r="D14" s="129"/>
      <c r="I14" s="137"/>
      <c r="J14" s="138"/>
      <c r="M14" s="139"/>
      <c r="N14" s="136"/>
      <c r="R14" s="140"/>
      <c r="S14" s="141"/>
      <c r="T14" s="140"/>
      <c r="U14" s="141"/>
      <c r="X14" s="140"/>
      <c r="Y14" s="141"/>
      <c r="Z14" s="141"/>
      <c r="AD14" s="139"/>
      <c r="AG14" s="139"/>
      <c r="AH14" s="139"/>
      <c r="AI14" s="139"/>
      <c r="AJ14" s="139"/>
      <c r="AK14" s="139"/>
      <c r="AL14" s="139"/>
      <c r="BF14" s="142"/>
      <c r="BG14" s="142"/>
      <c r="BH14" s="136"/>
      <c r="BI14" s="134"/>
      <c r="BJ14" s="122"/>
      <c r="BK14" s="122"/>
      <c r="BL14" s="122"/>
      <c r="BM14" s="135"/>
      <c r="BN14" s="135"/>
      <c r="BO14" s="135"/>
      <c r="BP14" s="143"/>
      <c r="BQ14" s="135"/>
      <c r="BR14" s="135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</row>
    <row r="15" spans="1:87" s="126" customFormat="1" ht="18.75">
      <c r="A15" s="127"/>
      <c r="B15" s="128"/>
      <c r="C15" s="129"/>
      <c r="D15" s="129"/>
      <c r="I15" s="137"/>
      <c r="J15" s="137"/>
      <c r="K15" s="144"/>
      <c r="L15" s="145"/>
      <c r="M15" s="145"/>
      <c r="N15" s="146"/>
      <c r="O15" s="147"/>
      <c r="P15" s="147"/>
      <c r="Q15" s="147"/>
      <c r="R15" s="144"/>
      <c r="S15" s="145"/>
      <c r="T15" s="144"/>
      <c r="U15" s="145"/>
      <c r="V15" s="144"/>
      <c r="W15" s="145"/>
      <c r="X15" s="144"/>
      <c r="Y15" s="145"/>
      <c r="Z15" s="145"/>
      <c r="AA15" s="145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42"/>
      <c r="BG15" s="142"/>
      <c r="BH15" s="148"/>
      <c r="BI15" s="134"/>
      <c r="BJ15" s="122"/>
      <c r="BK15" s="122"/>
      <c r="BL15" s="122"/>
      <c r="BM15" s="135"/>
      <c r="BN15" s="135"/>
      <c r="BO15" s="135"/>
      <c r="BP15" s="143"/>
      <c r="BQ15" s="135"/>
      <c r="BR15" s="135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</row>
    <row r="16" spans="1:87" s="126" customFormat="1" ht="41.25" customHeight="1">
      <c r="B16" s="149"/>
      <c r="C16" s="136"/>
      <c r="D16" s="136"/>
      <c r="E16" s="138"/>
      <c r="G16" s="138"/>
      <c r="H16" s="138"/>
      <c r="I16" s="150">
        <v>100</v>
      </c>
      <c r="J16" s="150">
        <v>50</v>
      </c>
      <c r="K16" s="151">
        <v>20</v>
      </c>
      <c r="L16" s="152">
        <v>10</v>
      </c>
      <c r="M16" s="254">
        <v>20000</v>
      </c>
      <c r="N16" s="255"/>
      <c r="O16" s="153"/>
      <c r="P16" s="153"/>
      <c r="Q16" s="153"/>
      <c r="R16" s="153">
        <v>10000</v>
      </c>
      <c r="S16" s="153">
        <v>5000</v>
      </c>
      <c r="T16" s="153">
        <v>2000</v>
      </c>
      <c r="U16" s="153">
        <v>1000</v>
      </c>
      <c r="V16" s="153">
        <v>500</v>
      </c>
      <c r="W16" s="153">
        <v>100</v>
      </c>
      <c r="X16" s="11"/>
      <c r="Y16" s="11"/>
      <c r="AC16" s="11"/>
      <c r="AD16" s="11"/>
      <c r="AE16" s="11"/>
      <c r="AF16" s="11"/>
      <c r="AG16" s="11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2"/>
      <c r="BD16" s="122"/>
      <c r="BE16" s="122"/>
      <c r="BF16" s="135"/>
      <c r="BG16" s="135"/>
      <c r="BH16" s="135"/>
      <c r="BI16" s="143"/>
      <c r="BJ16" s="135"/>
      <c r="BK16" s="135"/>
      <c r="BL16" s="143"/>
      <c r="BM16" s="143"/>
      <c r="BN16" s="143"/>
      <c r="BO16" s="143"/>
      <c r="BP16" s="143"/>
      <c r="BQ16" s="143"/>
    </row>
    <row r="17" spans="1:80" s="126" customFormat="1" ht="41.25" customHeight="1">
      <c r="A17" s="11"/>
      <c r="B17" s="154"/>
      <c r="C17" s="11"/>
      <c r="D17" s="11"/>
      <c r="E17" s="155"/>
      <c r="F17" s="11"/>
      <c r="G17" s="11"/>
      <c r="H17" s="11"/>
      <c r="I17" s="156">
        <f>BM13</f>
        <v>46</v>
      </c>
      <c r="J17" s="156">
        <f>BN13</f>
        <v>0</v>
      </c>
      <c r="K17" s="156">
        <f>BO13</f>
        <v>5</v>
      </c>
      <c r="L17" s="156">
        <f>BP13</f>
        <v>0</v>
      </c>
      <c r="M17" s="256">
        <f>+BV13</f>
        <v>3</v>
      </c>
      <c r="N17" s="257"/>
      <c r="O17" s="157"/>
      <c r="P17" s="157"/>
      <c r="Q17" s="157"/>
      <c r="R17" s="157">
        <f t="shared" ref="R17:W17" si="33">+BW13</f>
        <v>0</v>
      </c>
      <c r="S17" s="157">
        <f t="shared" si="33"/>
        <v>2</v>
      </c>
      <c r="T17" s="157">
        <f t="shared" si="33"/>
        <v>5</v>
      </c>
      <c r="U17" s="157">
        <f t="shared" si="33"/>
        <v>0</v>
      </c>
      <c r="V17" s="157">
        <f t="shared" si="33"/>
        <v>0</v>
      </c>
      <c r="W17" s="157">
        <f t="shared" si="33"/>
        <v>3</v>
      </c>
      <c r="X17" s="11"/>
      <c r="Y17" s="11"/>
      <c r="AC17" s="11"/>
      <c r="AD17" s="11"/>
      <c r="AE17" s="11"/>
      <c r="AF17" s="11"/>
      <c r="AG17" s="11"/>
      <c r="BD17" s="122"/>
      <c r="BE17" s="122"/>
      <c r="BF17" s="122"/>
      <c r="BG17" s="135"/>
      <c r="BH17" s="135"/>
      <c r="BI17" s="135"/>
      <c r="BJ17" s="143"/>
      <c r="BK17" s="135"/>
      <c r="BL17" s="135"/>
      <c r="BM17" s="143"/>
      <c r="BN17" s="143"/>
      <c r="BO17" s="143"/>
      <c r="BP17" s="143"/>
      <c r="BQ17" s="143"/>
      <c r="BR17" s="143"/>
    </row>
    <row r="18" spans="1:80" s="126" customFormat="1" ht="28.5" customHeight="1">
      <c r="A18" s="11"/>
      <c r="B18" s="154"/>
      <c r="C18" s="11"/>
      <c r="D18" s="11"/>
      <c r="E18" s="155"/>
      <c r="F18" s="11"/>
      <c r="G18" s="11"/>
      <c r="H18" s="11"/>
      <c r="I18" s="158"/>
      <c r="J18" s="158"/>
      <c r="K18" s="158"/>
      <c r="L18" s="158"/>
      <c r="M18" s="158"/>
      <c r="N18" s="158"/>
      <c r="O18" s="159"/>
      <c r="P18" s="159"/>
      <c r="Q18" s="159"/>
      <c r="R18" s="159"/>
      <c r="S18" s="159"/>
      <c r="T18" s="159"/>
      <c r="U18" s="159"/>
      <c r="V18" s="159"/>
      <c r="W18" s="159"/>
      <c r="X18" s="11"/>
      <c r="Y18" s="11"/>
      <c r="AC18" s="11"/>
      <c r="AD18" s="11"/>
      <c r="AE18" s="11"/>
      <c r="AF18" s="11"/>
      <c r="AG18" s="11"/>
      <c r="BD18" s="122"/>
      <c r="BE18" s="122"/>
      <c r="BF18" s="122"/>
      <c r="BG18" s="135"/>
      <c r="BH18" s="135"/>
      <c r="BI18" s="135"/>
      <c r="BJ18" s="143"/>
      <c r="BK18" s="135"/>
      <c r="BL18" s="135"/>
      <c r="BM18" s="143"/>
      <c r="BN18" s="143"/>
      <c r="BO18" s="143"/>
      <c r="BP18" s="143"/>
      <c r="BQ18" s="143"/>
      <c r="BR18" s="143"/>
    </row>
    <row r="19" spans="1:80" s="126" customFormat="1" ht="18.75">
      <c r="A19" s="136" t="s">
        <v>159</v>
      </c>
      <c r="B19" s="128"/>
      <c r="C19" s="129"/>
      <c r="D19" s="129"/>
      <c r="I19" s="137"/>
      <c r="J19" s="138"/>
      <c r="M19" s="139"/>
      <c r="N19" s="136" t="s">
        <v>160</v>
      </c>
      <c r="S19" s="141"/>
      <c r="T19" s="140"/>
      <c r="U19" s="11"/>
      <c r="V19" s="11"/>
      <c r="X19" s="140"/>
      <c r="Y19" s="139" t="s">
        <v>161</v>
      </c>
      <c r="Z19" s="141"/>
      <c r="AD19" s="139" t="s">
        <v>161</v>
      </c>
      <c r="AG19" s="139"/>
      <c r="AH19" s="139"/>
      <c r="AI19" s="139"/>
      <c r="AJ19" s="139"/>
      <c r="AK19" s="139"/>
      <c r="AL19" s="139"/>
      <c r="BF19" s="142"/>
      <c r="BG19" s="142"/>
      <c r="BH19" s="136" t="s">
        <v>162</v>
      </c>
      <c r="BI19" s="134"/>
      <c r="BJ19" s="122"/>
      <c r="BK19" s="122"/>
      <c r="BL19" s="122"/>
      <c r="BM19" s="135"/>
      <c r="BN19" s="135"/>
      <c r="BO19" s="135"/>
      <c r="BP19" s="143"/>
      <c r="BQ19" s="135"/>
      <c r="BR19" s="135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</row>
    <row r="20" spans="1:80">
      <c r="B20" s="54"/>
      <c r="E20" s="54"/>
      <c r="F20" s="54"/>
      <c r="G20" s="54"/>
      <c r="H20" s="54"/>
      <c r="I20" s="54"/>
      <c r="J20" s="54"/>
      <c r="N20" s="54"/>
      <c r="O20" s="54"/>
      <c r="P20" s="54"/>
      <c r="Q20" s="54"/>
      <c r="X20" s="54"/>
      <c r="Y20" s="54"/>
      <c r="Z20" s="54"/>
      <c r="AE20" s="54"/>
      <c r="AF20" s="54"/>
      <c r="BF20" s="54"/>
      <c r="BG20" s="54"/>
      <c r="BH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</row>
    <row r="21" spans="1:80">
      <c r="B21" s="54"/>
      <c r="E21" s="54"/>
      <c r="F21" s="54"/>
      <c r="G21" s="54"/>
      <c r="H21" s="54"/>
      <c r="I21" s="54"/>
      <c r="J21" s="54"/>
      <c r="N21" s="54"/>
      <c r="O21" s="54"/>
      <c r="P21" s="54"/>
      <c r="Q21" s="54"/>
      <c r="X21" s="54"/>
      <c r="Y21" s="54"/>
      <c r="Z21" s="54"/>
      <c r="AE21" s="54"/>
      <c r="AF21" s="54"/>
      <c r="BF21" s="54"/>
      <c r="BG21" s="54"/>
      <c r="BH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</row>
    <row r="22" spans="1:80">
      <c r="B22" s="54"/>
      <c r="E22" s="54"/>
      <c r="F22" s="54"/>
      <c r="G22" s="54"/>
      <c r="H22" s="54"/>
      <c r="I22" s="54"/>
      <c r="J22" s="54"/>
      <c r="N22" s="54"/>
      <c r="O22" s="54"/>
      <c r="P22" s="54"/>
      <c r="Q22" s="54"/>
      <c r="X22" s="54"/>
      <c r="Y22" s="54"/>
      <c r="Z22" s="54"/>
      <c r="AE22" s="54"/>
      <c r="AF22" s="54"/>
      <c r="BF22" s="54"/>
      <c r="BG22" s="54"/>
      <c r="BH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</row>
    <row r="23" spans="1:80">
      <c r="B23" s="54"/>
      <c r="E23" s="54"/>
      <c r="F23" s="54"/>
      <c r="G23" s="54"/>
      <c r="H23" s="54"/>
      <c r="I23" s="54"/>
      <c r="J23" s="54"/>
      <c r="N23" s="54"/>
      <c r="O23" s="54"/>
      <c r="P23" s="54"/>
      <c r="Q23" s="54"/>
      <c r="X23" s="54"/>
      <c r="Y23" s="54"/>
      <c r="Z23" s="54"/>
      <c r="AE23" s="54"/>
      <c r="AF23" s="54"/>
      <c r="BF23" s="54"/>
      <c r="BG23" s="54"/>
      <c r="BH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</row>
    <row r="24" spans="1:80">
      <c r="B24" s="54"/>
      <c r="E24" s="54"/>
      <c r="F24" s="54"/>
      <c r="G24" s="54"/>
      <c r="H24" s="54"/>
      <c r="I24" s="54"/>
      <c r="J24" s="54"/>
      <c r="N24" s="54"/>
      <c r="O24" s="54"/>
      <c r="P24" s="54"/>
      <c r="Q24" s="54"/>
      <c r="X24" s="54"/>
      <c r="Y24" s="54"/>
      <c r="Z24" s="54"/>
      <c r="AE24" s="54"/>
      <c r="AF24" s="54"/>
      <c r="BF24" s="54"/>
      <c r="BG24" s="54"/>
      <c r="BH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</row>
    <row r="25" spans="1:80">
      <c r="B25" s="54"/>
      <c r="E25" s="54"/>
      <c r="F25" s="54"/>
      <c r="G25" s="54"/>
      <c r="H25" s="54"/>
      <c r="I25" s="54"/>
      <c r="J25" s="54"/>
      <c r="N25" s="54"/>
      <c r="O25" s="54"/>
      <c r="P25" s="54"/>
      <c r="Q25" s="54"/>
      <c r="X25" s="54"/>
      <c r="Y25" s="54"/>
      <c r="Z25" s="54"/>
      <c r="AE25" s="54"/>
      <c r="AF25" s="54"/>
      <c r="BF25" s="54"/>
      <c r="BG25" s="54"/>
      <c r="BH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</row>
    <row r="26" spans="1:80">
      <c r="B26" s="54"/>
      <c r="E26" s="54"/>
      <c r="F26" s="54"/>
      <c r="G26" s="54"/>
      <c r="H26" s="54"/>
      <c r="I26" s="54"/>
      <c r="J26" s="54"/>
      <c r="N26" s="54"/>
      <c r="O26" s="54"/>
      <c r="P26" s="54"/>
      <c r="Q26" s="54"/>
      <c r="X26" s="54"/>
      <c r="Y26" s="54"/>
      <c r="Z26" s="54"/>
      <c r="AE26" s="54"/>
      <c r="AF26" s="54"/>
      <c r="BF26" s="54"/>
      <c r="BG26" s="54"/>
      <c r="BH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</row>
    <row r="27" spans="1:80">
      <c r="B27" s="54"/>
      <c r="E27" s="54"/>
      <c r="F27" s="54"/>
      <c r="G27" s="54"/>
      <c r="H27" s="54"/>
      <c r="I27" s="54"/>
      <c r="J27" s="54"/>
      <c r="N27" s="54"/>
      <c r="O27" s="54"/>
      <c r="P27" s="54"/>
      <c r="Q27" s="54"/>
      <c r="X27" s="54"/>
      <c r="Y27" s="54"/>
      <c r="Z27" s="54"/>
      <c r="AE27" s="54"/>
      <c r="AF27" s="54"/>
      <c r="BF27" s="54"/>
      <c r="BG27" s="54"/>
      <c r="BH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</row>
    <row r="28" spans="1:80">
      <c r="B28" s="54"/>
      <c r="E28" s="54"/>
      <c r="F28" s="54"/>
      <c r="G28" s="54"/>
      <c r="H28" s="54"/>
      <c r="I28" s="54"/>
      <c r="J28" s="54"/>
      <c r="N28" s="54"/>
      <c r="O28" s="54"/>
      <c r="P28" s="54"/>
      <c r="Q28" s="54"/>
      <c r="X28" s="54"/>
      <c r="Y28" s="54"/>
      <c r="Z28" s="54"/>
      <c r="AE28" s="54"/>
      <c r="AF28" s="54"/>
      <c r="BF28" s="54"/>
      <c r="BG28" s="54"/>
      <c r="BH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</row>
    <row r="29" spans="1:80">
      <c r="B29" s="54"/>
      <c r="E29" s="54"/>
      <c r="F29" s="54"/>
      <c r="G29" s="54"/>
      <c r="H29" s="54"/>
      <c r="I29" s="54"/>
      <c r="J29" s="54"/>
      <c r="N29" s="54"/>
      <c r="O29" s="54"/>
      <c r="P29" s="54"/>
      <c r="Q29" s="54"/>
      <c r="X29" s="54"/>
      <c r="Y29" s="54"/>
      <c r="Z29" s="54"/>
      <c r="AE29" s="54"/>
      <c r="AF29" s="54"/>
      <c r="BF29" s="54"/>
      <c r="BG29" s="54"/>
      <c r="BH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</row>
    <row r="30" spans="1:80">
      <c r="B30" s="54"/>
      <c r="E30" s="54"/>
      <c r="F30" s="54"/>
      <c r="G30" s="54"/>
      <c r="H30" s="54"/>
      <c r="I30" s="54"/>
      <c r="J30" s="54"/>
      <c r="N30" s="54"/>
      <c r="O30" s="54"/>
      <c r="P30" s="54"/>
      <c r="Q30" s="54"/>
      <c r="X30" s="54"/>
      <c r="Y30" s="54"/>
      <c r="Z30" s="54"/>
      <c r="AE30" s="54"/>
      <c r="AF30" s="54"/>
      <c r="BF30" s="54"/>
      <c r="BG30" s="54"/>
      <c r="BH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</row>
    <row r="31" spans="1:80">
      <c r="B31" s="54"/>
      <c r="E31" s="54"/>
      <c r="F31" s="54"/>
      <c r="G31" s="54"/>
      <c r="H31" s="54"/>
      <c r="I31" s="54"/>
      <c r="J31" s="54"/>
      <c r="N31" s="54"/>
      <c r="O31" s="54"/>
      <c r="P31" s="54"/>
      <c r="Q31" s="54"/>
      <c r="X31" s="54"/>
      <c r="Y31" s="54"/>
      <c r="Z31" s="54"/>
      <c r="AE31" s="54"/>
      <c r="AF31" s="54"/>
      <c r="BF31" s="54"/>
      <c r="BG31" s="54"/>
      <c r="BH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</row>
    <row r="32" spans="1:80">
      <c r="B32" s="54"/>
      <c r="E32" s="54"/>
      <c r="F32" s="54"/>
      <c r="G32" s="54"/>
      <c r="H32" s="54"/>
      <c r="I32" s="54"/>
      <c r="J32" s="54"/>
      <c r="N32" s="54"/>
      <c r="O32" s="54"/>
      <c r="P32" s="54"/>
      <c r="Q32" s="54"/>
      <c r="X32" s="54"/>
      <c r="Y32" s="54"/>
      <c r="Z32" s="54"/>
      <c r="AE32" s="54"/>
      <c r="AF32" s="54"/>
      <c r="BF32" s="54"/>
      <c r="BG32" s="54"/>
      <c r="BH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</row>
    <row r="33" spans="2:97">
      <c r="B33" s="54"/>
      <c r="E33" s="54"/>
      <c r="F33" s="54"/>
      <c r="G33" s="54"/>
      <c r="H33" s="54"/>
      <c r="I33" s="54"/>
      <c r="J33" s="54"/>
      <c r="N33" s="54"/>
      <c r="O33" s="54"/>
      <c r="P33" s="54"/>
      <c r="Q33" s="54"/>
      <c r="X33" s="54"/>
      <c r="Y33" s="54"/>
      <c r="Z33" s="54"/>
      <c r="AE33" s="54"/>
      <c r="AF33" s="54"/>
      <c r="BF33" s="54"/>
      <c r="BG33" s="54"/>
      <c r="BH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</row>
    <row r="34" spans="2:97">
      <c r="B34" s="54"/>
      <c r="E34" s="54"/>
      <c r="F34" s="54"/>
      <c r="G34" s="54"/>
      <c r="H34" s="54"/>
      <c r="I34" s="54"/>
      <c r="J34" s="54"/>
      <c r="N34" s="54"/>
      <c r="O34" s="54"/>
      <c r="P34" s="54"/>
      <c r="Q34" s="54"/>
      <c r="X34" s="54"/>
      <c r="Y34" s="54"/>
      <c r="Z34" s="54"/>
      <c r="AE34" s="54"/>
      <c r="AF34" s="54"/>
      <c r="BF34" s="54"/>
      <c r="BG34" s="54"/>
      <c r="BH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</row>
    <row r="35" spans="2:97">
      <c r="B35" s="54"/>
      <c r="E35" s="54"/>
      <c r="F35" s="54"/>
      <c r="G35" s="54"/>
      <c r="H35" s="54"/>
      <c r="I35" s="54"/>
      <c r="J35" s="54"/>
      <c r="N35" s="54"/>
      <c r="O35" s="54"/>
      <c r="P35" s="54"/>
      <c r="Q35" s="54"/>
      <c r="X35" s="54"/>
      <c r="Y35" s="54"/>
      <c r="Z35" s="54"/>
      <c r="AE35" s="54"/>
      <c r="AF35" s="54"/>
      <c r="BF35" s="54"/>
      <c r="BG35" s="54"/>
      <c r="BH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</row>
    <row r="36" spans="2:97">
      <c r="B36" s="54"/>
      <c r="E36" s="54"/>
      <c r="F36" s="54"/>
      <c r="G36" s="54"/>
      <c r="H36" s="54"/>
      <c r="I36" s="54"/>
      <c r="J36" s="54"/>
      <c r="N36" s="54"/>
      <c r="O36" s="54"/>
      <c r="P36" s="54"/>
      <c r="Q36" s="54"/>
      <c r="X36" s="54"/>
      <c r="Y36" s="54"/>
      <c r="Z36" s="54"/>
      <c r="AE36" s="54"/>
      <c r="AF36" s="54"/>
      <c r="BF36" s="54"/>
      <c r="BG36" s="54"/>
      <c r="BH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</row>
    <row r="37" spans="2:97">
      <c r="B37" s="54"/>
      <c r="E37" s="54"/>
      <c r="F37" s="54"/>
      <c r="G37" s="54"/>
      <c r="H37" s="54"/>
      <c r="I37" s="54"/>
      <c r="J37" s="54"/>
      <c r="N37" s="54"/>
      <c r="O37" s="54"/>
      <c r="P37" s="54"/>
      <c r="Q37" s="54"/>
      <c r="X37" s="54"/>
      <c r="Y37" s="54"/>
      <c r="Z37" s="54"/>
      <c r="AE37" s="54"/>
      <c r="AF37" s="54"/>
      <c r="BF37" s="54"/>
      <c r="BG37" s="54"/>
      <c r="BH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</row>
    <row r="38" spans="2:97">
      <c r="B38" s="54"/>
      <c r="E38" s="54"/>
      <c r="F38" s="54"/>
      <c r="G38" s="54"/>
      <c r="H38" s="54"/>
      <c r="I38" s="54"/>
      <c r="J38" s="54"/>
      <c r="N38" s="54"/>
      <c r="O38" s="54"/>
      <c r="P38" s="54"/>
      <c r="Q38" s="54"/>
      <c r="X38" s="54"/>
      <c r="Y38" s="54"/>
      <c r="Z38" s="54"/>
      <c r="AE38" s="54"/>
      <c r="AF38" s="54"/>
      <c r="BF38" s="54"/>
      <c r="BG38" s="54"/>
      <c r="BH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</row>
    <row r="39" spans="2:97">
      <c r="B39" s="54"/>
      <c r="E39" s="54"/>
      <c r="F39" s="54"/>
      <c r="G39" s="54"/>
      <c r="H39" s="54"/>
      <c r="I39" s="54"/>
      <c r="J39" s="54"/>
      <c r="N39" s="54"/>
      <c r="O39" s="54"/>
      <c r="P39" s="54"/>
      <c r="Q39" s="54"/>
      <c r="X39" s="54"/>
      <c r="Y39" s="54"/>
      <c r="Z39" s="54"/>
      <c r="AE39" s="54"/>
      <c r="AF39" s="54"/>
      <c r="BF39" s="54"/>
      <c r="BG39" s="54"/>
      <c r="BH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</row>
    <row r="40" spans="2:97">
      <c r="B40" s="54"/>
      <c r="E40" s="54"/>
      <c r="F40" s="54"/>
      <c r="G40" s="54"/>
      <c r="H40" s="54"/>
      <c r="I40" s="54"/>
      <c r="J40" s="54"/>
      <c r="N40" s="54"/>
      <c r="O40" s="54"/>
      <c r="P40" s="54"/>
      <c r="Q40" s="54"/>
      <c r="X40" s="54"/>
      <c r="Y40" s="54"/>
      <c r="Z40" s="54"/>
      <c r="AE40" s="54"/>
      <c r="AF40" s="54"/>
      <c r="BF40" s="54"/>
      <c r="BG40" s="54"/>
      <c r="BH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</row>
    <row r="41" spans="2:97">
      <c r="B41" s="54"/>
      <c r="E41" s="54"/>
      <c r="F41" s="54"/>
      <c r="G41" s="54"/>
      <c r="H41" s="54"/>
      <c r="I41" s="54"/>
      <c r="J41" s="54"/>
      <c r="N41" s="54"/>
      <c r="O41" s="54"/>
      <c r="P41" s="54"/>
      <c r="Q41" s="54"/>
      <c r="X41" s="54"/>
      <c r="Y41" s="54"/>
      <c r="Z41" s="54"/>
      <c r="AE41" s="54"/>
      <c r="AF41" s="54"/>
      <c r="BF41" s="54"/>
      <c r="BG41" s="54"/>
      <c r="BH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</row>
    <row r="42" spans="2:97">
      <c r="B42" s="54"/>
      <c r="E42" s="54"/>
      <c r="F42" s="54"/>
      <c r="G42" s="54"/>
      <c r="H42" s="54"/>
      <c r="I42" s="54"/>
      <c r="J42" s="54"/>
      <c r="N42" s="54"/>
      <c r="O42" s="54"/>
      <c r="P42" s="54"/>
      <c r="Q42" s="54"/>
      <c r="X42" s="54"/>
      <c r="Y42" s="54"/>
      <c r="Z42" s="54"/>
      <c r="AE42" s="54"/>
      <c r="AF42" s="54"/>
      <c r="BF42" s="54"/>
      <c r="BG42" s="54"/>
      <c r="BH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</row>
    <row r="43" spans="2:97">
      <c r="B43" s="54"/>
      <c r="E43" s="54"/>
      <c r="F43" s="54"/>
      <c r="G43" s="54"/>
      <c r="H43" s="54"/>
      <c r="I43" s="54"/>
      <c r="J43" s="54"/>
      <c r="N43" s="54"/>
      <c r="O43" s="54"/>
      <c r="P43" s="54"/>
      <c r="Q43" s="54"/>
      <c r="X43" s="54"/>
      <c r="Y43" s="54"/>
      <c r="Z43" s="54"/>
      <c r="AE43" s="54"/>
      <c r="AF43" s="54"/>
      <c r="BF43" s="54"/>
      <c r="BG43" s="54"/>
      <c r="BH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</row>
    <row r="44" spans="2:97" ht="88.5" customHeight="1">
      <c r="B44" s="54"/>
      <c r="E44" s="54"/>
      <c r="F44" s="54"/>
      <c r="G44" s="54"/>
      <c r="H44" s="54"/>
      <c r="I44" s="54"/>
      <c r="J44" s="54"/>
      <c r="N44" s="54"/>
      <c r="O44" s="54"/>
      <c r="P44" s="54"/>
      <c r="Q44" s="54"/>
      <c r="X44" s="54"/>
      <c r="Y44" s="54"/>
      <c r="Z44" s="54"/>
      <c r="AE44" s="54"/>
      <c r="AF44" s="54"/>
      <c r="BF44" s="54"/>
      <c r="BG44" s="54"/>
      <c r="BH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</row>
    <row r="45" spans="2:97" ht="88.5" customHeight="1">
      <c r="B45" s="54"/>
      <c r="E45" s="54"/>
      <c r="F45" s="54"/>
      <c r="G45" s="54"/>
      <c r="H45" s="54"/>
      <c r="I45" s="54"/>
      <c r="J45" s="54"/>
      <c r="N45" s="54"/>
      <c r="O45" s="54"/>
      <c r="P45" s="54"/>
      <c r="Q45" s="54"/>
      <c r="X45" s="54"/>
      <c r="Y45" s="54"/>
      <c r="Z45" s="54"/>
      <c r="AE45" s="54"/>
      <c r="AF45" s="54"/>
      <c r="BF45" s="54"/>
      <c r="BG45" s="54"/>
      <c r="BH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</row>
    <row r="46" spans="2:97" ht="88.5" customHeight="1">
      <c r="B46" s="54"/>
      <c r="E46" s="54"/>
      <c r="F46" s="54"/>
      <c r="G46" s="54"/>
      <c r="H46" s="54"/>
      <c r="I46" s="54"/>
      <c r="J46" s="54"/>
      <c r="N46" s="54"/>
      <c r="O46" s="54"/>
      <c r="P46" s="54"/>
      <c r="Q46" s="54"/>
      <c r="X46" s="54"/>
      <c r="Y46" s="54"/>
      <c r="Z46" s="54"/>
      <c r="AE46" s="54"/>
      <c r="AF46" s="54"/>
      <c r="BF46" s="54"/>
      <c r="BG46" s="54"/>
      <c r="BH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</row>
    <row r="47" spans="2:97" ht="88.5" customHeight="1">
      <c r="B47" s="54"/>
      <c r="E47" s="54"/>
      <c r="F47" s="54"/>
      <c r="G47" s="54"/>
      <c r="H47" s="54"/>
      <c r="I47" s="54"/>
      <c r="J47" s="54"/>
      <c r="N47" s="54"/>
      <c r="O47" s="54"/>
      <c r="P47" s="54"/>
      <c r="Q47" s="54"/>
      <c r="X47" s="54"/>
      <c r="Y47" s="54"/>
      <c r="Z47" s="54"/>
      <c r="AE47" s="54"/>
      <c r="AF47" s="54"/>
      <c r="BF47" s="54"/>
      <c r="BG47" s="54"/>
      <c r="BH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N47" s="160"/>
    </row>
    <row r="48" spans="2:97" ht="88.5" customHeight="1">
      <c r="B48" s="54"/>
      <c r="E48" s="54"/>
      <c r="F48" s="54"/>
      <c r="G48" s="54"/>
      <c r="H48" s="54"/>
      <c r="I48" s="54"/>
      <c r="J48" s="54"/>
      <c r="N48" s="54"/>
      <c r="O48" s="54"/>
      <c r="P48" s="54"/>
      <c r="Q48" s="54"/>
      <c r="X48" s="54"/>
      <c r="Y48" s="54"/>
      <c r="Z48" s="54"/>
      <c r="AE48" s="54"/>
      <c r="AF48" s="54"/>
      <c r="BF48" s="54"/>
      <c r="BG48" s="54"/>
      <c r="BH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J48" s="161"/>
      <c r="CK48" s="161"/>
      <c r="CL48" s="161"/>
      <c r="CM48" s="161"/>
      <c r="CN48" s="162"/>
      <c r="CS48" s="160"/>
    </row>
    <row r="49" spans="2:97" ht="88.5" customHeight="1">
      <c r="B49" s="54"/>
      <c r="E49" s="54"/>
      <c r="F49" s="54"/>
      <c r="G49" s="54"/>
      <c r="H49" s="54"/>
      <c r="I49" s="54"/>
      <c r="J49" s="54"/>
      <c r="N49" s="54"/>
      <c r="O49" s="54"/>
      <c r="P49" s="54"/>
      <c r="Q49" s="54"/>
      <c r="X49" s="54"/>
      <c r="Y49" s="54"/>
      <c r="Z49" s="54"/>
      <c r="AE49" s="54"/>
      <c r="AF49" s="54"/>
      <c r="BF49" s="54"/>
      <c r="BG49" s="54"/>
      <c r="BH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J49" s="161"/>
      <c r="CK49" s="161"/>
      <c r="CL49" s="161"/>
      <c r="CM49" s="161"/>
      <c r="CN49" s="162"/>
      <c r="CO49" s="161"/>
      <c r="CP49" s="161"/>
      <c r="CQ49" s="161"/>
      <c r="CR49" s="161"/>
      <c r="CS49" s="162"/>
    </row>
    <row r="50" spans="2:97" ht="88.5" customHeight="1">
      <c r="B50" s="54"/>
      <c r="E50" s="54"/>
      <c r="F50" s="54"/>
      <c r="G50" s="54"/>
      <c r="H50" s="54"/>
      <c r="I50" s="54"/>
      <c r="J50" s="54"/>
      <c r="N50" s="54"/>
      <c r="O50" s="54"/>
      <c r="P50" s="54"/>
      <c r="Q50" s="54"/>
      <c r="X50" s="54"/>
      <c r="Y50" s="54"/>
      <c r="Z50" s="54"/>
      <c r="AE50" s="54"/>
      <c r="AF50" s="54"/>
      <c r="BF50" s="54"/>
      <c r="BG50" s="54"/>
      <c r="BH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J50" s="161"/>
      <c r="CK50" s="161"/>
      <c r="CL50" s="161"/>
      <c r="CM50" s="161"/>
      <c r="CN50" s="162"/>
      <c r="CO50" s="161"/>
      <c r="CP50" s="161"/>
      <c r="CQ50" s="161"/>
      <c r="CR50" s="161"/>
      <c r="CS50" s="162"/>
    </row>
    <row r="51" spans="2:97" ht="88.5" customHeight="1">
      <c r="B51" s="54"/>
      <c r="E51" s="54"/>
      <c r="F51" s="54"/>
      <c r="G51" s="54"/>
      <c r="H51" s="54"/>
      <c r="I51" s="54"/>
      <c r="J51" s="54"/>
      <c r="N51" s="54"/>
      <c r="O51" s="54"/>
      <c r="P51" s="54"/>
      <c r="Q51" s="54"/>
      <c r="X51" s="54"/>
      <c r="Y51" s="54"/>
      <c r="Z51" s="54"/>
      <c r="AE51" s="54"/>
      <c r="AF51" s="54"/>
      <c r="BF51" s="54"/>
      <c r="BG51" s="54"/>
      <c r="BH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O51" s="161"/>
      <c r="CP51" s="161"/>
      <c r="CQ51" s="161"/>
      <c r="CR51" s="161"/>
      <c r="CS51" s="162"/>
    </row>
    <row r="52" spans="2:97" ht="88.5" customHeight="1">
      <c r="B52" s="54"/>
      <c r="E52" s="54"/>
      <c r="F52" s="54"/>
      <c r="G52" s="54"/>
      <c r="H52" s="54"/>
      <c r="I52" s="54"/>
      <c r="J52" s="54"/>
      <c r="N52" s="54"/>
      <c r="O52" s="54"/>
      <c r="P52" s="54"/>
      <c r="Q52" s="54"/>
      <c r="X52" s="54"/>
      <c r="Y52" s="54"/>
      <c r="Z52" s="54"/>
      <c r="AE52" s="54"/>
      <c r="AF52" s="54"/>
      <c r="BF52" s="54"/>
      <c r="BG52" s="54"/>
      <c r="BH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</row>
    <row r="53" spans="2:97" ht="88.5" customHeight="1">
      <c r="B53" s="54"/>
      <c r="E53" s="54"/>
      <c r="F53" s="54"/>
      <c r="G53" s="54"/>
      <c r="H53" s="54"/>
      <c r="I53" s="54"/>
      <c r="J53" s="54"/>
      <c r="N53" s="54"/>
      <c r="O53" s="54"/>
      <c r="P53" s="54"/>
      <c r="Q53" s="54"/>
      <c r="X53" s="54"/>
      <c r="Y53" s="54"/>
      <c r="Z53" s="54"/>
      <c r="AE53" s="54"/>
      <c r="AF53" s="54"/>
      <c r="BF53" s="54"/>
      <c r="BG53" s="54"/>
      <c r="BH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</row>
    <row r="54" spans="2:97" ht="88.5" customHeight="1">
      <c r="B54" s="54"/>
      <c r="E54" s="54"/>
      <c r="F54" s="54"/>
      <c r="G54" s="54"/>
      <c r="H54" s="54"/>
      <c r="I54" s="54"/>
      <c r="J54" s="54"/>
      <c r="N54" s="54"/>
      <c r="O54" s="54"/>
      <c r="P54" s="54"/>
      <c r="Q54" s="54"/>
      <c r="X54" s="54"/>
      <c r="Y54" s="54"/>
      <c r="Z54" s="54"/>
      <c r="AE54" s="54"/>
      <c r="AF54" s="54"/>
      <c r="BF54" s="54"/>
      <c r="BG54" s="54"/>
      <c r="BH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</row>
    <row r="55" spans="2:97" ht="88.5" customHeight="1">
      <c r="B55" s="54"/>
      <c r="E55" s="54"/>
      <c r="F55" s="54"/>
      <c r="G55" s="54"/>
      <c r="H55" s="54"/>
      <c r="I55" s="54"/>
      <c r="J55" s="54"/>
      <c r="N55" s="54"/>
      <c r="O55" s="54"/>
      <c r="P55" s="54"/>
      <c r="Q55" s="54"/>
      <c r="X55" s="54"/>
      <c r="Y55" s="54"/>
      <c r="Z55" s="54"/>
      <c r="AE55" s="54"/>
      <c r="AF55" s="54"/>
      <c r="BF55" s="54"/>
      <c r="BG55" s="54"/>
      <c r="BH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</row>
    <row r="56" spans="2:97" ht="88.5" customHeight="1">
      <c r="B56" s="54"/>
      <c r="E56" s="54"/>
      <c r="F56" s="54"/>
      <c r="G56" s="54"/>
      <c r="H56" s="54"/>
      <c r="I56" s="54"/>
      <c r="J56" s="54"/>
      <c r="N56" s="54"/>
      <c r="O56" s="54"/>
      <c r="P56" s="54"/>
      <c r="Q56" s="54"/>
      <c r="X56" s="54"/>
      <c r="Y56" s="54"/>
      <c r="Z56" s="54"/>
      <c r="AE56" s="54"/>
      <c r="AF56" s="54"/>
      <c r="BF56" s="54"/>
      <c r="BG56" s="54"/>
      <c r="BH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</row>
    <row r="57" spans="2:97" ht="88.5" customHeight="1">
      <c r="B57" s="54"/>
      <c r="E57" s="54"/>
      <c r="F57" s="54"/>
      <c r="G57" s="54"/>
      <c r="H57" s="54"/>
      <c r="I57" s="54"/>
      <c r="J57" s="54"/>
      <c r="N57" s="54"/>
      <c r="O57" s="54"/>
      <c r="P57" s="54"/>
      <c r="Q57" s="54"/>
      <c r="X57" s="54"/>
      <c r="Y57" s="54"/>
      <c r="Z57" s="54"/>
      <c r="AE57" s="54"/>
      <c r="AF57" s="54"/>
      <c r="BF57" s="54"/>
      <c r="BG57" s="54"/>
      <c r="BH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</row>
    <row r="58" spans="2:97" ht="88.5" customHeight="1">
      <c r="B58" s="54"/>
      <c r="E58" s="54"/>
      <c r="F58" s="54"/>
      <c r="G58" s="54"/>
      <c r="H58" s="54"/>
      <c r="I58" s="54"/>
      <c r="J58" s="54"/>
      <c r="N58" s="54"/>
      <c r="O58" s="54"/>
      <c r="P58" s="54"/>
      <c r="Q58" s="54"/>
      <c r="X58" s="54"/>
      <c r="Y58" s="54"/>
      <c r="Z58" s="54"/>
      <c r="AE58" s="54"/>
      <c r="AF58" s="54"/>
      <c r="BF58" s="54"/>
      <c r="BG58" s="54"/>
      <c r="BH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</row>
    <row r="59" spans="2:97" ht="88.5" customHeight="1">
      <c r="B59" s="54"/>
      <c r="E59" s="54"/>
      <c r="F59" s="54"/>
      <c r="G59" s="54"/>
      <c r="H59" s="54"/>
      <c r="I59" s="54"/>
      <c r="J59" s="54"/>
      <c r="N59" s="54"/>
      <c r="O59" s="54"/>
      <c r="P59" s="54"/>
      <c r="Q59" s="54"/>
      <c r="X59" s="54"/>
      <c r="Y59" s="54"/>
      <c r="Z59" s="54"/>
      <c r="AE59" s="54"/>
      <c r="AF59" s="54"/>
      <c r="BF59" s="54"/>
      <c r="BG59" s="54"/>
      <c r="BH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</row>
    <row r="60" spans="2:97" ht="88.5" customHeight="1">
      <c r="B60" s="54"/>
      <c r="E60" s="54"/>
      <c r="F60" s="54"/>
      <c r="G60" s="54"/>
      <c r="H60" s="54"/>
      <c r="I60" s="54"/>
      <c r="J60" s="54"/>
      <c r="N60" s="54"/>
      <c r="O60" s="54"/>
      <c r="P60" s="54"/>
      <c r="Q60" s="54"/>
      <c r="X60" s="54"/>
      <c r="Y60" s="54"/>
      <c r="Z60" s="54"/>
      <c r="AE60" s="54"/>
      <c r="AF60" s="54"/>
      <c r="BF60" s="54"/>
      <c r="BG60" s="54"/>
      <c r="BH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</row>
    <row r="61" spans="2:97" ht="88.5" customHeight="1">
      <c r="B61" s="54"/>
      <c r="E61" s="54"/>
      <c r="F61" s="54"/>
      <c r="G61" s="54"/>
      <c r="H61" s="54"/>
      <c r="I61" s="54"/>
      <c r="J61" s="54"/>
      <c r="N61" s="54"/>
      <c r="O61" s="54"/>
      <c r="P61" s="54"/>
      <c r="Q61" s="54"/>
      <c r="X61" s="54"/>
      <c r="Y61" s="54"/>
      <c r="Z61" s="54"/>
      <c r="AE61" s="54"/>
      <c r="AF61" s="54"/>
      <c r="BF61" s="54"/>
      <c r="BG61" s="54"/>
      <c r="BH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</row>
    <row r="62" spans="2:97" ht="88.5" customHeight="1">
      <c r="B62" s="54"/>
      <c r="E62" s="54"/>
      <c r="F62" s="54"/>
      <c r="G62" s="54"/>
      <c r="H62" s="54"/>
      <c r="I62" s="54"/>
      <c r="J62" s="54"/>
      <c r="N62" s="54"/>
      <c r="O62" s="54"/>
      <c r="P62" s="54"/>
      <c r="Q62" s="54"/>
      <c r="X62" s="54"/>
      <c r="Y62" s="54"/>
      <c r="Z62" s="54"/>
      <c r="AE62" s="54"/>
      <c r="AF62" s="54"/>
      <c r="BF62" s="54"/>
      <c r="BG62" s="54"/>
      <c r="BH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</row>
    <row r="63" spans="2:97" ht="88.5" customHeight="1">
      <c r="B63" s="54"/>
      <c r="E63" s="54"/>
      <c r="F63" s="54"/>
      <c r="G63" s="54"/>
      <c r="H63" s="54"/>
      <c r="I63" s="54"/>
      <c r="J63" s="54"/>
      <c r="N63" s="54"/>
      <c r="O63" s="54"/>
      <c r="P63" s="54"/>
      <c r="Q63" s="54"/>
      <c r="X63" s="54"/>
      <c r="Y63" s="54"/>
      <c r="Z63" s="54"/>
      <c r="AE63" s="54"/>
      <c r="AF63" s="54"/>
      <c r="BF63" s="54"/>
      <c r="BG63" s="54"/>
      <c r="BH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N63" s="160"/>
    </row>
    <row r="64" spans="2:97" ht="88.5" customHeight="1">
      <c r="B64" s="54"/>
      <c r="E64" s="54"/>
      <c r="F64" s="54"/>
      <c r="G64" s="54"/>
      <c r="H64" s="54"/>
      <c r="I64" s="54"/>
      <c r="J64" s="54"/>
      <c r="N64" s="54"/>
      <c r="O64" s="54"/>
      <c r="P64" s="54"/>
      <c r="Q64" s="54"/>
      <c r="X64" s="54"/>
      <c r="Y64" s="54"/>
      <c r="Z64" s="54"/>
      <c r="AE64" s="54"/>
      <c r="AF64" s="54"/>
      <c r="BF64" s="54"/>
      <c r="BG64" s="54"/>
      <c r="BH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N64" s="160"/>
    </row>
    <row r="65" spans="2:97" ht="88.5" customHeight="1">
      <c r="B65" s="54"/>
      <c r="E65" s="54"/>
      <c r="F65" s="54"/>
      <c r="G65" s="54"/>
      <c r="H65" s="54"/>
      <c r="I65" s="54"/>
      <c r="J65" s="54"/>
      <c r="N65" s="54"/>
      <c r="O65" s="54"/>
      <c r="P65" s="54"/>
      <c r="Q65" s="54"/>
      <c r="X65" s="54"/>
      <c r="Y65" s="54"/>
      <c r="Z65" s="54"/>
      <c r="AE65" s="54"/>
      <c r="AF65" s="54"/>
      <c r="BF65" s="54"/>
      <c r="BG65" s="54"/>
      <c r="BH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N65" s="160"/>
      <c r="CS65" s="160"/>
    </row>
    <row r="66" spans="2:97" ht="88.5" customHeight="1">
      <c r="B66" s="54"/>
      <c r="E66" s="54"/>
      <c r="F66" s="54"/>
      <c r="G66" s="54"/>
      <c r="H66" s="54"/>
      <c r="I66" s="54"/>
      <c r="J66" s="54"/>
      <c r="N66" s="54"/>
      <c r="O66" s="54"/>
      <c r="P66" s="54"/>
      <c r="Q66" s="54"/>
      <c r="X66" s="54"/>
      <c r="Y66" s="54"/>
      <c r="Z66" s="54"/>
      <c r="AE66" s="54"/>
      <c r="AF66" s="54"/>
      <c r="BF66" s="54"/>
      <c r="BG66" s="54"/>
      <c r="BH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N66" s="160"/>
      <c r="CS66" s="160"/>
    </row>
    <row r="67" spans="2:97" ht="88.5" customHeight="1">
      <c r="B67" s="54"/>
      <c r="E67" s="54"/>
      <c r="F67" s="54"/>
      <c r="G67" s="54"/>
      <c r="H67" s="54"/>
      <c r="I67" s="54"/>
      <c r="J67" s="54"/>
      <c r="N67" s="54"/>
      <c r="O67" s="54"/>
      <c r="P67" s="54"/>
      <c r="Q67" s="54"/>
      <c r="X67" s="54"/>
      <c r="Y67" s="54"/>
      <c r="Z67" s="54"/>
      <c r="AE67" s="54"/>
      <c r="AF67" s="54"/>
      <c r="BF67" s="54"/>
      <c r="BG67" s="54"/>
      <c r="BH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N67" s="160"/>
      <c r="CS67" s="160"/>
    </row>
    <row r="68" spans="2:97" ht="88.5" customHeight="1">
      <c r="B68" s="54"/>
      <c r="E68" s="54"/>
      <c r="F68" s="54"/>
      <c r="G68" s="54"/>
      <c r="H68" s="54"/>
      <c r="I68" s="54"/>
      <c r="J68" s="54"/>
      <c r="N68" s="54"/>
      <c r="O68" s="54"/>
      <c r="P68" s="54"/>
      <c r="Q68" s="54"/>
      <c r="X68" s="54"/>
      <c r="Y68" s="54"/>
      <c r="Z68" s="54"/>
      <c r="AE68" s="54"/>
      <c r="AF68" s="54"/>
      <c r="BF68" s="54"/>
      <c r="BG68" s="54"/>
      <c r="BH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J68" s="161"/>
      <c r="CK68" s="161"/>
      <c r="CL68" s="161"/>
      <c r="CM68" s="161"/>
      <c r="CN68" s="162"/>
      <c r="CS68" s="160"/>
    </row>
    <row r="69" spans="2:97" ht="88.5" customHeight="1">
      <c r="B69" s="54"/>
      <c r="E69" s="54"/>
      <c r="F69" s="54"/>
      <c r="G69" s="54"/>
      <c r="H69" s="54"/>
      <c r="I69" s="54"/>
      <c r="J69" s="54"/>
      <c r="N69" s="54"/>
      <c r="O69" s="54"/>
      <c r="P69" s="54"/>
      <c r="Q69" s="54"/>
      <c r="X69" s="54"/>
      <c r="Y69" s="54"/>
      <c r="Z69" s="54"/>
      <c r="AE69" s="54"/>
      <c r="AF69" s="54"/>
      <c r="BF69" s="54"/>
      <c r="BG69" s="54"/>
      <c r="BH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J69" s="161"/>
      <c r="CK69" s="161"/>
      <c r="CL69" s="161"/>
      <c r="CM69" s="161"/>
      <c r="CN69" s="162"/>
      <c r="CO69" s="161"/>
      <c r="CP69" s="161"/>
      <c r="CQ69" s="161"/>
      <c r="CR69" s="161"/>
      <c r="CS69" s="162"/>
    </row>
    <row r="70" spans="2:97" ht="88.5" customHeight="1">
      <c r="B70" s="54"/>
      <c r="E70" s="54"/>
      <c r="F70" s="54"/>
      <c r="G70" s="54"/>
      <c r="H70" s="54"/>
      <c r="I70" s="54"/>
      <c r="J70" s="54"/>
      <c r="N70" s="54"/>
      <c r="O70" s="54"/>
      <c r="P70" s="54"/>
      <c r="Q70" s="54"/>
      <c r="X70" s="54"/>
      <c r="Y70" s="54"/>
      <c r="Z70" s="54"/>
      <c r="AE70" s="54"/>
      <c r="AF70" s="54"/>
      <c r="BF70" s="54"/>
      <c r="BG70" s="54"/>
      <c r="BH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J70" s="161"/>
      <c r="CK70" s="161"/>
      <c r="CL70" s="161"/>
      <c r="CM70" s="161"/>
      <c r="CN70" s="162"/>
      <c r="CO70" s="161"/>
      <c r="CP70" s="161"/>
      <c r="CQ70" s="161"/>
      <c r="CR70" s="161"/>
      <c r="CS70" s="162"/>
    </row>
    <row r="71" spans="2:97" ht="88.5" customHeight="1">
      <c r="B71" s="54"/>
      <c r="E71" s="54"/>
      <c r="F71" s="54"/>
      <c r="G71" s="54"/>
      <c r="H71" s="54"/>
      <c r="I71" s="54"/>
      <c r="J71" s="54"/>
      <c r="N71" s="54"/>
      <c r="O71" s="54"/>
      <c r="P71" s="54"/>
      <c r="Q71" s="54"/>
      <c r="X71" s="54"/>
      <c r="Y71" s="54"/>
      <c r="Z71" s="54"/>
      <c r="AE71" s="54"/>
      <c r="AF71" s="54"/>
      <c r="BF71" s="54"/>
      <c r="BG71" s="54"/>
      <c r="BH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J71" s="161"/>
      <c r="CK71" s="161"/>
      <c r="CL71" s="161"/>
      <c r="CM71" s="161"/>
      <c r="CN71" s="162"/>
      <c r="CO71" s="161"/>
      <c r="CP71" s="161"/>
      <c r="CQ71" s="161"/>
      <c r="CR71" s="161"/>
      <c r="CS71" s="162"/>
    </row>
    <row r="72" spans="2:97" ht="88.5" customHeight="1">
      <c r="B72" s="54"/>
      <c r="E72" s="54"/>
      <c r="F72" s="54"/>
      <c r="G72" s="54"/>
      <c r="H72" s="54"/>
      <c r="I72" s="54"/>
      <c r="J72" s="54"/>
      <c r="N72" s="54"/>
      <c r="O72" s="54"/>
      <c r="P72" s="54"/>
      <c r="Q72" s="54"/>
      <c r="X72" s="54"/>
      <c r="Y72" s="54"/>
      <c r="Z72" s="54"/>
      <c r="AE72" s="54"/>
      <c r="AF72" s="54"/>
      <c r="BF72" s="54"/>
      <c r="BG72" s="54"/>
      <c r="BH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O72" s="161"/>
      <c r="CP72" s="161"/>
      <c r="CQ72" s="161"/>
      <c r="CR72" s="161"/>
      <c r="CS72" s="162"/>
    </row>
    <row r="73" spans="2:97" ht="88.5" customHeight="1">
      <c r="B73" s="54"/>
      <c r="E73" s="54"/>
      <c r="F73" s="54"/>
      <c r="G73" s="54"/>
      <c r="H73" s="54"/>
      <c r="I73" s="54"/>
      <c r="J73" s="54"/>
      <c r="N73" s="54"/>
      <c r="O73" s="54"/>
      <c r="P73" s="54"/>
      <c r="Q73" s="54"/>
      <c r="X73" s="54"/>
      <c r="Y73" s="54"/>
      <c r="Z73" s="54"/>
      <c r="AE73" s="54"/>
      <c r="AF73" s="54"/>
      <c r="BF73" s="54"/>
      <c r="BG73" s="54"/>
      <c r="BH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</row>
    <row r="74" spans="2:97" ht="88.5" customHeight="1">
      <c r="B74" s="54"/>
      <c r="E74" s="54"/>
      <c r="F74" s="54"/>
      <c r="G74" s="54"/>
      <c r="H74" s="54"/>
      <c r="I74" s="54"/>
      <c r="J74" s="54"/>
      <c r="N74" s="54"/>
      <c r="O74" s="54"/>
      <c r="P74" s="54"/>
      <c r="Q74" s="54"/>
      <c r="X74" s="54"/>
      <c r="Y74" s="54"/>
      <c r="Z74" s="54"/>
      <c r="AE74" s="54"/>
      <c r="AF74" s="54"/>
      <c r="BF74" s="54"/>
      <c r="BG74" s="54"/>
      <c r="BH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</row>
    <row r="75" spans="2:97" ht="88.5" customHeight="1">
      <c r="B75" s="54"/>
      <c r="E75" s="54"/>
      <c r="F75" s="54"/>
      <c r="G75" s="54"/>
      <c r="H75" s="54"/>
      <c r="I75" s="54"/>
      <c r="J75" s="54"/>
      <c r="N75" s="54"/>
      <c r="O75" s="54"/>
      <c r="P75" s="54"/>
      <c r="Q75" s="54"/>
      <c r="X75" s="54"/>
      <c r="Y75" s="54"/>
      <c r="Z75" s="54"/>
      <c r="AE75" s="54"/>
      <c r="AF75" s="54"/>
      <c r="BF75" s="54"/>
      <c r="BG75" s="54"/>
      <c r="BH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</row>
    <row r="76" spans="2:97">
      <c r="B76" s="54"/>
      <c r="E76" s="54"/>
      <c r="F76" s="54"/>
      <c r="G76" s="54"/>
      <c r="H76" s="54"/>
      <c r="I76" s="54"/>
      <c r="J76" s="54"/>
      <c r="N76" s="54"/>
      <c r="O76" s="54"/>
      <c r="P76" s="54"/>
      <c r="Q76" s="54"/>
      <c r="X76" s="54"/>
      <c r="Y76" s="54"/>
      <c r="Z76" s="54"/>
      <c r="AE76" s="54"/>
      <c r="AF76" s="54"/>
      <c r="BF76" s="54"/>
      <c r="BG76" s="54"/>
      <c r="BH76" s="54"/>
      <c r="BM76" s="54"/>
      <c r="BN76" s="54"/>
      <c r="BT76" s="54"/>
      <c r="BU76" s="54"/>
      <c r="BV76" s="54"/>
      <c r="BW76" s="54"/>
      <c r="BX76" s="54"/>
      <c r="BY76" s="54"/>
    </row>
    <row r="77" spans="2:97">
      <c r="B77" s="54"/>
      <c r="E77" s="54"/>
      <c r="F77" s="54"/>
      <c r="G77" s="54"/>
      <c r="H77" s="54"/>
      <c r="I77" s="54"/>
      <c r="J77" s="54"/>
      <c r="N77" s="54"/>
      <c r="O77" s="54"/>
      <c r="P77" s="54"/>
      <c r="Q77" s="54"/>
      <c r="X77" s="54"/>
      <c r="Y77" s="54"/>
      <c r="Z77" s="54"/>
      <c r="AE77" s="54"/>
      <c r="AF77" s="54"/>
      <c r="BF77" s="54"/>
      <c r="BG77" s="54"/>
      <c r="BH77" s="54"/>
      <c r="BM77" s="54"/>
      <c r="BN77" s="54"/>
      <c r="BT77" s="54"/>
      <c r="BU77" s="54"/>
      <c r="BV77" s="54"/>
      <c r="BW77" s="54"/>
      <c r="BX77" s="54"/>
      <c r="BY77" s="54"/>
    </row>
    <row r="78" spans="2:97">
      <c r="B78" s="54"/>
      <c r="E78" s="54"/>
      <c r="F78" s="54"/>
      <c r="G78" s="54"/>
      <c r="H78" s="54"/>
      <c r="I78" s="54"/>
      <c r="J78" s="54"/>
      <c r="N78" s="54"/>
      <c r="O78" s="54"/>
      <c r="P78" s="54"/>
      <c r="Q78" s="54"/>
      <c r="X78" s="54"/>
      <c r="Y78" s="54"/>
      <c r="Z78" s="54"/>
      <c r="AE78" s="54"/>
      <c r="AF78" s="54"/>
      <c r="BF78" s="54"/>
      <c r="BG78" s="54"/>
      <c r="BH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</row>
    <row r="79" spans="2:97">
      <c r="B79" s="54"/>
      <c r="E79" s="54"/>
      <c r="F79" s="54"/>
      <c r="G79" s="54"/>
      <c r="H79" s="54"/>
      <c r="I79" s="54"/>
      <c r="J79" s="54"/>
      <c r="N79" s="54"/>
      <c r="O79" s="54"/>
      <c r="P79" s="54"/>
      <c r="Q79" s="54"/>
      <c r="X79" s="54"/>
      <c r="Y79" s="54"/>
      <c r="Z79" s="54"/>
      <c r="AE79" s="54"/>
      <c r="AF79" s="54"/>
      <c r="BF79" s="54"/>
      <c r="BG79" s="54"/>
      <c r="BH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</row>
    <row r="80" spans="2:97">
      <c r="B80" s="54"/>
      <c r="E80" s="54"/>
      <c r="F80" s="54"/>
      <c r="G80" s="54"/>
      <c r="H80" s="54"/>
      <c r="I80" s="54"/>
      <c r="J80" s="54"/>
      <c r="N80" s="54"/>
      <c r="O80" s="54"/>
      <c r="P80" s="54"/>
      <c r="Q80" s="54"/>
      <c r="X80" s="54"/>
      <c r="Y80" s="54"/>
      <c r="Z80" s="54"/>
      <c r="AE80" s="54"/>
      <c r="AF80" s="54"/>
      <c r="BF80" s="54"/>
      <c r="BG80" s="54"/>
      <c r="BH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</row>
    <row r="81" spans="65:77" s="54" customFormat="1"/>
    <row r="82" spans="65:77" s="54" customFormat="1"/>
    <row r="83" spans="65:77" s="54" customFormat="1"/>
    <row r="84" spans="65:77" s="54" customFormat="1"/>
    <row r="85" spans="65:77" s="54" customFormat="1"/>
    <row r="86" spans="65:77" s="54" customFormat="1"/>
    <row r="87" spans="65:77" s="54" customFormat="1"/>
    <row r="88" spans="65:77" s="54" customFormat="1"/>
    <row r="89" spans="65:77" s="54" customFormat="1"/>
    <row r="90" spans="65:77" s="54" customFormat="1"/>
    <row r="91" spans="65:77" s="54" customFormat="1"/>
    <row r="92" spans="65:77" s="54" customFormat="1"/>
    <row r="93" spans="65:77" s="54" customFormat="1"/>
    <row r="94" spans="65:77" s="54" customFormat="1">
      <c r="BM94" s="161"/>
      <c r="BN94" s="161"/>
      <c r="BT94" s="161"/>
      <c r="BU94" s="161"/>
      <c r="BV94" s="161"/>
      <c r="BW94" s="161"/>
      <c r="BX94" s="161"/>
      <c r="BY94" s="161"/>
    </row>
    <row r="95" spans="65:77" s="54" customFormat="1">
      <c r="BM95" s="161"/>
      <c r="BN95" s="161"/>
      <c r="BT95" s="161"/>
      <c r="BU95" s="161"/>
      <c r="BV95" s="161"/>
      <c r="BW95" s="161"/>
      <c r="BX95" s="161"/>
      <c r="BY95" s="161"/>
    </row>
    <row r="323" s="54" customFormat="1"/>
    <row r="324" s="54" customFormat="1"/>
    <row r="325" s="54" customFormat="1"/>
    <row r="326" s="54" customFormat="1"/>
    <row r="327" s="54" customFormat="1"/>
    <row r="328" s="54" customFormat="1"/>
    <row r="329" s="54" customFormat="1"/>
    <row r="330" s="54" customFormat="1"/>
    <row r="331" s="54" customFormat="1"/>
    <row r="332" s="54" customFormat="1"/>
    <row r="333" s="54" customFormat="1"/>
    <row r="334" s="54" customFormat="1"/>
    <row r="335" s="54" customFormat="1"/>
    <row r="336" s="54" customFormat="1"/>
    <row r="337" s="54" customFormat="1"/>
    <row r="338" s="54" customFormat="1"/>
    <row r="339" s="54" customFormat="1"/>
    <row r="340" s="54" customFormat="1"/>
    <row r="341" s="54" customFormat="1"/>
    <row r="342" s="54" customFormat="1"/>
    <row r="343" s="54" customFormat="1"/>
    <row r="344" s="54" customFormat="1"/>
    <row r="345" s="54" customFormat="1"/>
    <row r="346" s="54" customFormat="1"/>
    <row r="347" s="54" customFormat="1"/>
    <row r="348" s="54" customFormat="1"/>
    <row r="349" s="54" customFormat="1"/>
    <row r="350" s="54" customFormat="1"/>
    <row r="351" s="54" customFormat="1"/>
    <row r="352" s="54" customFormat="1"/>
    <row r="353" s="54" customFormat="1"/>
  </sheetData>
  <mergeCells count="95">
    <mergeCell ref="I13:N13"/>
    <mergeCell ref="M16:N16"/>
    <mergeCell ref="M17:N17"/>
    <mergeCell ref="AU7:AU8"/>
    <mergeCell ref="AV7:AV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W7:AW8"/>
    <mergeCell ref="AX7:AX8"/>
    <mergeCell ref="BD7:BD8"/>
    <mergeCell ref="BE7:BE8"/>
    <mergeCell ref="AO7:AO8"/>
    <mergeCell ref="AP7:AP8"/>
    <mergeCell ref="AQ7:AQ8"/>
    <mergeCell ref="AR7:AR8"/>
    <mergeCell ref="AS7:AS8"/>
    <mergeCell ref="AT7:AT8"/>
    <mergeCell ref="T7:T8"/>
    <mergeCell ref="AH7:AH8"/>
    <mergeCell ref="W7:W8"/>
    <mergeCell ref="X7:X8"/>
    <mergeCell ref="Y7:Y8"/>
    <mergeCell ref="Z7:Z8"/>
    <mergeCell ref="AA7:AA8"/>
    <mergeCell ref="AB7:AB8"/>
    <mergeCell ref="M7:M8"/>
    <mergeCell ref="N7:N8"/>
    <mergeCell ref="O7:O8"/>
    <mergeCell ref="P7:Q8"/>
    <mergeCell ref="R7:R8"/>
    <mergeCell ref="G7:H8"/>
    <mergeCell ref="I7:I8"/>
    <mergeCell ref="J7:J8"/>
    <mergeCell ref="K7:K8"/>
    <mergeCell ref="L7:L8"/>
    <mergeCell ref="BE5:BE6"/>
    <mergeCell ref="BF5:BF6"/>
    <mergeCell ref="BG5:BG6"/>
    <mergeCell ref="BH5:BH6"/>
    <mergeCell ref="G6:H6"/>
    <mergeCell ref="AT5:AT6"/>
    <mergeCell ref="AU5:AU6"/>
    <mergeCell ref="AV5:AV6"/>
    <mergeCell ref="AW5:AW6"/>
    <mergeCell ref="AX5:AX6"/>
    <mergeCell ref="BD5:BD6"/>
    <mergeCell ref="AN5:AN6"/>
    <mergeCell ref="AO5:AO6"/>
    <mergeCell ref="AP5:AP6"/>
    <mergeCell ref="AQ5:AQ6"/>
    <mergeCell ref="AR5:AR6"/>
    <mergeCell ref="AS5:AS6"/>
    <mergeCell ref="AH5:AH6"/>
    <mergeCell ref="AI5:AI6"/>
    <mergeCell ref="AJ5:AJ6"/>
    <mergeCell ref="AK5:AK6"/>
    <mergeCell ref="AL5:AL6"/>
    <mergeCell ref="AM5:AM6"/>
    <mergeCell ref="AG5:AG6"/>
    <mergeCell ref="O5:O6"/>
    <mergeCell ref="P5:Q6"/>
    <mergeCell ref="R5:S5"/>
    <mergeCell ref="T5:U5"/>
    <mergeCell ref="Z5:Z6"/>
    <mergeCell ref="AA5:AA6"/>
    <mergeCell ref="AB5:AB6"/>
    <mergeCell ref="AC5:AC6"/>
    <mergeCell ref="AD5:AD6"/>
    <mergeCell ref="AE5:AE6"/>
    <mergeCell ref="AF5:AF6"/>
    <mergeCell ref="R1:Y1"/>
    <mergeCell ref="A5:A8"/>
    <mergeCell ref="B5:B6"/>
    <mergeCell ref="C5:C6"/>
    <mergeCell ref="D5:D6"/>
    <mergeCell ref="E5:E6"/>
    <mergeCell ref="F5:F6"/>
    <mergeCell ref="G5:H5"/>
    <mergeCell ref="J5:J6"/>
    <mergeCell ref="N5:N6"/>
    <mergeCell ref="B7:B8"/>
    <mergeCell ref="C7:C8"/>
    <mergeCell ref="D7:D8"/>
    <mergeCell ref="E7:E8"/>
    <mergeCell ref="F7:F8"/>
    <mergeCell ref="V7:V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4A14-6A96-4940-B693-D6BE4F8EDFDB}">
  <dimension ref="A1:CS352"/>
  <sheetViews>
    <sheetView zoomScale="85" zoomScaleNormal="85" workbookViewId="0">
      <selection activeCell="AM15" sqref="AM15"/>
    </sheetView>
  </sheetViews>
  <sheetFormatPr defaultColWidth="9" defaultRowHeight="15"/>
  <cols>
    <col min="1" max="1" width="5.140625" style="54" customWidth="1"/>
    <col min="2" max="2" width="8.85546875" style="154" customWidth="1"/>
    <col min="3" max="3" width="10" style="54" customWidth="1"/>
    <col min="4" max="4" width="3.7109375" style="54" customWidth="1"/>
    <col min="5" max="5" width="9.85546875" style="163" bestFit="1" customWidth="1"/>
    <col min="6" max="6" width="5.7109375" style="163" customWidth="1"/>
    <col min="7" max="8" width="4" style="163" customWidth="1"/>
    <col min="9" max="9" width="11.7109375" style="163" bestFit="1" customWidth="1"/>
    <col min="10" max="10" width="9.5703125" style="164" customWidth="1"/>
    <col min="11" max="11" width="8.5703125" style="54" customWidth="1"/>
    <col min="12" max="12" width="11.5703125" style="54" bestFit="1" customWidth="1"/>
    <col min="13" max="13" width="6.7109375" style="54" customWidth="1"/>
    <col min="14" max="14" width="7.140625" style="165" customWidth="1"/>
    <col min="15" max="15" width="9.5703125" style="166" hidden="1" customWidth="1"/>
    <col min="16" max="16" width="9" style="166" hidden="1" customWidth="1"/>
    <col min="17" max="17" width="9.7109375" style="166" hidden="1" customWidth="1"/>
    <col min="18" max="18" width="10.42578125" style="54" customWidth="1"/>
    <col min="19" max="19" width="9.28515625" style="54" customWidth="1"/>
    <col min="20" max="20" width="10.28515625" style="54" customWidth="1"/>
    <col min="21" max="21" width="9" style="54"/>
    <col min="22" max="22" width="6.7109375" style="54" customWidth="1"/>
    <col min="23" max="23" width="8.85546875" style="54" customWidth="1"/>
    <col min="24" max="24" width="6.7109375" style="167" customWidth="1"/>
    <col min="25" max="25" width="9.7109375" style="167" customWidth="1"/>
    <col min="26" max="26" width="7" style="167" hidden="1" customWidth="1"/>
    <col min="27" max="27" width="9.140625" style="54" customWidth="1"/>
    <col min="28" max="28" width="7.85546875" style="54" customWidth="1"/>
    <col min="29" max="29" width="7.85546875" style="54" hidden="1" customWidth="1"/>
    <col min="30" max="30" width="7" style="54" hidden="1" customWidth="1"/>
    <col min="31" max="31" width="6.28515625" style="11" customWidth="1"/>
    <col min="32" max="32" width="8" style="11" hidden="1" customWidth="1"/>
    <col min="33" max="33" width="7" style="54" hidden="1" customWidth="1"/>
    <col min="34" max="34" width="8.42578125" style="54" hidden="1" customWidth="1"/>
    <col min="35" max="35" width="8" style="54" hidden="1" customWidth="1"/>
    <col min="36" max="36" width="8.5703125" style="54" hidden="1" customWidth="1"/>
    <col min="37" max="38" width="7.7109375" style="54" hidden="1" customWidth="1"/>
    <col min="39" max="39" width="10.28515625" style="54" customWidth="1"/>
    <col min="40" max="40" width="9.7109375" style="54" customWidth="1"/>
    <col min="41" max="41" width="11.85546875" style="54" customWidth="1"/>
    <col min="42" max="42" width="7.85546875" style="54" customWidth="1"/>
    <col min="43" max="43" width="7.7109375" style="54" customWidth="1"/>
    <col min="44" max="45" width="7.28515625" style="54" hidden="1" customWidth="1"/>
    <col min="46" max="47" width="9.5703125" style="54" hidden="1" customWidth="1"/>
    <col min="48" max="48" width="6.5703125" style="54" hidden="1" customWidth="1"/>
    <col min="49" max="49" width="7.7109375" style="54" customWidth="1"/>
    <col min="50" max="50" width="6" style="54" hidden="1" customWidth="1"/>
    <col min="51" max="55" width="7.28515625" style="54" hidden="1" customWidth="1"/>
    <col min="56" max="56" width="8.140625" style="54" customWidth="1"/>
    <col min="57" max="57" width="5.28515625" style="54" hidden="1" customWidth="1"/>
    <col min="58" max="58" width="15.42578125" style="166" customWidth="1"/>
    <col min="59" max="59" width="13.7109375" style="166" customWidth="1"/>
    <col min="60" max="60" width="14" style="166" customWidth="1"/>
    <col min="61" max="61" width="16.7109375" style="54" customWidth="1"/>
    <col min="62" max="62" width="9" style="54"/>
    <col min="63" max="63" width="10" style="54" customWidth="1"/>
    <col min="64" max="64" width="7.42578125" style="54" bestFit="1" customWidth="1"/>
    <col min="65" max="65" width="12" style="161" customWidth="1"/>
    <col min="66" max="68" width="9.140625" style="161" customWidth="1"/>
    <col min="69" max="70" width="9.140625" style="161" hidden="1" customWidth="1"/>
    <col min="71" max="71" width="9.85546875" style="161" hidden="1" customWidth="1"/>
    <col min="72" max="72" width="11.28515625" style="161" hidden="1" customWidth="1"/>
    <col min="73" max="73" width="9.5703125" style="161" hidden="1" customWidth="1"/>
    <col min="74" max="80" width="9.5703125" style="161" customWidth="1"/>
    <col min="81" max="16384" width="9" style="54"/>
  </cols>
  <sheetData>
    <row r="1" spans="1:87" s="11" customFormat="1" ht="29.2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4"/>
      <c r="L1" s="5"/>
      <c r="M1" s="5"/>
      <c r="N1" s="6"/>
      <c r="O1" s="7"/>
      <c r="P1" s="7"/>
      <c r="Q1" s="7"/>
      <c r="R1" s="170" t="s">
        <v>1</v>
      </c>
      <c r="S1" s="171"/>
      <c r="T1" s="171"/>
      <c r="U1" s="171"/>
      <c r="V1" s="171"/>
      <c r="W1" s="171"/>
      <c r="X1" s="171"/>
      <c r="Y1" s="171"/>
      <c r="Z1" s="8"/>
      <c r="AA1" s="5"/>
      <c r="AB1" s="5"/>
      <c r="AC1" s="5"/>
      <c r="AD1" s="5"/>
      <c r="AE1" s="6"/>
      <c r="AF1" s="6"/>
      <c r="AG1" s="5"/>
      <c r="AH1" s="5"/>
      <c r="AI1" s="5"/>
      <c r="AJ1" s="5"/>
      <c r="AK1" s="5"/>
      <c r="AL1" s="5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7"/>
      <c r="AY1" s="7"/>
      <c r="AZ1" s="7"/>
      <c r="BA1" s="7"/>
      <c r="BB1" s="7"/>
      <c r="BC1" s="7"/>
      <c r="BD1" s="7"/>
      <c r="BE1" s="7"/>
      <c r="BF1" s="9"/>
      <c r="BG1" s="9"/>
      <c r="BH1" s="9"/>
      <c r="BI1" s="6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</row>
    <row r="2" spans="1:87" s="11" customFormat="1" ht="29.25" customHeight="1">
      <c r="A2" s="12" t="s">
        <v>2</v>
      </c>
      <c r="B2" s="13"/>
      <c r="C2" s="14"/>
      <c r="D2" s="14"/>
      <c r="E2" s="15"/>
      <c r="F2" s="14"/>
      <c r="G2" s="15"/>
      <c r="H2" s="15"/>
      <c r="I2" s="16"/>
      <c r="J2" s="3"/>
      <c r="K2" s="4"/>
      <c r="L2" s="4"/>
      <c r="M2" s="4"/>
      <c r="N2" s="6"/>
      <c r="O2" s="17"/>
      <c r="P2" s="17"/>
      <c r="Q2" s="17"/>
      <c r="R2" s="18"/>
      <c r="S2" s="19"/>
      <c r="T2" s="18"/>
      <c r="U2" s="19" t="s">
        <v>3</v>
      </c>
      <c r="V2" s="20"/>
      <c r="W2" s="21"/>
      <c r="X2" s="20"/>
      <c r="Y2" s="21"/>
      <c r="Z2" s="22"/>
      <c r="AA2" s="23"/>
      <c r="AB2" s="24"/>
      <c r="AC2" s="24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6"/>
      <c r="BH2" s="6"/>
      <c r="BI2" s="6"/>
      <c r="BJ2" s="25" t="s">
        <v>4</v>
      </c>
      <c r="BK2" s="10"/>
      <c r="BL2" s="10">
        <v>4119</v>
      </c>
      <c r="BM2" s="26">
        <f>+BL2/10000</f>
        <v>0.41189999999999999</v>
      </c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</row>
    <row r="3" spans="1:87" s="11" customFormat="1" ht="29.25" customHeight="1">
      <c r="A3" s="27" t="s">
        <v>5</v>
      </c>
      <c r="B3" s="28"/>
      <c r="C3" s="6"/>
      <c r="D3" s="6"/>
      <c r="E3" s="16"/>
      <c r="F3" s="16"/>
      <c r="G3" s="16"/>
      <c r="H3" s="4"/>
      <c r="I3" s="4"/>
      <c r="J3" s="3"/>
      <c r="K3" s="4"/>
      <c r="L3" s="4"/>
      <c r="M3" s="29"/>
      <c r="N3" s="6"/>
      <c r="O3" s="17"/>
      <c r="P3" s="17"/>
      <c r="Q3" s="17"/>
      <c r="R3" s="18"/>
      <c r="S3" s="18"/>
      <c r="T3" s="18"/>
      <c r="U3" s="18"/>
      <c r="V3" s="30" t="s">
        <v>6</v>
      </c>
      <c r="W3" s="31"/>
      <c r="X3" s="20"/>
      <c r="Y3" s="21"/>
      <c r="Z3" s="22"/>
      <c r="AA3" s="23"/>
      <c r="AB3" s="24"/>
      <c r="AC3" s="24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6"/>
      <c r="BH3" s="32"/>
      <c r="BI3" s="6"/>
      <c r="BJ3" s="25" t="s">
        <v>7</v>
      </c>
      <c r="BK3" s="10"/>
      <c r="BL3" s="10">
        <v>4109</v>
      </c>
      <c r="BM3" s="26">
        <f>+BL3/10000</f>
        <v>0.41089999999999999</v>
      </c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</row>
    <row r="4" spans="1:87" s="11" customFormat="1" ht="24.75">
      <c r="A4" s="33" t="s">
        <v>8</v>
      </c>
      <c r="B4" s="34"/>
      <c r="C4" s="35" t="str">
        <f>+F10</f>
        <v>Driver</v>
      </c>
      <c r="D4" s="36"/>
      <c r="E4" s="37"/>
      <c r="F4" s="4"/>
      <c r="G4" s="37"/>
      <c r="H4" s="37"/>
      <c r="I4" s="38"/>
      <c r="J4" s="3"/>
      <c r="K4" s="38"/>
      <c r="L4" s="39"/>
      <c r="M4" s="39"/>
      <c r="N4" s="36"/>
      <c r="O4" s="40"/>
      <c r="P4" s="17"/>
      <c r="Q4" s="17"/>
      <c r="R4" s="4"/>
      <c r="S4" s="36"/>
      <c r="T4" s="4"/>
      <c r="U4" s="36"/>
      <c r="V4" s="39" t="s">
        <v>10</v>
      </c>
      <c r="W4" s="39" t="s">
        <v>11</v>
      </c>
      <c r="X4" s="42"/>
      <c r="Y4" s="42"/>
      <c r="Z4" s="42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17"/>
      <c r="BG4" s="17"/>
      <c r="BH4" s="43" t="s">
        <v>12</v>
      </c>
      <c r="BI4" s="44">
        <v>45474</v>
      </c>
      <c r="BJ4" s="45"/>
      <c r="BK4" s="45"/>
      <c r="BL4" s="45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7"/>
      <c r="CD4" s="47"/>
      <c r="CE4" s="47"/>
      <c r="CF4" s="47"/>
      <c r="CG4" s="47"/>
      <c r="CH4" s="47"/>
      <c r="CI4" s="47"/>
    </row>
    <row r="5" spans="1:87" ht="21.75" customHeight="1">
      <c r="A5" s="172" t="s">
        <v>13</v>
      </c>
      <c r="B5" s="175" t="s">
        <v>14</v>
      </c>
      <c r="C5" s="177" t="s">
        <v>15</v>
      </c>
      <c r="D5" s="177" t="s">
        <v>16</v>
      </c>
      <c r="E5" s="177" t="s">
        <v>17</v>
      </c>
      <c r="F5" s="177" t="s">
        <v>18</v>
      </c>
      <c r="G5" s="179" t="s">
        <v>19</v>
      </c>
      <c r="H5" s="180"/>
      <c r="I5" s="48" t="s">
        <v>20</v>
      </c>
      <c r="J5" s="266" t="s">
        <v>21</v>
      </c>
      <c r="K5" s="48" t="s">
        <v>22</v>
      </c>
      <c r="L5" s="49" t="s">
        <v>22</v>
      </c>
      <c r="M5" s="49" t="s">
        <v>23</v>
      </c>
      <c r="N5" s="183" t="s">
        <v>24</v>
      </c>
      <c r="O5" s="183" t="s">
        <v>25</v>
      </c>
      <c r="P5" s="187" t="s">
        <v>26</v>
      </c>
      <c r="Q5" s="188"/>
      <c r="R5" s="191" t="s">
        <v>27</v>
      </c>
      <c r="S5" s="192"/>
      <c r="T5" s="191" t="s">
        <v>27</v>
      </c>
      <c r="U5" s="192"/>
      <c r="V5" s="50" t="s">
        <v>28</v>
      </c>
      <c r="W5" s="51" t="s">
        <v>29</v>
      </c>
      <c r="X5" s="50" t="s">
        <v>28</v>
      </c>
      <c r="Y5" s="51" t="s">
        <v>30</v>
      </c>
      <c r="Z5" s="193" t="s">
        <v>31</v>
      </c>
      <c r="AA5" s="195" t="s">
        <v>32</v>
      </c>
      <c r="AB5" s="197" t="s">
        <v>33</v>
      </c>
      <c r="AC5" s="199" t="s">
        <v>34</v>
      </c>
      <c r="AD5" s="197" t="s">
        <v>35</v>
      </c>
      <c r="AE5" s="183" t="s">
        <v>36</v>
      </c>
      <c r="AF5" s="201" t="s">
        <v>37</v>
      </c>
      <c r="AG5" s="185" t="s">
        <v>38</v>
      </c>
      <c r="AH5" s="185" t="s">
        <v>39</v>
      </c>
      <c r="AI5" s="203">
        <v>0.05</v>
      </c>
      <c r="AJ5" s="205" t="s">
        <v>40</v>
      </c>
      <c r="AK5" s="205" t="s">
        <v>41</v>
      </c>
      <c r="AL5" s="205" t="s">
        <v>42</v>
      </c>
      <c r="AM5" s="183" t="s">
        <v>43</v>
      </c>
      <c r="AN5" s="183" t="s">
        <v>44</v>
      </c>
      <c r="AO5" s="225" t="s">
        <v>45</v>
      </c>
      <c r="AP5" s="183" t="s">
        <v>46</v>
      </c>
      <c r="AQ5" s="227" t="s">
        <v>47</v>
      </c>
      <c r="AR5" s="181" t="s">
        <v>48</v>
      </c>
      <c r="AS5" s="181" t="s">
        <v>49</v>
      </c>
      <c r="AT5" s="181"/>
      <c r="AU5" s="181"/>
      <c r="AV5" s="181"/>
      <c r="AW5" s="223" t="s">
        <v>50</v>
      </c>
      <c r="AX5" s="225" t="s">
        <v>51</v>
      </c>
      <c r="AY5" s="52"/>
      <c r="AZ5" s="52"/>
      <c r="BA5" s="52"/>
      <c r="BB5" s="52"/>
      <c r="BC5" s="52"/>
      <c r="BD5" s="225" t="s">
        <v>52</v>
      </c>
      <c r="BE5" s="215" t="s">
        <v>53</v>
      </c>
      <c r="BF5" s="217" t="s">
        <v>54</v>
      </c>
      <c r="BG5" s="217" t="s">
        <v>55</v>
      </c>
      <c r="BH5" s="219" t="s">
        <v>56</v>
      </c>
      <c r="BI5" s="50" t="s">
        <v>57</v>
      </c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</row>
    <row r="6" spans="1:87" ht="21.75" customHeight="1">
      <c r="A6" s="173"/>
      <c r="B6" s="176"/>
      <c r="C6" s="178"/>
      <c r="D6" s="178"/>
      <c r="E6" s="178"/>
      <c r="F6" s="178"/>
      <c r="G6" s="221" t="s">
        <v>58</v>
      </c>
      <c r="H6" s="222"/>
      <c r="I6" s="55" t="s">
        <v>59</v>
      </c>
      <c r="J6" s="267"/>
      <c r="K6" s="48" t="s">
        <v>60</v>
      </c>
      <c r="L6" s="49" t="s">
        <v>61</v>
      </c>
      <c r="M6" s="49" t="s">
        <v>60</v>
      </c>
      <c r="N6" s="184"/>
      <c r="O6" s="184"/>
      <c r="P6" s="189"/>
      <c r="Q6" s="190"/>
      <c r="R6" s="50" t="s">
        <v>62</v>
      </c>
      <c r="S6" s="50" t="s">
        <v>61</v>
      </c>
      <c r="T6" s="50" t="s">
        <v>62</v>
      </c>
      <c r="U6" s="50" t="s">
        <v>61</v>
      </c>
      <c r="V6" s="51" t="s">
        <v>29</v>
      </c>
      <c r="W6" s="51" t="s">
        <v>61</v>
      </c>
      <c r="X6" s="51" t="s">
        <v>30</v>
      </c>
      <c r="Y6" s="51" t="s">
        <v>61</v>
      </c>
      <c r="Z6" s="194"/>
      <c r="AA6" s="196"/>
      <c r="AB6" s="198"/>
      <c r="AC6" s="200"/>
      <c r="AD6" s="198"/>
      <c r="AE6" s="184"/>
      <c r="AF6" s="202"/>
      <c r="AG6" s="186"/>
      <c r="AH6" s="186"/>
      <c r="AI6" s="204"/>
      <c r="AJ6" s="206"/>
      <c r="AK6" s="206"/>
      <c r="AL6" s="206"/>
      <c r="AM6" s="184"/>
      <c r="AN6" s="184"/>
      <c r="AO6" s="226"/>
      <c r="AP6" s="184"/>
      <c r="AQ6" s="228"/>
      <c r="AR6" s="182"/>
      <c r="AS6" s="182"/>
      <c r="AT6" s="182"/>
      <c r="AU6" s="182"/>
      <c r="AV6" s="182"/>
      <c r="AW6" s="224"/>
      <c r="AX6" s="226"/>
      <c r="AY6" s="56"/>
      <c r="AZ6" s="56"/>
      <c r="BA6" s="56"/>
      <c r="BB6" s="56"/>
      <c r="BC6" s="56"/>
      <c r="BD6" s="226"/>
      <c r="BE6" s="216"/>
      <c r="BF6" s="218"/>
      <c r="BG6" s="218"/>
      <c r="BH6" s="220"/>
      <c r="BI6" s="50" t="s">
        <v>63</v>
      </c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</row>
    <row r="7" spans="1:87" ht="20.25" customHeight="1">
      <c r="A7" s="173"/>
      <c r="B7" s="207" t="s">
        <v>64</v>
      </c>
      <c r="C7" s="209" t="s">
        <v>65</v>
      </c>
      <c r="D7" s="211" t="s">
        <v>66</v>
      </c>
      <c r="E7" s="213" t="s">
        <v>67</v>
      </c>
      <c r="F7" s="213" t="s">
        <v>68</v>
      </c>
      <c r="G7" s="231" t="s">
        <v>69</v>
      </c>
      <c r="H7" s="232"/>
      <c r="I7" s="213" t="s">
        <v>70</v>
      </c>
      <c r="J7" s="235" t="s">
        <v>71</v>
      </c>
      <c r="K7" s="235" t="s">
        <v>72</v>
      </c>
      <c r="L7" s="235" t="s">
        <v>73</v>
      </c>
      <c r="M7" s="235" t="s">
        <v>74</v>
      </c>
      <c r="N7" s="235" t="s">
        <v>75</v>
      </c>
      <c r="O7" s="235" t="s">
        <v>76</v>
      </c>
      <c r="P7" s="237" t="s">
        <v>77</v>
      </c>
      <c r="Q7" s="238"/>
      <c r="R7" s="211" t="s">
        <v>78</v>
      </c>
      <c r="S7" s="57" t="s">
        <v>79</v>
      </c>
      <c r="T7" s="211" t="s">
        <v>78</v>
      </c>
      <c r="U7" s="58" t="s">
        <v>80</v>
      </c>
      <c r="V7" s="229" t="s">
        <v>81</v>
      </c>
      <c r="W7" s="243" t="s">
        <v>82</v>
      </c>
      <c r="X7" s="245" t="s">
        <v>83</v>
      </c>
      <c r="Y7" s="243" t="s">
        <v>84</v>
      </c>
      <c r="Z7" s="229" t="s">
        <v>85</v>
      </c>
      <c r="AA7" s="247" t="s">
        <v>86</v>
      </c>
      <c r="AB7" s="235" t="s">
        <v>87</v>
      </c>
      <c r="AC7" s="235" t="s">
        <v>87</v>
      </c>
      <c r="AD7" s="235" t="s">
        <v>88</v>
      </c>
      <c r="AE7" s="235" t="s">
        <v>89</v>
      </c>
      <c r="AF7" s="264" t="s">
        <v>90</v>
      </c>
      <c r="AG7" s="258" t="s">
        <v>91</v>
      </c>
      <c r="AH7" s="241" t="s">
        <v>90</v>
      </c>
      <c r="AI7" s="258" t="s">
        <v>92</v>
      </c>
      <c r="AJ7" s="260" t="s">
        <v>93</v>
      </c>
      <c r="AK7" s="262"/>
      <c r="AL7" s="262"/>
      <c r="AM7" s="227" t="s">
        <v>94</v>
      </c>
      <c r="AN7" s="227" t="s">
        <v>95</v>
      </c>
      <c r="AO7" s="227" t="s">
        <v>96</v>
      </c>
      <c r="AP7" s="227" t="s">
        <v>97</v>
      </c>
      <c r="AQ7" s="227" t="s">
        <v>98</v>
      </c>
      <c r="AR7" s="227" t="s">
        <v>99</v>
      </c>
      <c r="AS7" s="227" t="s">
        <v>100</v>
      </c>
      <c r="AT7" s="181"/>
      <c r="AU7" s="181"/>
      <c r="AV7" s="181"/>
      <c r="AW7" s="235" t="s">
        <v>101</v>
      </c>
      <c r="AX7" s="249" t="s">
        <v>102</v>
      </c>
      <c r="AY7" s="59"/>
      <c r="AZ7" s="59"/>
      <c r="BA7" s="59"/>
      <c r="BB7" s="59"/>
      <c r="BC7" s="59"/>
      <c r="BD7" s="235" t="s">
        <v>103</v>
      </c>
      <c r="BE7" s="235" t="s">
        <v>104</v>
      </c>
      <c r="BF7" s="60" t="s">
        <v>105</v>
      </c>
      <c r="BG7" s="60" t="s">
        <v>106</v>
      </c>
      <c r="BH7" s="60" t="s">
        <v>107</v>
      </c>
      <c r="BI7" s="61" t="s">
        <v>108</v>
      </c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</row>
    <row r="8" spans="1:87" ht="18" customHeight="1">
      <c r="A8" s="174"/>
      <c r="B8" s="208"/>
      <c r="C8" s="210"/>
      <c r="D8" s="212"/>
      <c r="E8" s="214"/>
      <c r="F8" s="214"/>
      <c r="G8" s="233"/>
      <c r="H8" s="234"/>
      <c r="I8" s="214"/>
      <c r="J8" s="236"/>
      <c r="K8" s="236"/>
      <c r="L8" s="236"/>
      <c r="M8" s="236"/>
      <c r="N8" s="236"/>
      <c r="O8" s="236"/>
      <c r="P8" s="239"/>
      <c r="Q8" s="240"/>
      <c r="R8" s="212"/>
      <c r="S8" s="63" t="s">
        <v>109</v>
      </c>
      <c r="T8" s="212"/>
      <c r="U8" s="63" t="s">
        <v>109</v>
      </c>
      <c r="V8" s="230"/>
      <c r="W8" s="244"/>
      <c r="X8" s="246"/>
      <c r="Y8" s="244"/>
      <c r="Z8" s="230"/>
      <c r="AA8" s="248"/>
      <c r="AB8" s="236"/>
      <c r="AC8" s="236"/>
      <c r="AD8" s="236"/>
      <c r="AE8" s="236"/>
      <c r="AF8" s="265"/>
      <c r="AG8" s="259"/>
      <c r="AH8" s="242"/>
      <c r="AI8" s="259"/>
      <c r="AJ8" s="261"/>
      <c r="AK8" s="263"/>
      <c r="AL8" s="263"/>
      <c r="AM8" s="228"/>
      <c r="AN8" s="228"/>
      <c r="AO8" s="228"/>
      <c r="AP8" s="228"/>
      <c r="AQ8" s="228"/>
      <c r="AR8" s="228"/>
      <c r="AS8" s="228"/>
      <c r="AT8" s="182"/>
      <c r="AU8" s="182"/>
      <c r="AV8" s="182"/>
      <c r="AW8" s="236"/>
      <c r="AX8" s="250"/>
      <c r="AY8" s="64"/>
      <c r="AZ8" s="64"/>
      <c r="BA8" s="64"/>
      <c r="BB8" s="64"/>
      <c r="BC8" s="64"/>
      <c r="BD8" s="236"/>
      <c r="BE8" s="236"/>
      <c r="BF8" s="60" t="s">
        <v>110</v>
      </c>
      <c r="BG8" s="60" t="s">
        <v>110</v>
      </c>
      <c r="BH8" s="60" t="s">
        <v>110</v>
      </c>
      <c r="BI8" s="65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</row>
    <row r="9" spans="1:87" s="86" customFormat="1" ht="21.75" customHeight="1">
      <c r="A9" s="67" t="s">
        <v>111</v>
      </c>
      <c r="B9" s="68" t="s">
        <v>112</v>
      </c>
      <c r="C9" s="69" t="s">
        <v>113</v>
      </c>
      <c r="D9" s="69" t="s">
        <v>114</v>
      </c>
      <c r="E9" s="69" t="s">
        <v>115</v>
      </c>
      <c r="F9" s="69" t="s">
        <v>116</v>
      </c>
      <c r="G9" s="69" t="s">
        <v>117</v>
      </c>
      <c r="H9" s="69" t="s">
        <v>118</v>
      </c>
      <c r="I9" s="70" t="s">
        <v>119</v>
      </c>
      <c r="J9" s="71" t="s">
        <v>120</v>
      </c>
      <c r="K9" s="72" t="s">
        <v>121</v>
      </c>
      <c r="L9" s="72" t="s">
        <v>122</v>
      </c>
      <c r="M9" s="72" t="s">
        <v>123</v>
      </c>
      <c r="N9" s="71" t="s">
        <v>124</v>
      </c>
      <c r="O9" s="73"/>
      <c r="P9" s="73"/>
      <c r="Q9" s="73"/>
      <c r="R9" s="73" t="s">
        <v>125</v>
      </c>
      <c r="S9" s="74" t="s">
        <v>126</v>
      </c>
      <c r="T9" s="73" t="s">
        <v>125</v>
      </c>
      <c r="U9" s="74" t="s">
        <v>126</v>
      </c>
      <c r="V9" s="73" t="s">
        <v>127</v>
      </c>
      <c r="W9" s="73" t="s">
        <v>128</v>
      </c>
      <c r="X9" s="73" t="s">
        <v>129</v>
      </c>
      <c r="Y9" s="74" t="s">
        <v>130</v>
      </c>
      <c r="Z9" s="75" t="s">
        <v>131</v>
      </c>
      <c r="AA9" s="75" t="s">
        <v>132</v>
      </c>
      <c r="AB9" s="76" t="s">
        <v>133</v>
      </c>
      <c r="AC9" s="76" t="s">
        <v>133</v>
      </c>
      <c r="AD9" s="76" t="s">
        <v>134</v>
      </c>
      <c r="AE9" s="76" t="s">
        <v>135</v>
      </c>
      <c r="AF9" s="76" t="s">
        <v>136</v>
      </c>
      <c r="AG9" s="76" t="s">
        <v>137</v>
      </c>
      <c r="AH9" s="76" t="s">
        <v>136</v>
      </c>
      <c r="AI9" s="76" t="s">
        <v>138</v>
      </c>
      <c r="AJ9" s="76" t="s">
        <v>124</v>
      </c>
      <c r="AK9" s="76"/>
      <c r="AL9" s="76"/>
      <c r="AM9" s="77" t="s">
        <v>139</v>
      </c>
      <c r="AN9" s="77" t="s">
        <v>140</v>
      </c>
      <c r="AO9" s="78" t="s">
        <v>141</v>
      </c>
      <c r="AP9" s="76" t="s">
        <v>163</v>
      </c>
      <c r="AQ9" s="76" t="s">
        <v>142</v>
      </c>
      <c r="AR9" s="76" t="s">
        <v>143</v>
      </c>
      <c r="AS9" s="76" t="s">
        <v>143</v>
      </c>
      <c r="AT9" s="76"/>
      <c r="AU9" s="76"/>
      <c r="AV9" s="76"/>
      <c r="AW9" s="80" t="s">
        <v>144</v>
      </c>
      <c r="AX9" s="81" t="s">
        <v>145</v>
      </c>
      <c r="AY9" s="81"/>
      <c r="AZ9" s="81"/>
      <c r="BA9" s="81"/>
      <c r="BB9" s="81"/>
      <c r="BC9" s="81"/>
      <c r="BD9" s="81" t="s">
        <v>146</v>
      </c>
      <c r="BE9" s="73" t="s">
        <v>147</v>
      </c>
      <c r="BF9" s="73" t="s">
        <v>148</v>
      </c>
      <c r="BG9" s="73" t="s">
        <v>149</v>
      </c>
      <c r="BH9" s="73" t="s">
        <v>150</v>
      </c>
      <c r="BI9" s="73" t="s">
        <v>151</v>
      </c>
      <c r="BJ9" s="82"/>
      <c r="BK9" s="82"/>
      <c r="BL9" s="82"/>
      <c r="BM9" s="83">
        <v>100</v>
      </c>
      <c r="BN9" s="83">
        <v>50</v>
      </c>
      <c r="BO9" s="83">
        <v>20</v>
      </c>
      <c r="BP9" s="83">
        <v>10</v>
      </c>
      <c r="BQ9" s="83">
        <v>5</v>
      </c>
      <c r="BR9" s="83">
        <v>1</v>
      </c>
      <c r="BS9" s="84" t="s">
        <v>152</v>
      </c>
      <c r="BT9" s="84" t="s">
        <v>153</v>
      </c>
      <c r="BU9" s="84">
        <v>50000</v>
      </c>
      <c r="BV9" s="84">
        <v>20000</v>
      </c>
      <c r="BW9" s="84">
        <v>10000</v>
      </c>
      <c r="BX9" s="84">
        <v>5000</v>
      </c>
      <c r="BY9" s="84">
        <v>2000</v>
      </c>
      <c r="BZ9" s="84">
        <v>1000</v>
      </c>
      <c r="CA9" s="84">
        <v>500</v>
      </c>
      <c r="CB9" s="84">
        <v>100</v>
      </c>
      <c r="CC9" s="85"/>
      <c r="CD9" s="85"/>
      <c r="CE9" s="85"/>
      <c r="CF9" s="85"/>
      <c r="CG9" s="85"/>
      <c r="CH9" s="85"/>
      <c r="CI9" s="85"/>
    </row>
    <row r="10" spans="1:87" s="126" customFormat="1" ht="123.75" customHeight="1">
      <c r="A10" s="87">
        <v>1</v>
      </c>
      <c r="B10" s="88">
        <v>1</v>
      </c>
      <c r="C10" s="89" t="str">
        <f>VLOOKUP(B10,[2]Payroll!$B$9:$D$300,3,0)</f>
        <v>ធី ប៊ុនធឿន</v>
      </c>
      <c r="D10" s="89" t="str">
        <f>VLOOKUP(B10,[2]Payroll!$B$9:$F$300,5,0)</f>
        <v>M</v>
      </c>
      <c r="E10" s="90" t="s">
        <v>164</v>
      </c>
      <c r="F10" s="90" t="str">
        <f>VLOOKUP(B10,[2]Payroll!$B$9:$L$300,10,0)</f>
        <v>Driver</v>
      </c>
      <c r="G10" s="91">
        <f>VLOOKUP(B10,[2]Payroll!$B$9:$N$300,12,0)</f>
        <v>1</v>
      </c>
      <c r="H10" s="91">
        <f>VLOOKUP(B10,[2]Payroll!$B$9:$N$300,13,0)</f>
        <v>2</v>
      </c>
      <c r="I10" s="92">
        <f>VLOOKUP(B10,[2]Payroll!$B$9:$P$30,14,0)</f>
        <v>45358</v>
      </c>
      <c r="J10" s="168">
        <f>VLOOKUP(B10,[2]Payroll!$B$9:$P$300,15,0)</f>
        <v>400</v>
      </c>
      <c r="K10" s="94">
        <v>13</v>
      </c>
      <c r="L10" s="95">
        <f t="shared" ref="L10:L11" si="0">(J10/26*K10)</f>
        <v>200</v>
      </c>
      <c r="M10" s="96">
        <f>(13-K10)</f>
        <v>0</v>
      </c>
      <c r="N10" s="97">
        <v>0</v>
      </c>
      <c r="O10" s="98">
        <v>0</v>
      </c>
      <c r="P10" s="99">
        <v>0</v>
      </c>
      <c r="Q10" s="100">
        <f>(J10/208*3+J10/208*1.3*5)*P10</f>
        <v>0</v>
      </c>
      <c r="R10" s="101">
        <v>0</v>
      </c>
      <c r="S10" s="102">
        <f>ROUND(+J10/208*R10*1.5,2)</f>
        <v>0</v>
      </c>
      <c r="T10" s="101">
        <v>0</v>
      </c>
      <c r="U10" s="102">
        <f>ROUND(+J10/208*T10*2,2)</f>
        <v>0</v>
      </c>
      <c r="V10" s="103">
        <v>0</v>
      </c>
      <c r="W10" s="102">
        <f>J10/26/8*2*V10</f>
        <v>0</v>
      </c>
      <c r="X10" s="101">
        <v>0</v>
      </c>
      <c r="Y10" s="102">
        <f>(J10/26/8*1*X10)</f>
        <v>0</v>
      </c>
      <c r="Z10" s="104">
        <v>26</v>
      </c>
      <c r="AA10" s="102">
        <f>0.384615384615385*Z10</f>
        <v>10.000000000000011</v>
      </c>
      <c r="AB10" s="105">
        <v>0</v>
      </c>
      <c r="AC10" s="105"/>
      <c r="AD10" s="105">
        <v>0</v>
      </c>
      <c r="AE10" s="106">
        <v>10</v>
      </c>
      <c r="AF10" s="102">
        <v>0</v>
      </c>
      <c r="AG10" s="104">
        <v>0</v>
      </c>
      <c r="AH10" s="107">
        <v>0</v>
      </c>
      <c r="AI10" s="102">
        <v>0</v>
      </c>
      <c r="AJ10" s="102">
        <v>0</v>
      </c>
      <c r="AK10" s="102">
        <v>0</v>
      </c>
      <c r="AL10" s="102">
        <v>0</v>
      </c>
      <c r="AM10" s="100">
        <v>200</v>
      </c>
      <c r="AN10" s="108">
        <f>(L10+Q10+N10+O10+S10+U10+W10+Y10+AA10+AB10+AD10+AE10+AH10+AI10+AJ10+AK10+AL10+AP10+AX10+AF10)</f>
        <v>245</v>
      </c>
      <c r="AO10" s="109">
        <f t="shared" ref="AO10:AO11" si="1">(AM10+AN10)</f>
        <v>445</v>
      </c>
      <c r="AP10" s="100">
        <v>25</v>
      </c>
      <c r="AQ10" s="100">
        <v>11.86</v>
      </c>
      <c r="AR10" s="100">
        <v>0</v>
      </c>
      <c r="AS10" s="100">
        <v>0</v>
      </c>
      <c r="AT10" s="110">
        <f t="shared" ref="AT10:AT11" si="2">+(AO10-AI10-AJ10)*$BL$3</f>
        <v>1828505</v>
      </c>
      <c r="AU10" s="110">
        <f t="shared" ref="AU10:AU11" si="3">+IF(AT10&lt;400000,400000,IF(AT10&lt;1200000,AT10,IF(AT10&gt;1200000,1200000)))</f>
        <v>1200000</v>
      </c>
      <c r="AV10" s="110">
        <f t="shared" ref="AV10:AV11" si="4">+AU10*2%</f>
        <v>24000</v>
      </c>
      <c r="AW10" s="100">
        <f>+AV10/$BL$3</f>
        <v>5.8408371866634221</v>
      </c>
      <c r="AX10" s="111">
        <v>0</v>
      </c>
      <c r="AY10" s="169">
        <f>(AO10-AB10-AE10-AI10-AC10-AJ10-AW10)*$BL$2</f>
        <v>1767706.5916281333</v>
      </c>
      <c r="AZ10" s="113">
        <f>(G10+H10)*150000</f>
        <v>450000</v>
      </c>
      <c r="BA10" s="113">
        <f t="shared" ref="BA10:BA11" si="5">(AY10-AZ10)</f>
        <v>1317706.5916281333</v>
      </c>
      <c r="BB10" s="114">
        <f t="shared" ref="BB10:BB11" si="6">IF(BA10&lt;=1500000,0,IF(BA10&lt;=2000000,5%,IF(BA10&lt;=8500000,10%,IF(BA10&lt;=12500000,15%,IF(BA10&gt;12500000,20%)))))</f>
        <v>0</v>
      </c>
      <c r="BC10" s="115">
        <f t="shared" ref="BC10:BC11" si="7">IF(BB10=0%,0,IF(BB10=5%,BA10*5%-75000,IF(BB10=10%,BA10*10%-175000,IF(BB10=15%,BA10*15%-600000,IF(BB10=20%,BA10*20%-1225000)))))</f>
        <v>0</v>
      </c>
      <c r="BD10" s="116">
        <f t="shared" ref="BD10:BD11" si="8">(BC10/$BL$2)</f>
        <v>0</v>
      </c>
      <c r="BE10" s="117">
        <v>0</v>
      </c>
      <c r="BF10" s="118">
        <f t="shared" ref="BF10:BF11" si="9">ROUND(AN10+BE10-AQ10-AR10-AS10-BD10-AW10,2)</f>
        <v>227.3</v>
      </c>
      <c r="BG10" s="119">
        <f t="shared" ref="BG10:BG11" si="10">INT(BF10/10)*10</f>
        <v>220</v>
      </c>
      <c r="BH10" s="120">
        <f>INT((ROUND((BF10-BG10)*$BM$2,2))*10000)</f>
        <v>30100</v>
      </c>
      <c r="BI10" s="121"/>
      <c r="BJ10" s="122"/>
      <c r="BK10" s="122"/>
      <c r="BL10" s="122"/>
      <c r="BM10" s="123">
        <f t="shared" ref="BM10:BM11" si="11">INT(BF10/100)</f>
        <v>2</v>
      </c>
      <c r="BN10" s="123">
        <f t="shared" ref="BN10:BN11" si="12">INT(($BF10-$BM10*100)/50)</f>
        <v>0</v>
      </c>
      <c r="BO10" s="123">
        <f t="shared" ref="BO10:BO11" si="13">INT(($BF10-($BM10*100)-($BN10*50))/20)</f>
        <v>1</v>
      </c>
      <c r="BP10" s="124">
        <f t="shared" ref="BP10:BP11" si="14">INT(($BF10-($BM10*100)-($BN10*50)-($BO10*20))/10)</f>
        <v>0</v>
      </c>
      <c r="BQ10" s="123">
        <v>0</v>
      </c>
      <c r="BR10" s="123">
        <v>0</v>
      </c>
      <c r="BS10" s="125">
        <f t="shared" ref="BS10:BS11" si="15">$BF10-$BM10*100-$BN10*50-$BO10*20-$BP10*10-$BQ10*5-$BR10*1</f>
        <v>7.3000000000000114</v>
      </c>
      <c r="BT10" s="124">
        <f t="shared" ref="BT10:BT11" si="16">ROUND(ROUND($BS10*$BK$3,-2),($BS10*$BK$3)*2)</f>
        <v>0</v>
      </c>
      <c r="BU10" s="124">
        <f t="shared" ref="BU10:BU11" si="17">INT($BH10/50000)</f>
        <v>0</v>
      </c>
      <c r="BV10" s="124">
        <f t="shared" ref="BV10:BV11" si="18">INT((BH10-($BU10*50000))/20000)</f>
        <v>1</v>
      </c>
      <c r="BW10" s="124">
        <f t="shared" ref="BW10:BW11" si="19">INT((BH10-($BU10*50000)-($BV10*20000))/10000)</f>
        <v>1</v>
      </c>
      <c r="BX10" s="124">
        <f t="shared" ref="BX10:BX11" si="20">INT((BH10-($BU10*50000)-($BV10*20000)-($BW10*10000))/5000)</f>
        <v>0</v>
      </c>
      <c r="BY10" s="124">
        <f t="shared" ref="BY10:BY11" si="21">INT((BH10-($BU10*50000)-($BV10*20000)-($BW10*10000)-($BX10*5000))/2000)</f>
        <v>0</v>
      </c>
      <c r="BZ10" s="124">
        <f t="shared" ref="BZ10:BZ11" si="22">INT((BH10-($BU10*50000)-($BV10*20000)-($BW10*10000)-($BX10*5000)-($BY10*2000))/1000)</f>
        <v>0</v>
      </c>
      <c r="CA10" s="124">
        <f t="shared" ref="CA10:CA11" si="23">INT((BH10-($BU10*50000)-($BV10*20000)-($BW10*10000)-($BX10*5000)-($BY10*2000)-($BZ10*1000))/500)</f>
        <v>0</v>
      </c>
      <c r="CB10" s="124">
        <f t="shared" ref="CB10:CB11" si="24">INT((BH10-($BU10*50000)-($BV10*20000)-($BW10*10000)-($BX10*5000)-($BY10*2000)-($BZ10*1000)-($CA10*500))/100)</f>
        <v>1</v>
      </c>
    </row>
    <row r="11" spans="1:87" s="126" customFormat="1" ht="123.75" customHeight="1">
      <c r="A11" s="87">
        <v>2</v>
      </c>
      <c r="B11" s="88">
        <v>6</v>
      </c>
      <c r="C11" s="89" t="str">
        <f>VLOOKUP(B11,[2]Payroll!$B$9:$D$300,3,0)</f>
        <v>ឌី សុភី</v>
      </c>
      <c r="D11" s="89" t="str">
        <f>VLOOKUP(B11,[2]Payroll!$B$9:$F$300,5,0)</f>
        <v>M</v>
      </c>
      <c r="E11" s="90" t="s">
        <v>164</v>
      </c>
      <c r="F11" s="90" t="str">
        <f>VLOOKUP(B11,[2]Payroll!$B$9:$L$300,10,0)</f>
        <v>Forklift Driver</v>
      </c>
      <c r="G11" s="91">
        <f>VLOOKUP(B11,[2]Payroll!$B$9:$N$300,12,0)</f>
        <v>1</v>
      </c>
      <c r="H11" s="91">
        <f>VLOOKUP(B11,[2]Payroll!$B$9:$N$300,13,0)</f>
        <v>3</v>
      </c>
      <c r="I11" s="92">
        <f>VLOOKUP(B11,[2]Payroll!$B$9:$P$30,14,0)</f>
        <v>45399</v>
      </c>
      <c r="J11" s="168">
        <f>VLOOKUP(B11,[2]Payroll!$B$9:$P$300,15,0)</f>
        <v>202</v>
      </c>
      <c r="K11" s="94">
        <v>13</v>
      </c>
      <c r="L11" s="95">
        <f t="shared" si="0"/>
        <v>101</v>
      </c>
      <c r="M11" s="96">
        <f t="shared" ref="M11" si="25">(13-K11)</f>
        <v>0</v>
      </c>
      <c r="N11" s="97">
        <v>0</v>
      </c>
      <c r="O11" s="98">
        <v>0</v>
      </c>
      <c r="P11" s="99">
        <v>0</v>
      </c>
      <c r="Q11" s="100">
        <f t="shared" ref="Q11" si="26">(J11/208*3+J11/208*1.3*5)*P11</f>
        <v>0</v>
      </c>
      <c r="R11" s="101">
        <v>0</v>
      </c>
      <c r="S11" s="102">
        <f t="shared" ref="S11" si="27">ROUND(+J11/208*R11*1.5,2)</f>
        <v>0</v>
      </c>
      <c r="T11" s="101">
        <v>0</v>
      </c>
      <c r="U11" s="102">
        <f t="shared" ref="U11" si="28">ROUND(+J11/208*T11*2,2)</f>
        <v>0</v>
      </c>
      <c r="V11" s="103">
        <v>0</v>
      </c>
      <c r="W11" s="102">
        <f t="shared" ref="W11" si="29">J11/26/8*2*V11</f>
        <v>0</v>
      </c>
      <c r="X11" s="101">
        <v>0</v>
      </c>
      <c r="Y11" s="102">
        <f t="shared" ref="Y11" si="30">(J11/26/8*1*X11)</f>
        <v>0</v>
      </c>
      <c r="Z11" s="104">
        <v>26</v>
      </c>
      <c r="AA11" s="102">
        <f t="shared" ref="AA11" si="31">0.384615384615385*Z11</f>
        <v>10.000000000000011</v>
      </c>
      <c r="AB11" s="105">
        <v>0</v>
      </c>
      <c r="AC11" s="105"/>
      <c r="AD11" s="105">
        <v>0</v>
      </c>
      <c r="AE11" s="106">
        <v>10</v>
      </c>
      <c r="AF11" s="102">
        <v>0</v>
      </c>
      <c r="AG11" s="104">
        <v>0</v>
      </c>
      <c r="AH11" s="107">
        <v>0</v>
      </c>
      <c r="AI11" s="102">
        <v>0</v>
      </c>
      <c r="AJ11" s="102">
        <v>0</v>
      </c>
      <c r="AK11" s="102">
        <v>0</v>
      </c>
      <c r="AL11" s="102">
        <v>0</v>
      </c>
      <c r="AM11" s="100">
        <v>101</v>
      </c>
      <c r="AN11" s="108">
        <f t="shared" ref="AN11" si="32">(L11+Q11+N11+O11+S11+U11+W11+Y11+AA11+AB11+AD11+AE11+AH11+AI11+AJ11+AK11+AL11+AP11+AX11+AF11)</f>
        <v>121.00000000000001</v>
      </c>
      <c r="AO11" s="109">
        <f t="shared" si="1"/>
        <v>222</v>
      </c>
      <c r="AP11" s="100">
        <v>0</v>
      </c>
      <c r="AQ11" s="100">
        <v>2.71</v>
      </c>
      <c r="AR11" s="100">
        <v>0</v>
      </c>
      <c r="AS11" s="100">
        <v>0</v>
      </c>
      <c r="AT11" s="110">
        <f t="shared" si="2"/>
        <v>912198</v>
      </c>
      <c r="AU11" s="110">
        <f t="shared" si="3"/>
        <v>912198</v>
      </c>
      <c r="AV11" s="110">
        <f t="shared" si="4"/>
        <v>18243.96</v>
      </c>
      <c r="AW11" s="100">
        <f t="shared" ref="AW11" si="33">+AV11/$BL$3</f>
        <v>4.4399999999999995</v>
      </c>
      <c r="AX11" s="111">
        <v>0</v>
      </c>
      <c r="AY11" s="169">
        <f t="shared" ref="AY11" si="34">(AO11-AB11-AE11-AI11-AC11-AJ11-AW11)*$BL$2</f>
        <v>854939.64</v>
      </c>
      <c r="AZ11" s="113">
        <f t="shared" ref="AZ11" si="35">(G11+H11)*150000</f>
        <v>600000</v>
      </c>
      <c r="BA11" s="113">
        <f t="shared" si="5"/>
        <v>254939.64</v>
      </c>
      <c r="BB11" s="114">
        <f t="shared" si="6"/>
        <v>0</v>
      </c>
      <c r="BC11" s="115">
        <f t="shared" si="7"/>
        <v>0</v>
      </c>
      <c r="BD11" s="116">
        <f t="shared" si="8"/>
        <v>0</v>
      </c>
      <c r="BE11" s="117">
        <v>0</v>
      </c>
      <c r="BF11" s="118">
        <f t="shared" si="9"/>
        <v>113.85</v>
      </c>
      <c r="BG11" s="119">
        <f t="shared" si="10"/>
        <v>110</v>
      </c>
      <c r="BH11" s="120">
        <f t="shared" ref="BH11" si="36">INT((ROUND((BF11-BG11)*$BM$2,2))*10000)</f>
        <v>15900</v>
      </c>
      <c r="BI11" s="121"/>
      <c r="BJ11" s="122"/>
      <c r="BK11" s="122"/>
      <c r="BL11" s="122"/>
      <c r="BM11" s="123">
        <f t="shared" si="11"/>
        <v>1</v>
      </c>
      <c r="BN11" s="123">
        <f t="shared" si="12"/>
        <v>0</v>
      </c>
      <c r="BO11" s="123">
        <f t="shared" si="13"/>
        <v>0</v>
      </c>
      <c r="BP11" s="124">
        <f t="shared" si="14"/>
        <v>1</v>
      </c>
      <c r="BQ11" s="123">
        <v>0</v>
      </c>
      <c r="BR11" s="123">
        <v>0</v>
      </c>
      <c r="BS11" s="125">
        <f t="shared" si="15"/>
        <v>3.8499999999999943</v>
      </c>
      <c r="BT11" s="124">
        <f t="shared" si="16"/>
        <v>0</v>
      </c>
      <c r="BU11" s="124">
        <f t="shared" si="17"/>
        <v>0</v>
      </c>
      <c r="BV11" s="124">
        <f t="shared" si="18"/>
        <v>0</v>
      </c>
      <c r="BW11" s="124">
        <f t="shared" si="19"/>
        <v>1</v>
      </c>
      <c r="BX11" s="124">
        <f t="shared" si="20"/>
        <v>1</v>
      </c>
      <c r="BY11" s="124">
        <f t="shared" si="21"/>
        <v>0</v>
      </c>
      <c r="BZ11" s="124">
        <f t="shared" si="22"/>
        <v>0</v>
      </c>
      <c r="CA11" s="124">
        <f t="shared" si="23"/>
        <v>1</v>
      </c>
      <c r="CB11" s="124">
        <f t="shared" si="24"/>
        <v>4</v>
      </c>
    </row>
    <row r="12" spans="1:87" s="126" customFormat="1" ht="49.5" customHeight="1">
      <c r="A12" s="127"/>
      <c r="B12" s="128"/>
      <c r="C12" s="129"/>
      <c r="D12" s="129"/>
      <c r="I12" s="251" t="s">
        <v>158</v>
      </c>
      <c r="J12" s="252"/>
      <c r="K12" s="252"/>
      <c r="L12" s="252"/>
      <c r="M12" s="252"/>
      <c r="N12" s="253"/>
      <c r="O12" s="130"/>
      <c r="P12" s="130"/>
      <c r="Q12" s="130"/>
      <c r="R12" s="131"/>
      <c r="S12" s="132"/>
      <c r="T12" s="131"/>
      <c r="U12" s="132"/>
      <c r="V12" s="131"/>
      <c r="W12" s="132"/>
      <c r="X12" s="131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3">
        <f>+BG12+BH12/BL2</f>
        <v>341.16775916484585</v>
      </c>
      <c r="BG12" s="133">
        <f>SUM(BG10:BG11)</f>
        <v>330</v>
      </c>
      <c r="BH12" s="120">
        <f>SUM(BH10:BH11)</f>
        <v>46000</v>
      </c>
      <c r="BI12" s="134"/>
      <c r="BJ12" s="122"/>
      <c r="BK12" s="122"/>
      <c r="BL12" s="122"/>
      <c r="BM12" s="123">
        <f t="shared" ref="BM12:CB12" si="37">SUM(BM10:BM11)</f>
        <v>3</v>
      </c>
      <c r="BN12" s="123">
        <f t="shared" si="37"/>
        <v>0</v>
      </c>
      <c r="BO12" s="123">
        <f t="shared" si="37"/>
        <v>1</v>
      </c>
      <c r="BP12" s="123">
        <f t="shared" si="37"/>
        <v>1</v>
      </c>
      <c r="BQ12" s="123">
        <f t="shared" si="37"/>
        <v>0</v>
      </c>
      <c r="BR12" s="123">
        <f t="shared" si="37"/>
        <v>0</v>
      </c>
      <c r="BS12" s="135">
        <f t="shared" si="37"/>
        <v>11.150000000000006</v>
      </c>
      <c r="BT12" s="123">
        <f t="shared" si="37"/>
        <v>0</v>
      </c>
      <c r="BU12" s="123">
        <f t="shared" si="37"/>
        <v>0</v>
      </c>
      <c r="BV12" s="123">
        <f t="shared" si="37"/>
        <v>1</v>
      </c>
      <c r="BW12" s="123">
        <f t="shared" si="37"/>
        <v>2</v>
      </c>
      <c r="BX12" s="123">
        <f t="shared" si="37"/>
        <v>1</v>
      </c>
      <c r="BY12" s="123">
        <f t="shared" si="37"/>
        <v>0</v>
      </c>
      <c r="BZ12" s="123">
        <f t="shared" si="37"/>
        <v>0</v>
      </c>
      <c r="CA12" s="123">
        <f t="shared" si="37"/>
        <v>1</v>
      </c>
      <c r="CB12" s="123">
        <f t="shared" si="37"/>
        <v>5</v>
      </c>
      <c r="CC12" s="135"/>
    </row>
    <row r="13" spans="1:87" s="126" customFormat="1" ht="18.75">
      <c r="A13" s="136"/>
      <c r="B13" s="128"/>
      <c r="C13" s="129"/>
      <c r="D13" s="129"/>
      <c r="I13" s="137"/>
      <c r="J13" s="138"/>
      <c r="M13" s="139"/>
      <c r="N13" s="136"/>
      <c r="R13" s="140"/>
      <c r="S13" s="141"/>
      <c r="T13" s="140"/>
      <c r="U13" s="141"/>
      <c r="X13" s="140"/>
      <c r="Y13" s="141"/>
      <c r="Z13" s="141"/>
      <c r="AD13" s="139"/>
      <c r="AG13" s="139"/>
      <c r="AH13" s="139"/>
      <c r="AI13" s="139"/>
      <c r="AJ13" s="139"/>
      <c r="AK13" s="139"/>
      <c r="AL13" s="139"/>
      <c r="BF13" s="142"/>
      <c r="BG13" s="142"/>
      <c r="BH13" s="136"/>
      <c r="BI13" s="134"/>
      <c r="BJ13" s="122"/>
      <c r="BK13" s="122"/>
      <c r="BL13" s="122"/>
      <c r="BM13" s="135"/>
      <c r="BN13" s="135"/>
      <c r="BO13" s="135"/>
      <c r="BP13" s="143"/>
      <c r="BQ13" s="135"/>
      <c r="BR13" s="135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</row>
    <row r="14" spans="1:87" s="126" customFormat="1" ht="18.75">
      <c r="A14" s="127"/>
      <c r="B14" s="128"/>
      <c r="C14" s="129"/>
      <c r="D14" s="129"/>
      <c r="I14" s="137"/>
      <c r="J14" s="137"/>
      <c r="K14" s="144"/>
      <c r="L14" s="145"/>
      <c r="M14" s="145"/>
      <c r="N14" s="146"/>
      <c r="O14" s="147"/>
      <c r="P14" s="147"/>
      <c r="Q14" s="147"/>
      <c r="R14" s="144"/>
      <c r="S14" s="145"/>
      <c r="T14" s="144"/>
      <c r="U14" s="145"/>
      <c r="V14" s="144"/>
      <c r="W14" s="145"/>
      <c r="X14" s="144"/>
      <c r="Y14" s="145"/>
      <c r="Z14" s="145"/>
      <c r="AA14" s="145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42"/>
      <c r="BG14" s="142"/>
      <c r="BH14" s="148"/>
      <c r="BI14" s="134"/>
      <c r="BJ14" s="122"/>
      <c r="BK14" s="122"/>
      <c r="BL14" s="122"/>
      <c r="BM14" s="135"/>
      <c r="BN14" s="135"/>
      <c r="BO14" s="135"/>
      <c r="BP14" s="143"/>
      <c r="BQ14" s="135"/>
      <c r="BR14" s="135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</row>
    <row r="15" spans="1:87" s="126" customFormat="1" ht="41.25" customHeight="1">
      <c r="B15" s="149"/>
      <c r="C15" s="136"/>
      <c r="D15" s="136"/>
      <c r="E15" s="138"/>
      <c r="G15" s="138"/>
      <c r="H15" s="138"/>
      <c r="I15" s="150">
        <v>100</v>
      </c>
      <c r="J15" s="150">
        <v>50</v>
      </c>
      <c r="K15" s="151">
        <v>20</v>
      </c>
      <c r="L15" s="152">
        <v>10</v>
      </c>
      <c r="M15" s="254">
        <v>20000</v>
      </c>
      <c r="N15" s="255"/>
      <c r="O15" s="153"/>
      <c r="P15" s="153"/>
      <c r="Q15" s="153"/>
      <c r="R15" s="153">
        <v>10000</v>
      </c>
      <c r="S15" s="153">
        <v>5000</v>
      </c>
      <c r="T15" s="153">
        <v>2000</v>
      </c>
      <c r="U15" s="153">
        <v>1000</v>
      </c>
      <c r="V15" s="153">
        <v>500</v>
      </c>
      <c r="W15" s="153">
        <v>100</v>
      </c>
      <c r="X15" s="11"/>
      <c r="Y15" s="11"/>
      <c r="AC15" s="11"/>
      <c r="AD15" s="11"/>
      <c r="AE15" s="11"/>
      <c r="AF15" s="11"/>
      <c r="AG15" s="11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D15" s="122"/>
      <c r="BE15" s="122"/>
      <c r="BF15" s="135"/>
      <c r="BG15" s="135"/>
      <c r="BH15" s="135"/>
      <c r="BI15" s="143"/>
      <c r="BJ15" s="135"/>
      <c r="BK15" s="135"/>
      <c r="BL15" s="143"/>
      <c r="BM15" s="143"/>
      <c r="BN15" s="143"/>
      <c r="BO15" s="143"/>
      <c r="BP15" s="143"/>
      <c r="BQ15" s="143"/>
    </row>
    <row r="16" spans="1:87" s="126" customFormat="1" ht="41.25" customHeight="1">
      <c r="A16" s="11"/>
      <c r="B16" s="154"/>
      <c r="C16" s="11"/>
      <c r="D16" s="11"/>
      <c r="E16" s="155"/>
      <c r="F16" s="11"/>
      <c r="G16" s="11"/>
      <c r="H16" s="11"/>
      <c r="I16" s="156">
        <f>BM12</f>
        <v>3</v>
      </c>
      <c r="J16" s="156">
        <f>BN12</f>
        <v>0</v>
      </c>
      <c r="K16" s="156">
        <f>BO12</f>
        <v>1</v>
      </c>
      <c r="L16" s="156">
        <f>BP12</f>
        <v>1</v>
      </c>
      <c r="M16" s="256">
        <f>+BV12</f>
        <v>1</v>
      </c>
      <c r="N16" s="257"/>
      <c r="O16" s="157"/>
      <c r="P16" s="157"/>
      <c r="Q16" s="157"/>
      <c r="R16" s="157">
        <f>+BW12</f>
        <v>2</v>
      </c>
      <c r="S16" s="157">
        <f t="shared" ref="S16:W16" si="38">+BX12</f>
        <v>1</v>
      </c>
      <c r="T16" s="157">
        <f t="shared" si="38"/>
        <v>0</v>
      </c>
      <c r="U16" s="157">
        <f t="shared" si="38"/>
        <v>0</v>
      </c>
      <c r="V16" s="157">
        <f t="shared" si="38"/>
        <v>1</v>
      </c>
      <c r="W16" s="157">
        <f t="shared" si="38"/>
        <v>5</v>
      </c>
      <c r="X16" s="11"/>
      <c r="Y16" s="11"/>
      <c r="AC16" s="11"/>
      <c r="AD16" s="11"/>
      <c r="AE16" s="11"/>
      <c r="AF16" s="11"/>
      <c r="AG16" s="11"/>
      <c r="BD16" s="122"/>
      <c r="BE16" s="122"/>
      <c r="BF16" s="122"/>
      <c r="BG16" s="135"/>
      <c r="BH16" s="135"/>
      <c r="BI16" s="135"/>
      <c r="BJ16" s="143"/>
      <c r="BK16" s="135"/>
      <c r="BL16" s="135"/>
      <c r="BM16" s="143"/>
      <c r="BN16" s="143"/>
      <c r="BO16" s="143"/>
      <c r="BP16" s="143"/>
      <c r="BQ16" s="143"/>
      <c r="BR16" s="143"/>
    </row>
    <row r="17" spans="1:80" s="126" customFormat="1" ht="28.5" customHeight="1">
      <c r="A17" s="11"/>
      <c r="B17" s="154"/>
      <c r="C17" s="11"/>
      <c r="D17" s="11"/>
      <c r="E17" s="155"/>
      <c r="F17" s="11"/>
      <c r="G17" s="11"/>
      <c r="H17" s="11"/>
      <c r="I17" s="158"/>
      <c r="J17" s="158"/>
      <c r="K17" s="158"/>
      <c r="L17" s="158"/>
      <c r="M17" s="158"/>
      <c r="N17" s="158"/>
      <c r="O17" s="159"/>
      <c r="P17" s="159"/>
      <c r="Q17" s="159"/>
      <c r="R17" s="159"/>
      <c r="S17" s="159"/>
      <c r="T17" s="159"/>
      <c r="U17" s="159"/>
      <c r="V17" s="159"/>
      <c r="W17" s="159"/>
      <c r="X17" s="11"/>
      <c r="Y17" s="11"/>
      <c r="AC17" s="11"/>
      <c r="AD17" s="11"/>
      <c r="AE17" s="11"/>
      <c r="AF17" s="11"/>
      <c r="AG17" s="11"/>
      <c r="BD17" s="122"/>
      <c r="BE17" s="122"/>
      <c r="BF17" s="122"/>
      <c r="BG17" s="135"/>
      <c r="BH17" s="135"/>
      <c r="BI17" s="135"/>
      <c r="BJ17" s="143"/>
      <c r="BK17" s="135"/>
      <c r="BL17" s="135"/>
      <c r="BM17" s="143"/>
      <c r="BN17" s="143"/>
      <c r="BO17" s="143"/>
      <c r="BP17" s="143"/>
      <c r="BQ17" s="143"/>
      <c r="BR17" s="143"/>
    </row>
    <row r="18" spans="1:80" s="126" customFormat="1" ht="18.75">
      <c r="A18" s="136" t="s">
        <v>159</v>
      </c>
      <c r="B18" s="128"/>
      <c r="C18" s="129"/>
      <c r="D18" s="129"/>
      <c r="I18" s="137"/>
      <c r="J18" s="138"/>
      <c r="M18" s="139"/>
      <c r="N18" s="136" t="s">
        <v>160</v>
      </c>
      <c r="S18" s="141"/>
      <c r="T18" s="140"/>
      <c r="U18" s="11"/>
      <c r="V18" s="11"/>
      <c r="X18" s="140"/>
      <c r="Y18" s="139" t="s">
        <v>161</v>
      </c>
      <c r="Z18" s="141"/>
      <c r="AD18" s="139" t="s">
        <v>161</v>
      </c>
      <c r="AG18" s="139"/>
      <c r="AH18" s="139"/>
      <c r="AI18" s="139"/>
      <c r="AJ18" s="139"/>
      <c r="AK18" s="139"/>
      <c r="AL18" s="139"/>
      <c r="BF18" s="142"/>
      <c r="BG18" s="142"/>
      <c r="BH18" s="136" t="s">
        <v>162</v>
      </c>
      <c r="BI18" s="134"/>
      <c r="BJ18" s="122"/>
      <c r="BK18" s="122"/>
      <c r="BL18" s="122"/>
      <c r="BM18" s="135"/>
      <c r="BN18" s="135"/>
      <c r="BO18" s="135"/>
      <c r="BP18" s="143"/>
      <c r="BQ18" s="135"/>
      <c r="BR18" s="135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</row>
    <row r="19" spans="1:80">
      <c r="B19" s="54"/>
      <c r="E19" s="54"/>
      <c r="F19" s="54"/>
      <c r="G19" s="54"/>
      <c r="H19" s="54"/>
      <c r="I19" s="54"/>
      <c r="J19" s="54"/>
      <c r="N19" s="54"/>
      <c r="O19" s="54"/>
      <c r="P19" s="54"/>
      <c r="Q19" s="54"/>
      <c r="X19" s="54"/>
      <c r="Y19" s="54"/>
      <c r="Z19" s="54"/>
      <c r="AE19" s="54"/>
      <c r="AF19" s="54"/>
      <c r="BF19" s="54"/>
      <c r="BG19" s="54"/>
      <c r="BH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</row>
    <row r="20" spans="1:80">
      <c r="B20" s="54"/>
      <c r="E20" s="54"/>
      <c r="F20" s="54"/>
      <c r="G20" s="54"/>
      <c r="H20" s="54"/>
      <c r="I20" s="54"/>
      <c r="J20" s="54"/>
      <c r="N20" s="54"/>
      <c r="O20" s="54"/>
      <c r="P20" s="54"/>
      <c r="Q20" s="54"/>
      <c r="X20" s="54"/>
      <c r="Y20" s="54"/>
      <c r="Z20" s="54"/>
      <c r="AE20" s="54"/>
      <c r="AF20" s="54"/>
      <c r="BF20" s="54"/>
      <c r="BG20" s="54"/>
      <c r="BH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</row>
    <row r="21" spans="1:80">
      <c r="B21" s="54"/>
      <c r="E21" s="54"/>
      <c r="F21" s="54"/>
      <c r="G21" s="54"/>
      <c r="H21" s="54"/>
      <c r="I21" s="54"/>
      <c r="J21" s="54"/>
      <c r="N21" s="54"/>
      <c r="O21" s="54"/>
      <c r="P21" s="54"/>
      <c r="Q21" s="54"/>
      <c r="X21" s="54"/>
      <c r="Y21" s="54"/>
      <c r="Z21" s="54"/>
      <c r="AE21" s="54"/>
      <c r="AF21" s="54"/>
      <c r="BF21" s="54"/>
      <c r="BG21" s="54"/>
      <c r="BH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</row>
    <row r="22" spans="1:80">
      <c r="B22" s="54"/>
      <c r="E22" s="54"/>
      <c r="F22" s="54"/>
      <c r="G22" s="54"/>
      <c r="H22" s="54"/>
      <c r="I22" s="54"/>
      <c r="J22" s="54"/>
      <c r="N22" s="54"/>
      <c r="O22" s="54"/>
      <c r="P22" s="54"/>
      <c r="Q22" s="54"/>
      <c r="X22" s="54"/>
      <c r="Y22" s="54"/>
      <c r="Z22" s="54"/>
      <c r="AE22" s="54"/>
      <c r="AF22" s="54"/>
      <c r="BF22" s="54"/>
      <c r="BG22" s="54"/>
      <c r="BH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</row>
    <row r="23" spans="1:80">
      <c r="B23" s="54"/>
      <c r="E23" s="54"/>
      <c r="F23" s="54"/>
      <c r="G23" s="54"/>
      <c r="H23" s="54"/>
      <c r="I23" s="54"/>
      <c r="J23" s="54"/>
      <c r="N23" s="54"/>
      <c r="O23" s="54"/>
      <c r="P23" s="54"/>
      <c r="Q23" s="54"/>
      <c r="X23" s="54"/>
      <c r="Y23" s="54"/>
      <c r="Z23" s="54"/>
      <c r="AE23" s="54"/>
      <c r="AF23" s="54"/>
      <c r="BF23" s="54"/>
      <c r="BG23" s="54"/>
      <c r="BH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</row>
    <row r="24" spans="1:80">
      <c r="B24" s="54"/>
      <c r="E24" s="54"/>
      <c r="F24" s="54"/>
      <c r="G24" s="54"/>
      <c r="H24" s="54"/>
      <c r="I24" s="54"/>
      <c r="J24" s="54"/>
      <c r="N24" s="54"/>
      <c r="O24" s="54"/>
      <c r="P24" s="54"/>
      <c r="Q24" s="54"/>
      <c r="X24" s="54"/>
      <c r="Y24" s="54"/>
      <c r="Z24" s="54"/>
      <c r="AE24" s="54"/>
      <c r="AF24" s="54"/>
      <c r="BF24" s="54"/>
      <c r="BG24" s="54"/>
      <c r="BH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</row>
    <row r="25" spans="1:80">
      <c r="B25" s="54"/>
      <c r="E25" s="54"/>
      <c r="F25" s="54"/>
      <c r="G25" s="54"/>
      <c r="H25" s="54"/>
      <c r="I25" s="54"/>
      <c r="J25" s="54"/>
      <c r="N25" s="54"/>
      <c r="O25" s="54"/>
      <c r="P25" s="54"/>
      <c r="Q25" s="54"/>
      <c r="X25" s="54"/>
      <c r="Y25" s="54"/>
      <c r="Z25" s="54"/>
      <c r="AE25" s="54"/>
      <c r="AF25" s="54"/>
      <c r="BF25" s="54"/>
      <c r="BG25" s="54"/>
      <c r="BH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</row>
    <row r="26" spans="1:80">
      <c r="B26" s="54"/>
      <c r="E26" s="54"/>
      <c r="F26" s="54"/>
      <c r="G26" s="54"/>
      <c r="H26" s="54"/>
      <c r="I26" s="54"/>
      <c r="J26" s="54"/>
      <c r="N26" s="54"/>
      <c r="O26" s="54"/>
      <c r="P26" s="54"/>
      <c r="Q26" s="54"/>
      <c r="X26" s="54"/>
      <c r="Y26" s="54"/>
      <c r="Z26" s="54"/>
      <c r="AE26" s="54"/>
      <c r="AF26" s="54"/>
      <c r="BF26" s="54"/>
      <c r="BG26" s="54"/>
      <c r="BH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</row>
    <row r="27" spans="1:80">
      <c r="B27" s="54"/>
      <c r="E27" s="54"/>
      <c r="F27" s="54"/>
      <c r="G27" s="54"/>
      <c r="H27" s="54"/>
      <c r="I27" s="54"/>
      <c r="J27" s="54"/>
      <c r="N27" s="54"/>
      <c r="O27" s="54"/>
      <c r="P27" s="54"/>
      <c r="Q27" s="54"/>
      <c r="X27" s="54"/>
      <c r="Y27" s="54"/>
      <c r="Z27" s="54"/>
      <c r="AE27" s="54"/>
      <c r="AF27" s="54"/>
      <c r="BF27" s="54"/>
      <c r="BG27" s="54"/>
      <c r="BH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</row>
    <row r="28" spans="1:80">
      <c r="B28" s="54"/>
      <c r="E28" s="54"/>
      <c r="F28" s="54"/>
      <c r="G28" s="54"/>
      <c r="H28" s="54"/>
      <c r="I28" s="54"/>
      <c r="J28" s="54"/>
      <c r="N28" s="54"/>
      <c r="O28" s="54"/>
      <c r="P28" s="54"/>
      <c r="Q28" s="54"/>
      <c r="X28" s="54"/>
      <c r="Y28" s="54"/>
      <c r="Z28" s="54"/>
      <c r="AE28" s="54"/>
      <c r="AF28" s="54"/>
      <c r="BF28" s="54"/>
      <c r="BG28" s="54"/>
      <c r="BH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</row>
    <row r="29" spans="1:80">
      <c r="B29" s="54"/>
      <c r="E29" s="54"/>
      <c r="F29" s="54"/>
      <c r="G29" s="54"/>
      <c r="H29" s="54"/>
      <c r="I29" s="54"/>
      <c r="J29" s="54"/>
      <c r="N29" s="54"/>
      <c r="O29" s="54"/>
      <c r="P29" s="54"/>
      <c r="Q29" s="54"/>
      <c r="X29" s="54"/>
      <c r="Y29" s="54"/>
      <c r="Z29" s="54"/>
      <c r="AE29" s="54"/>
      <c r="AF29" s="54"/>
      <c r="BF29" s="54"/>
      <c r="BG29" s="54"/>
      <c r="BH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</row>
    <row r="30" spans="1:80">
      <c r="B30" s="54"/>
      <c r="E30" s="54"/>
      <c r="F30" s="54"/>
      <c r="G30" s="54"/>
      <c r="H30" s="54"/>
      <c r="I30" s="54"/>
      <c r="J30" s="54"/>
      <c r="N30" s="54"/>
      <c r="O30" s="54"/>
      <c r="P30" s="54"/>
      <c r="Q30" s="54"/>
      <c r="X30" s="54"/>
      <c r="Y30" s="54"/>
      <c r="Z30" s="54"/>
      <c r="AE30" s="54"/>
      <c r="AF30" s="54"/>
      <c r="BF30" s="54"/>
      <c r="BG30" s="54"/>
      <c r="BH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</row>
    <row r="31" spans="1:80">
      <c r="B31" s="54"/>
      <c r="E31" s="54"/>
      <c r="F31" s="54"/>
      <c r="G31" s="54"/>
      <c r="H31" s="54"/>
      <c r="I31" s="54"/>
      <c r="J31" s="54"/>
      <c r="N31" s="54"/>
      <c r="O31" s="54"/>
      <c r="P31" s="54"/>
      <c r="Q31" s="54"/>
      <c r="X31" s="54"/>
      <c r="Y31" s="54"/>
      <c r="Z31" s="54"/>
      <c r="AE31" s="54"/>
      <c r="AF31" s="54"/>
      <c r="BF31" s="54"/>
      <c r="BG31" s="54"/>
      <c r="BH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</row>
    <row r="32" spans="1:80">
      <c r="B32" s="54"/>
      <c r="E32" s="54"/>
      <c r="F32" s="54"/>
      <c r="G32" s="54"/>
      <c r="H32" s="54"/>
      <c r="I32" s="54"/>
      <c r="J32" s="54"/>
      <c r="N32" s="54"/>
      <c r="O32" s="54"/>
      <c r="P32" s="54"/>
      <c r="Q32" s="54"/>
      <c r="X32" s="54"/>
      <c r="Y32" s="54"/>
      <c r="Z32" s="54"/>
      <c r="AE32" s="54"/>
      <c r="AF32" s="54"/>
      <c r="BF32" s="54"/>
      <c r="BG32" s="54"/>
      <c r="BH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</row>
    <row r="33" spans="2:97">
      <c r="B33" s="54"/>
      <c r="E33" s="54"/>
      <c r="F33" s="54"/>
      <c r="G33" s="54"/>
      <c r="H33" s="54"/>
      <c r="I33" s="54"/>
      <c r="J33" s="54"/>
      <c r="N33" s="54"/>
      <c r="O33" s="54"/>
      <c r="P33" s="54"/>
      <c r="Q33" s="54"/>
      <c r="X33" s="54"/>
      <c r="Y33" s="54"/>
      <c r="Z33" s="54"/>
      <c r="AE33" s="54"/>
      <c r="AF33" s="54"/>
      <c r="BF33" s="54"/>
      <c r="BG33" s="54"/>
      <c r="BH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</row>
    <row r="34" spans="2:97">
      <c r="B34" s="54"/>
      <c r="E34" s="54"/>
      <c r="F34" s="54"/>
      <c r="G34" s="54"/>
      <c r="H34" s="54"/>
      <c r="I34" s="54"/>
      <c r="J34" s="54"/>
      <c r="N34" s="54"/>
      <c r="O34" s="54"/>
      <c r="P34" s="54"/>
      <c r="Q34" s="54"/>
      <c r="X34" s="54"/>
      <c r="Y34" s="54"/>
      <c r="Z34" s="54"/>
      <c r="AE34" s="54"/>
      <c r="AF34" s="54"/>
      <c r="BF34" s="54"/>
      <c r="BG34" s="54"/>
      <c r="BH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</row>
    <row r="35" spans="2:97">
      <c r="B35" s="54"/>
      <c r="E35" s="54"/>
      <c r="F35" s="54"/>
      <c r="G35" s="54"/>
      <c r="H35" s="54"/>
      <c r="I35" s="54"/>
      <c r="J35" s="54"/>
      <c r="N35" s="54"/>
      <c r="O35" s="54"/>
      <c r="P35" s="54"/>
      <c r="Q35" s="54"/>
      <c r="X35" s="54"/>
      <c r="Y35" s="54"/>
      <c r="Z35" s="54"/>
      <c r="AE35" s="54"/>
      <c r="AF35" s="54"/>
      <c r="BF35" s="54"/>
      <c r="BG35" s="54"/>
      <c r="BH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</row>
    <row r="36" spans="2:97">
      <c r="B36" s="54"/>
      <c r="E36" s="54"/>
      <c r="F36" s="54"/>
      <c r="G36" s="54"/>
      <c r="H36" s="54"/>
      <c r="I36" s="54"/>
      <c r="J36" s="54"/>
      <c r="N36" s="54"/>
      <c r="O36" s="54"/>
      <c r="P36" s="54"/>
      <c r="Q36" s="54"/>
      <c r="X36" s="54"/>
      <c r="Y36" s="54"/>
      <c r="Z36" s="54"/>
      <c r="AE36" s="54"/>
      <c r="AF36" s="54"/>
      <c r="BF36" s="54"/>
      <c r="BG36" s="54"/>
      <c r="BH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</row>
    <row r="37" spans="2:97">
      <c r="B37" s="54"/>
      <c r="E37" s="54"/>
      <c r="F37" s="54"/>
      <c r="G37" s="54"/>
      <c r="H37" s="54"/>
      <c r="I37" s="54"/>
      <c r="J37" s="54"/>
      <c r="N37" s="54"/>
      <c r="O37" s="54"/>
      <c r="P37" s="54"/>
      <c r="Q37" s="54"/>
      <c r="X37" s="54"/>
      <c r="Y37" s="54"/>
      <c r="Z37" s="54"/>
      <c r="AE37" s="54"/>
      <c r="AF37" s="54"/>
      <c r="BF37" s="54"/>
      <c r="BG37" s="54"/>
      <c r="BH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</row>
    <row r="38" spans="2:97">
      <c r="B38" s="54"/>
      <c r="E38" s="54"/>
      <c r="F38" s="54"/>
      <c r="G38" s="54"/>
      <c r="H38" s="54"/>
      <c r="I38" s="54"/>
      <c r="J38" s="54"/>
      <c r="N38" s="54"/>
      <c r="O38" s="54"/>
      <c r="P38" s="54"/>
      <c r="Q38" s="54"/>
      <c r="X38" s="54"/>
      <c r="Y38" s="54"/>
      <c r="Z38" s="54"/>
      <c r="AE38" s="54"/>
      <c r="AF38" s="54"/>
      <c r="BF38" s="54"/>
      <c r="BG38" s="54"/>
      <c r="BH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</row>
    <row r="39" spans="2:97">
      <c r="B39" s="54"/>
      <c r="E39" s="54"/>
      <c r="F39" s="54"/>
      <c r="G39" s="54"/>
      <c r="H39" s="54"/>
      <c r="I39" s="54"/>
      <c r="J39" s="54"/>
      <c r="N39" s="54"/>
      <c r="O39" s="54"/>
      <c r="P39" s="54"/>
      <c r="Q39" s="54"/>
      <c r="X39" s="54"/>
      <c r="Y39" s="54"/>
      <c r="Z39" s="54"/>
      <c r="AE39" s="54"/>
      <c r="AF39" s="54"/>
      <c r="BF39" s="54"/>
      <c r="BG39" s="54"/>
      <c r="BH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</row>
    <row r="40" spans="2:97">
      <c r="B40" s="54"/>
      <c r="E40" s="54"/>
      <c r="F40" s="54"/>
      <c r="G40" s="54"/>
      <c r="H40" s="54"/>
      <c r="I40" s="54"/>
      <c r="J40" s="54"/>
      <c r="N40" s="54"/>
      <c r="O40" s="54"/>
      <c r="P40" s="54"/>
      <c r="Q40" s="54"/>
      <c r="X40" s="54"/>
      <c r="Y40" s="54"/>
      <c r="Z40" s="54"/>
      <c r="AE40" s="54"/>
      <c r="AF40" s="54"/>
      <c r="BF40" s="54"/>
      <c r="BG40" s="54"/>
      <c r="BH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</row>
    <row r="41" spans="2:97">
      <c r="B41" s="54"/>
      <c r="E41" s="54"/>
      <c r="F41" s="54"/>
      <c r="G41" s="54"/>
      <c r="H41" s="54"/>
      <c r="I41" s="54"/>
      <c r="J41" s="54"/>
      <c r="N41" s="54"/>
      <c r="O41" s="54"/>
      <c r="P41" s="54"/>
      <c r="Q41" s="54"/>
      <c r="X41" s="54"/>
      <c r="Y41" s="54"/>
      <c r="Z41" s="54"/>
      <c r="AE41" s="54"/>
      <c r="AF41" s="54"/>
      <c r="BF41" s="54"/>
      <c r="BG41" s="54"/>
      <c r="BH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</row>
    <row r="42" spans="2:97">
      <c r="B42" s="54"/>
      <c r="E42" s="54"/>
      <c r="F42" s="54"/>
      <c r="G42" s="54"/>
      <c r="H42" s="54"/>
      <c r="I42" s="54"/>
      <c r="J42" s="54"/>
      <c r="N42" s="54"/>
      <c r="O42" s="54"/>
      <c r="P42" s="54"/>
      <c r="Q42" s="54"/>
      <c r="X42" s="54"/>
      <c r="Y42" s="54"/>
      <c r="Z42" s="54"/>
      <c r="AE42" s="54"/>
      <c r="AF42" s="54"/>
      <c r="BF42" s="54"/>
      <c r="BG42" s="54"/>
      <c r="BH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</row>
    <row r="43" spans="2:97" ht="88.5" customHeight="1">
      <c r="B43" s="54"/>
      <c r="E43" s="54"/>
      <c r="F43" s="54"/>
      <c r="G43" s="54"/>
      <c r="H43" s="54"/>
      <c r="I43" s="54"/>
      <c r="J43" s="54"/>
      <c r="N43" s="54"/>
      <c r="O43" s="54"/>
      <c r="P43" s="54"/>
      <c r="Q43" s="54"/>
      <c r="X43" s="54"/>
      <c r="Y43" s="54"/>
      <c r="Z43" s="54"/>
      <c r="AE43" s="54"/>
      <c r="AF43" s="54"/>
      <c r="BF43" s="54"/>
      <c r="BG43" s="54"/>
      <c r="BH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</row>
    <row r="44" spans="2:97" ht="88.5" customHeight="1">
      <c r="B44" s="54"/>
      <c r="E44" s="54"/>
      <c r="F44" s="54"/>
      <c r="G44" s="54"/>
      <c r="H44" s="54"/>
      <c r="I44" s="54"/>
      <c r="J44" s="54"/>
      <c r="N44" s="54"/>
      <c r="O44" s="54"/>
      <c r="P44" s="54"/>
      <c r="Q44" s="54"/>
      <c r="X44" s="54"/>
      <c r="Y44" s="54"/>
      <c r="Z44" s="54"/>
      <c r="AE44" s="54"/>
      <c r="AF44" s="54"/>
      <c r="BF44" s="54"/>
      <c r="BG44" s="54"/>
      <c r="BH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</row>
    <row r="45" spans="2:97" ht="88.5" customHeight="1">
      <c r="B45" s="54"/>
      <c r="E45" s="54"/>
      <c r="F45" s="54"/>
      <c r="G45" s="54"/>
      <c r="H45" s="54"/>
      <c r="I45" s="54"/>
      <c r="J45" s="54"/>
      <c r="N45" s="54"/>
      <c r="O45" s="54"/>
      <c r="P45" s="54"/>
      <c r="Q45" s="54"/>
      <c r="X45" s="54"/>
      <c r="Y45" s="54"/>
      <c r="Z45" s="54"/>
      <c r="AE45" s="54"/>
      <c r="AF45" s="54"/>
      <c r="BF45" s="54"/>
      <c r="BG45" s="54"/>
      <c r="BH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</row>
    <row r="46" spans="2:97" ht="88.5" customHeight="1">
      <c r="B46" s="54"/>
      <c r="E46" s="54"/>
      <c r="F46" s="54"/>
      <c r="G46" s="54"/>
      <c r="H46" s="54"/>
      <c r="I46" s="54"/>
      <c r="J46" s="54"/>
      <c r="N46" s="54"/>
      <c r="O46" s="54"/>
      <c r="P46" s="54"/>
      <c r="Q46" s="54"/>
      <c r="X46" s="54"/>
      <c r="Y46" s="54"/>
      <c r="Z46" s="54"/>
      <c r="AE46" s="54"/>
      <c r="AF46" s="54"/>
      <c r="BF46" s="54"/>
      <c r="BG46" s="54"/>
      <c r="BH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N46" s="160"/>
    </row>
    <row r="47" spans="2:97" ht="88.5" customHeight="1">
      <c r="B47" s="54"/>
      <c r="E47" s="54"/>
      <c r="F47" s="54"/>
      <c r="G47" s="54"/>
      <c r="H47" s="54"/>
      <c r="I47" s="54"/>
      <c r="J47" s="54"/>
      <c r="N47" s="54"/>
      <c r="O47" s="54"/>
      <c r="P47" s="54"/>
      <c r="Q47" s="54"/>
      <c r="X47" s="54"/>
      <c r="Y47" s="54"/>
      <c r="Z47" s="54"/>
      <c r="AE47" s="54"/>
      <c r="AF47" s="54"/>
      <c r="BF47" s="54"/>
      <c r="BG47" s="54"/>
      <c r="BH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J47" s="161"/>
      <c r="CK47" s="161"/>
      <c r="CL47" s="161"/>
      <c r="CM47" s="161"/>
      <c r="CN47" s="162"/>
      <c r="CS47" s="160"/>
    </row>
    <row r="48" spans="2:97" ht="88.5" customHeight="1">
      <c r="B48" s="54"/>
      <c r="E48" s="54"/>
      <c r="F48" s="54"/>
      <c r="G48" s="54"/>
      <c r="H48" s="54"/>
      <c r="I48" s="54"/>
      <c r="J48" s="54"/>
      <c r="N48" s="54"/>
      <c r="O48" s="54"/>
      <c r="P48" s="54"/>
      <c r="Q48" s="54"/>
      <c r="X48" s="54"/>
      <c r="Y48" s="54"/>
      <c r="Z48" s="54"/>
      <c r="AE48" s="54"/>
      <c r="AF48" s="54"/>
      <c r="BF48" s="54"/>
      <c r="BG48" s="54"/>
      <c r="BH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J48" s="161"/>
      <c r="CK48" s="161"/>
      <c r="CL48" s="161"/>
      <c r="CM48" s="161"/>
      <c r="CN48" s="162"/>
      <c r="CO48" s="161"/>
      <c r="CP48" s="161"/>
      <c r="CQ48" s="161"/>
      <c r="CR48" s="161"/>
      <c r="CS48" s="162"/>
    </row>
    <row r="49" spans="2:97" ht="88.5" customHeight="1">
      <c r="B49" s="54"/>
      <c r="E49" s="54"/>
      <c r="F49" s="54"/>
      <c r="G49" s="54"/>
      <c r="H49" s="54"/>
      <c r="I49" s="54"/>
      <c r="J49" s="54"/>
      <c r="N49" s="54"/>
      <c r="O49" s="54"/>
      <c r="P49" s="54"/>
      <c r="Q49" s="54"/>
      <c r="X49" s="54"/>
      <c r="Y49" s="54"/>
      <c r="Z49" s="54"/>
      <c r="AE49" s="54"/>
      <c r="AF49" s="54"/>
      <c r="BF49" s="54"/>
      <c r="BG49" s="54"/>
      <c r="BH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J49" s="161"/>
      <c r="CK49" s="161"/>
      <c r="CL49" s="161"/>
      <c r="CM49" s="161"/>
      <c r="CN49" s="162"/>
      <c r="CO49" s="161"/>
      <c r="CP49" s="161"/>
      <c r="CQ49" s="161"/>
      <c r="CR49" s="161"/>
      <c r="CS49" s="162"/>
    </row>
    <row r="50" spans="2:97" ht="88.5" customHeight="1">
      <c r="B50" s="54"/>
      <c r="E50" s="54"/>
      <c r="F50" s="54"/>
      <c r="G50" s="54"/>
      <c r="H50" s="54"/>
      <c r="I50" s="54"/>
      <c r="J50" s="54"/>
      <c r="N50" s="54"/>
      <c r="O50" s="54"/>
      <c r="P50" s="54"/>
      <c r="Q50" s="54"/>
      <c r="X50" s="54"/>
      <c r="Y50" s="54"/>
      <c r="Z50" s="54"/>
      <c r="AE50" s="54"/>
      <c r="AF50" s="54"/>
      <c r="BF50" s="54"/>
      <c r="BG50" s="54"/>
      <c r="BH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O50" s="161"/>
      <c r="CP50" s="161"/>
      <c r="CQ50" s="161"/>
      <c r="CR50" s="161"/>
      <c r="CS50" s="162"/>
    </row>
    <row r="51" spans="2:97" ht="88.5" customHeight="1">
      <c r="B51" s="54"/>
      <c r="E51" s="54"/>
      <c r="F51" s="54"/>
      <c r="G51" s="54"/>
      <c r="H51" s="54"/>
      <c r="I51" s="54"/>
      <c r="J51" s="54"/>
      <c r="N51" s="54"/>
      <c r="O51" s="54"/>
      <c r="P51" s="54"/>
      <c r="Q51" s="54"/>
      <c r="X51" s="54"/>
      <c r="Y51" s="54"/>
      <c r="Z51" s="54"/>
      <c r="AE51" s="54"/>
      <c r="AF51" s="54"/>
      <c r="BF51" s="54"/>
      <c r="BG51" s="54"/>
      <c r="BH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</row>
    <row r="52" spans="2:97" ht="88.5" customHeight="1">
      <c r="B52" s="54"/>
      <c r="E52" s="54"/>
      <c r="F52" s="54"/>
      <c r="G52" s="54"/>
      <c r="H52" s="54"/>
      <c r="I52" s="54"/>
      <c r="J52" s="54"/>
      <c r="N52" s="54"/>
      <c r="O52" s="54"/>
      <c r="P52" s="54"/>
      <c r="Q52" s="54"/>
      <c r="X52" s="54"/>
      <c r="Y52" s="54"/>
      <c r="Z52" s="54"/>
      <c r="AE52" s="54"/>
      <c r="AF52" s="54"/>
      <c r="BF52" s="54"/>
      <c r="BG52" s="54"/>
      <c r="BH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</row>
    <row r="53" spans="2:97" ht="88.5" customHeight="1">
      <c r="B53" s="54"/>
      <c r="E53" s="54"/>
      <c r="F53" s="54"/>
      <c r="G53" s="54"/>
      <c r="H53" s="54"/>
      <c r="I53" s="54"/>
      <c r="J53" s="54"/>
      <c r="N53" s="54"/>
      <c r="O53" s="54"/>
      <c r="P53" s="54"/>
      <c r="Q53" s="54"/>
      <c r="X53" s="54"/>
      <c r="Y53" s="54"/>
      <c r="Z53" s="54"/>
      <c r="AE53" s="54"/>
      <c r="AF53" s="54"/>
      <c r="BF53" s="54"/>
      <c r="BG53" s="54"/>
      <c r="BH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</row>
    <row r="54" spans="2:97" ht="88.5" customHeight="1">
      <c r="B54" s="54"/>
      <c r="E54" s="54"/>
      <c r="F54" s="54"/>
      <c r="G54" s="54"/>
      <c r="H54" s="54"/>
      <c r="I54" s="54"/>
      <c r="J54" s="54"/>
      <c r="N54" s="54"/>
      <c r="O54" s="54"/>
      <c r="P54" s="54"/>
      <c r="Q54" s="54"/>
      <c r="X54" s="54"/>
      <c r="Y54" s="54"/>
      <c r="Z54" s="54"/>
      <c r="AE54" s="54"/>
      <c r="AF54" s="54"/>
      <c r="BF54" s="54"/>
      <c r="BG54" s="54"/>
      <c r="BH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</row>
    <row r="55" spans="2:97" ht="88.5" customHeight="1">
      <c r="B55" s="54"/>
      <c r="E55" s="54"/>
      <c r="F55" s="54"/>
      <c r="G55" s="54"/>
      <c r="H55" s="54"/>
      <c r="I55" s="54"/>
      <c r="J55" s="54"/>
      <c r="N55" s="54"/>
      <c r="O55" s="54"/>
      <c r="P55" s="54"/>
      <c r="Q55" s="54"/>
      <c r="X55" s="54"/>
      <c r="Y55" s="54"/>
      <c r="Z55" s="54"/>
      <c r="AE55" s="54"/>
      <c r="AF55" s="54"/>
      <c r="BF55" s="54"/>
      <c r="BG55" s="54"/>
      <c r="BH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</row>
    <row r="56" spans="2:97" ht="88.5" customHeight="1">
      <c r="B56" s="54"/>
      <c r="E56" s="54"/>
      <c r="F56" s="54"/>
      <c r="G56" s="54"/>
      <c r="H56" s="54"/>
      <c r="I56" s="54"/>
      <c r="J56" s="54"/>
      <c r="N56" s="54"/>
      <c r="O56" s="54"/>
      <c r="P56" s="54"/>
      <c r="Q56" s="54"/>
      <c r="X56" s="54"/>
      <c r="Y56" s="54"/>
      <c r="Z56" s="54"/>
      <c r="AE56" s="54"/>
      <c r="AF56" s="54"/>
      <c r="BF56" s="54"/>
      <c r="BG56" s="54"/>
      <c r="BH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</row>
    <row r="57" spans="2:97" ht="88.5" customHeight="1">
      <c r="B57" s="54"/>
      <c r="E57" s="54"/>
      <c r="F57" s="54"/>
      <c r="G57" s="54"/>
      <c r="H57" s="54"/>
      <c r="I57" s="54"/>
      <c r="J57" s="54"/>
      <c r="N57" s="54"/>
      <c r="O57" s="54"/>
      <c r="P57" s="54"/>
      <c r="Q57" s="54"/>
      <c r="X57" s="54"/>
      <c r="Y57" s="54"/>
      <c r="Z57" s="54"/>
      <c r="AE57" s="54"/>
      <c r="AF57" s="54"/>
      <c r="BF57" s="54"/>
      <c r="BG57" s="54"/>
      <c r="BH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</row>
    <row r="58" spans="2:97" ht="88.5" customHeight="1">
      <c r="B58" s="54"/>
      <c r="E58" s="54"/>
      <c r="F58" s="54"/>
      <c r="G58" s="54"/>
      <c r="H58" s="54"/>
      <c r="I58" s="54"/>
      <c r="J58" s="54"/>
      <c r="N58" s="54"/>
      <c r="O58" s="54"/>
      <c r="P58" s="54"/>
      <c r="Q58" s="54"/>
      <c r="X58" s="54"/>
      <c r="Y58" s="54"/>
      <c r="Z58" s="54"/>
      <c r="AE58" s="54"/>
      <c r="AF58" s="54"/>
      <c r="BF58" s="54"/>
      <c r="BG58" s="54"/>
      <c r="BH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</row>
    <row r="59" spans="2:97" ht="88.5" customHeight="1">
      <c r="B59" s="54"/>
      <c r="E59" s="54"/>
      <c r="F59" s="54"/>
      <c r="G59" s="54"/>
      <c r="H59" s="54"/>
      <c r="I59" s="54"/>
      <c r="J59" s="54"/>
      <c r="N59" s="54"/>
      <c r="O59" s="54"/>
      <c r="P59" s="54"/>
      <c r="Q59" s="54"/>
      <c r="X59" s="54"/>
      <c r="Y59" s="54"/>
      <c r="Z59" s="54"/>
      <c r="AE59" s="54"/>
      <c r="AF59" s="54"/>
      <c r="BF59" s="54"/>
      <c r="BG59" s="54"/>
      <c r="BH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</row>
    <row r="60" spans="2:97" ht="88.5" customHeight="1">
      <c r="B60" s="54"/>
      <c r="E60" s="54"/>
      <c r="F60" s="54"/>
      <c r="G60" s="54"/>
      <c r="H60" s="54"/>
      <c r="I60" s="54"/>
      <c r="J60" s="54"/>
      <c r="N60" s="54"/>
      <c r="O60" s="54"/>
      <c r="P60" s="54"/>
      <c r="Q60" s="54"/>
      <c r="X60" s="54"/>
      <c r="Y60" s="54"/>
      <c r="Z60" s="54"/>
      <c r="AE60" s="54"/>
      <c r="AF60" s="54"/>
      <c r="BF60" s="54"/>
      <c r="BG60" s="54"/>
      <c r="BH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</row>
    <row r="61" spans="2:97" ht="88.5" customHeight="1">
      <c r="B61" s="54"/>
      <c r="E61" s="54"/>
      <c r="F61" s="54"/>
      <c r="G61" s="54"/>
      <c r="H61" s="54"/>
      <c r="I61" s="54"/>
      <c r="J61" s="54"/>
      <c r="N61" s="54"/>
      <c r="O61" s="54"/>
      <c r="P61" s="54"/>
      <c r="Q61" s="54"/>
      <c r="X61" s="54"/>
      <c r="Y61" s="54"/>
      <c r="Z61" s="54"/>
      <c r="AE61" s="54"/>
      <c r="AF61" s="54"/>
      <c r="BF61" s="54"/>
      <c r="BG61" s="54"/>
      <c r="BH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</row>
    <row r="62" spans="2:97" ht="88.5" customHeight="1">
      <c r="B62" s="54"/>
      <c r="E62" s="54"/>
      <c r="F62" s="54"/>
      <c r="G62" s="54"/>
      <c r="H62" s="54"/>
      <c r="I62" s="54"/>
      <c r="J62" s="54"/>
      <c r="N62" s="54"/>
      <c r="O62" s="54"/>
      <c r="P62" s="54"/>
      <c r="Q62" s="54"/>
      <c r="X62" s="54"/>
      <c r="Y62" s="54"/>
      <c r="Z62" s="54"/>
      <c r="AE62" s="54"/>
      <c r="AF62" s="54"/>
      <c r="BF62" s="54"/>
      <c r="BG62" s="54"/>
      <c r="BH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N62" s="160"/>
    </row>
    <row r="63" spans="2:97" ht="88.5" customHeight="1">
      <c r="B63" s="54"/>
      <c r="E63" s="54"/>
      <c r="F63" s="54"/>
      <c r="G63" s="54"/>
      <c r="H63" s="54"/>
      <c r="I63" s="54"/>
      <c r="J63" s="54"/>
      <c r="N63" s="54"/>
      <c r="O63" s="54"/>
      <c r="P63" s="54"/>
      <c r="Q63" s="54"/>
      <c r="X63" s="54"/>
      <c r="Y63" s="54"/>
      <c r="Z63" s="54"/>
      <c r="AE63" s="54"/>
      <c r="AF63" s="54"/>
      <c r="BF63" s="54"/>
      <c r="BG63" s="54"/>
      <c r="BH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N63" s="160"/>
    </row>
    <row r="64" spans="2:97" ht="88.5" customHeight="1">
      <c r="B64" s="54"/>
      <c r="E64" s="54"/>
      <c r="F64" s="54"/>
      <c r="G64" s="54"/>
      <c r="H64" s="54"/>
      <c r="I64" s="54"/>
      <c r="J64" s="54"/>
      <c r="N64" s="54"/>
      <c r="O64" s="54"/>
      <c r="P64" s="54"/>
      <c r="Q64" s="54"/>
      <c r="X64" s="54"/>
      <c r="Y64" s="54"/>
      <c r="Z64" s="54"/>
      <c r="AE64" s="54"/>
      <c r="AF64" s="54"/>
      <c r="BF64" s="54"/>
      <c r="BG64" s="54"/>
      <c r="BH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N64" s="160"/>
      <c r="CS64" s="160"/>
    </row>
    <row r="65" spans="2:97" ht="88.5" customHeight="1">
      <c r="B65" s="54"/>
      <c r="E65" s="54"/>
      <c r="F65" s="54"/>
      <c r="G65" s="54"/>
      <c r="H65" s="54"/>
      <c r="I65" s="54"/>
      <c r="J65" s="54"/>
      <c r="N65" s="54"/>
      <c r="O65" s="54"/>
      <c r="P65" s="54"/>
      <c r="Q65" s="54"/>
      <c r="X65" s="54"/>
      <c r="Y65" s="54"/>
      <c r="Z65" s="54"/>
      <c r="AE65" s="54"/>
      <c r="AF65" s="54"/>
      <c r="BF65" s="54"/>
      <c r="BG65" s="54"/>
      <c r="BH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N65" s="160"/>
      <c r="CS65" s="160"/>
    </row>
    <row r="66" spans="2:97" ht="88.5" customHeight="1">
      <c r="B66" s="54"/>
      <c r="E66" s="54"/>
      <c r="F66" s="54"/>
      <c r="G66" s="54"/>
      <c r="H66" s="54"/>
      <c r="I66" s="54"/>
      <c r="J66" s="54"/>
      <c r="N66" s="54"/>
      <c r="O66" s="54"/>
      <c r="P66" s="54"/>
      <c r="Q66" s="54"/>
      <c r="X66" s="54"/>
      <c r="Y66" s="54"/>
      <c r="Z66" s="54"/>
      <c r="AE66" s="54"/>
      <c r="AF66" s="54"/>
      <c r="BF66" s="54"/>
      <c r="BG66" s="54"/>
      <c r="BH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N66" s="160"/>
      <c r="CS66" s="160"/>
    </row>
    <row r="67" spans="2:97" ht="88.5" customHeight="1">
      <c r="B67" s="54"/>
      <c r="E67" s="54"/>
      <c r="F67" s="54"/>
      <c r="G67" s="54"/>
      <c r="H67" s="54"/>
      <c r="I67" s="54"/>
      <c r="J67" s="54"/>
      <c r="N67" s="54"/>
      <c r="O67" s="54"/>
      <c r="P67" s="54"/>
      <c r="Q67" s="54"/>
      <c r="X67" s="54"/>
      <c r="Y67" s="54"/>
      <c r="Z67" s="54"/>
      <c r="AE67" s="54"/>
      <c r="AF67" s="54"/>
      <c r="BF67" s="54"/>
      <c r="BG67" s="54"/>
      <c r="BH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J67" s="161"/>
      <c r="CK67" s="161"/>
      <c r="CL67" s="161"/>
      <c r="CM67" s="161"/>
      <c r="CN67" s="162"/>
      <c r="CS67" s="160"/>
    </row>
    <row r="68" spans="2:97" ht="88.5" customHeight="1">
      <c r="B68" s="54"/>
      <c r="E68" s="54"/>
      <c r="F68" s="54"/>
      <c r="G68" s="54"/>
      <c r="H68" s="54"/>
      <c r="I68" s="54"/>
      <c r="J68" s="54"/>
      <c r="N68" s="54"/>
      <c r="O68" s="54"/>
      <c r="P68" s="54"/>
      <c r="Q68" s="54"/>
      <c r="X68" s="54"/>
      <c r="Y68" s="54"/>
      <c r="Z68" s="54"/>
      <c r="AE68" s="54"/>
      <c r="AF68" s="54"/>
      <c r="BF68" s="54"/>
      <c r="BG68" s="54"/>
      <c r="BH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J68" s="161"/>
      <c r="CK68" s="161"/>
      <c r="CL68" s="161"/>
      <c r="CM68" s="161"/>
      <c r="CN68" s="162"/>
      <c r="CO68" s="161"/>
      <c r="CP68" s="161"/>
      <c r="CQ68" s="161"/>
      <c r="CR68" s="161"/>
      <c r="CS68" s="162"/>
    </row>
    <row r="69" spans="2:97" ht="88.5" customHeight="1">
      <c r="B69" s="54"/>
      <c r="E69" s="54"/>
      <c r="F69" s="54"/>
      <c r="G69" s="54"/>
      <c r="H69" s="54"/>
      <c r="I69" s="54"/>
      <c r="J69" s="54"/>
      <c r="N69" s="54"/>
      <c r="O69" s="54"/>
      <c r="P69" s="54"/>
      <c r="Q69" s="54"/>
      <c r="X69" s="54"/>
      <c r="Y69" s="54"/>
      <c r="Z69" s="54"/>
      <c r="AE69" s="54"/>
      <c r="AF69" s="54"/>
      <c r="BF69" s="54"/>
      <c r="BG69" s="54"/>
      <c r="BH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J69" s="161"/>
      <c r="CK69" s="161"/>
      <c r="CL69" s="161"/>
      <c r="CM69" s="161"/>
      <c r="CN69" s="162"/>
      <c r="CO69" s="161"/>
      <c r="CP69" s="161"/>
      <c r="CQ69" s="161"/>
      <c r="CR69" s="161"/>
      <c r="CS69" s="162"/>
    </row>
    <row r="70" spans="2:97" ht="88.5" customHeight="1">
      <c r="B70" s="54"/>
      <c r="E70" s="54"/>
      <c r="F70" s="54"/>
      <c r="G70" s="54"/>
      <c r="H70" s="54"/>
      <c r="I70" s="54"/>
      <c r="J70" s="54"/>
      <c r="N70" s="54"/>
      <c r="O70" s="54"/>
      <c r="P70" s="54"/>
      <c r="Q70" s="54"/>
      <c r="X70" s="54"/>
      <c r="Y70" s="54"/>
      <c r="Z70" s="54"/>
      <c r="AE70" s="54"/>
      <c r="AF70" s="54"/>
      <c r="BF70" s="54"/>
      <c r="BG70" s="54"/>
      <c r="BH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J70" s="161"/>
      <c r="CK70" s="161"/>
      <c r="CL70" s="161"/>
      <c r="CM70" s="161"/>
      <c r="CN70" s="162"/>
      <c r="CO70" s="161"/>
      <c r="CP70" s="161"/>
      <c r="CQ70" s="161"/>
      <c r="CR70" s="161"/>
      <c r="CS70" s="162"/>
    </row>
    <row r="71" spans="2:97" ht="88.5" customHeight="1">
      <c r="B71" s="54"/>
      <c r="E71" s="54"/>
      <c r="F71" s="54"/>
      <c r="G71" s="54"/>
      <c r="H71" s="54"/>
      <c r="I71" s="54"/>
      <c r="J71" s="54"/>
      <c r="N71" s="54"/>
      <c r="O71" s="54"/>
      <c r="P71" s="54"/>
      <c r="Q71" s="54"/>
      <c r="X71" s="54"/>
      <c r="Y71" s="54"/>
      <c r="Z71" s="54"/>
      <c r="AE71" s="54"/>
      <c r="AF71" s="54"/>
      <c r="BF71" s="54"/>
      <c r="BG71" s="54"/>
      <c r="BH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O71" s="161"/>
      <c r="CP71" s="161"/>
      <c r="CQ71" s="161"/>
      <c r="CR71" s="161"/>
      <c r="CS71" s="162"/>
    </row>
    <row r="72" spans="2:97" ht="88.5" customHeight="1">
      <c r="B72" s="54"/>
      <c r="E72" s="54"/>
      <c r="F72" s="54"/>
      <c r="G72" s="54"/>
      <c r="H72" s="54"/>
      <c r="I72" s="54"/>
      <c r="J72" s="54"/>
      <c r="N72" s="54"/>
      <c r="O72" s="54"/>
      <c r="P72" s="54"/>
      <c r="Q72" s="54"/>
      <c r="X72" s="54"/>
      <c r="Y72" s="54"/>
      <c r="Z72" s="54"/>
      <c r="AE72" s="54"/>
      <c r="AF72" s="54"/>
      <c r="BF72" s="54"/>
      <c r="BG72" s="54"/>
      <c r="BH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</row>
    <row r="73" spans="2:97" ht="88.5" customHeight="1">
      <c r="B73" s="54"/>
      <c r="E73" s="54"/>
      <c r="F73" s="54"/>
      <c r="G73" s="54"/>
      <c r="H73" s="54"/>
      <c r="I73" s="54"/>
      <c r="J73" s="54"/>
      <c r="N73" s="54"/>
      <c r="O73" s="54"/>
      <c r="P73" s="54"/>
      <c r="Q73" s="54"/>
      <c r="X73" s="54"/>
      <c r="Y73" s="54"/>
      <c r="Z73" s="54"/>
      <c r="AE73" s="54"/>
      <c r="AF73" s="54"/>
      <c r="BF73" s="54"/>
      <c r="BG73" s="54"/>
      <c r="BH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</row>
    <row r="74" spans="2:97" ht="88.5" customHeight="1">
      <c r="B74" s="54"/>
      <c r="E74" s="54"/>
      <c r="F74" s="54"/>
      <c r="G74" s="54"/>
      <c r="H74" s="54"/>
      <c r="I74" s="54"/>
      <c r="J74" s="54"/>
      <c r="N74" s="54"/>
      <c r="O74" s="54"/>
      <c r="P74" s="54"/>
      <c r="Q74" s="54"/>
      <c r="X74" s="54"/>
      <c r="Y74" s="54"/>
      <c r="Z74" s="54"/>
      <c r="AE74" s="54"/>
      <c r="AF74" s="54"/>
      <c r="BF74" s="54"/>
      <c r="BG74" s="54"/>
      <c r="BH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</row>
    <row r="75" spans="2:97">
      <c r="B75" s="54"/>
      <c r="E75" s="54"/>
      <c r="F75" s="54"/>
      <c r="G75" s="54"/>
      <c r="H75" s="54"/>
      <c r="I75" s="54"/>
      <c r="J75" s="54"/>
      <c r="N75" s="54"/>
      <c r="O75" s="54"/>
      <c r="P75" s="54"/>
      <c r="Q75" s="54"/>
      <c r="X75" s="54"/>
      <c r="Y75" s="54"/>
      <c r="Z75" s="54"/>
      <c r="AE75" s="54"/>
      <c r="AF75" s="54"/>
      <c r="BF75" s="54"/>
      <c r="BG75" s="54"/>
      <c r="BH75" s="54"/>
      <c r="BM75" s="54"/>
      <c r="BN75" s="54"/>
      <c r="BT75" s="54"/>
      <c r="BU75" s="54"/>
      <c r="BV75" s="54"/>
      <c r="BW75" s="54"/>
      <c r="BX75" s="54"/>
      <c r="BY75" s="54"/>
    </row>
    <row r="76" spans="2:97">
      <c r="B76" s="54"/>
      <c r="E76" s="54"/>
      <c r="F76" s="54"/>
      <c r="G76" s="54"/>
      <c r="H76" s="54"/>
      <c r="I76" s="54"/>
      <c r="J76" s="54"/>
      <c r="N76" s="54"/>
      <c r="O76" s="54"/>
      <c r="P76" s="54"/>
      <c r="Q76" s="54"/>
      <c r="X76" s="54"/>
      <c r="Y76" s="54"/>
      <c r="Z76" s="54"/>
      <c r="AE76" s="54"/>
      <c r="AF76" s="54"/>
      <c r="BF76" s="54"/>
      <c r="BG76" s="54"/>
      <c r="BH76" s="54"/>
      <c r="BM76" s="54"/>
      <c r="BN76" s="54"/>
      <c r="BT76" s="54"/>
      <c r="BU76" s="54"/>
      <c r="BV76" s="54"/>
      <c r="BW76" s="54"/>
      <c r="BX76" s="54"/>
      <c r="BY76" s="54"/>
    </row>
    <row r="77" spans="2:97">
      <c r="B77" s="54"/>
      <c r="E77" s="54"/>
      <c r="F77" s="54"/>
      <c r="G77" s="54"/>
      <c r="H77" s="54"/>
      <c r="I77" s="54"/>
      <c r="J77" s="54"/>
      <c r="N77" s="54"/>
      <c r="O77" s="54"/>
      <c r="P77" s="54"/>
      <c r="Q77" s="54"/>
      <c r="X77" s="54"/>
      <c r="Y77" s="54"/>
      <c r="Z77" s="54"/>
      <c r="AE77" s="54"/>
      <c r="AF77" s="54"/>
      <c r="BF77" s="54"/>
      <c r="BG77" s="54"/>
      <c r="BH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</row>
    <row r="78" spans="2:97">
      <c r="B78" s="54"/>
      <c r="E78" s="54"/>
      <c r="F78" s="54"/>
      <c r="G78" s="54"/>
      <c r="H78" s="54"/>
      <c r="I78" s="54"/>
      <c r="J78" s="54"/>
      <c r="N78" s="54"/>
      <c r="O78" s="54"/>
      <c r="P78" s="54"/>
      <c r="Q78" s="54"/>
      <c r="X78" s="54"/>
      <c r="Y78" s="54"/>
      <c r="Z78" s="54"/>
      <c r="AE78" s="54"/>
      <c r="AF78" s="54"/>
      <c r="BF78" s="54"/>
      <c r="BG78" s="54"/>
      <c r="BH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</row>
    <row r="79" spans="2:97">
      <c r="B79" s="54"/>
      <c r="E79" s="54"/>
      <c r="F79" s="54"/>
      <c r="G79" s="54"/>
      <c r="H79" s="54"/>
      <c r="I79" s="54"/>
      <c r="J79" s="54"/>
      <c r="N79" s="54"/>
      <c r="O79" s="54"/>
      <c r="P79" s="54"/>
      <c r="Q79" s="54"/>
      <c r="X79" s="54"/>
      <c r="Y79" s="54"/>
      <c r="Z79" s="54"/>
      <c r="AE79" s="54"/>
      <c r="AF79" s="54"/>
      <c r="BF79" s="54"/>
      <c r="BG79" s="54"/>
      <c r="BH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</row>
    <row r="80" spans="2:97">
      <c r="B80" s="54"/>
      <c r="E80" s="54"/>
      <c r="F80" s="54"/>
      <c r="G80" s="54"/>
      <c r="H80" s="54"/>
      <c r="I80" s="54"/>
      <c r="J80" s="54"/>
      <c r="N80" s="54"/>
      <c r="O80" s="54"/>
      <c r="P80" s="54"/>
      <c r="Q80" s="54"/>
      <c r="X80" s="54"/>
      <c r="Y80" s="54"/>
      <c r="Z80" s="54"/>
      <c r="AE80" s="54"/>
      <c r="AF80" s="54"/>
      <c r="BF80" s="54"/>
      <c r="BG80" s="54"/>
      <c r="BH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</row>
    <row r="81" spans="65:77" s="54" customFormat="1"/>
    <row r="82" spans="65:77" s="54" customFormat="1"/>
    <row r="83" spans="65:77" s="54" customFormat="1"/>
    <row r="84" spans="65:77" s="54" customFormat="1"/>
    <row r="85" spans="65:77" s="54" customFormat="1"/>
    <row r="86" spans="65:77" s="54" customFormat="1"/>
    <row r="87" spans="65:77" s="54" customFormat="1"/>
    <row r="88" spans="65:77" s="54" customFormat="1"/>
    <row r="89" spans="65:77" s="54" customFormat="1"/>
    <row r="90" spans="65:77" s="54" customFormat="1"/>
    <row r="91" spans="65:77" s="54" customFormat="1"/>
    <row r="92" spans="65:77" s="54" customFormat="1"/>
    <row r="93" spans="65:77" s="54" customFormat="1">
      <c r="BM93" s="161"/>
      <c r="BN93" s="161"/>
      <c r="BT93" s="161"/>
      <c r="BU93" s="161"/>
      <c r="BV93" s="161"/>
      <c r="BW93" s="161"/>
      <c r="BX93" s="161"/>
      <c r="BY93" s="161"/>
    </row>
    <row r="94" spans="65:77" s="54" customFormat="1">
      <c r="BM94" s="161"/>
      <c r="BN94" s="161"/>
      <c r="BT94" s="161"/>
      <c r="BU94" s="161"/>
      <c r="BV94" s="161"/>
      <c r="BW94" s="161"/>
      <c r="BX94" s="161"/>
      <c r="BY94" s="161"/>
    </row>
    <row r="322" s="54" customFormat="1"/>
    <row r="323" s="54" customFormat="1"/>
    <row r="324" s="54" customFormat="1"/>
    <row r="325" s="54" customFormat="1"/>
    <row r="326" s="54" customFormat="1"/>
    <row r="327" s="54" customFormat="1"/>
    <row r="328" s="54" customFormat="1"/>
    <row r="329" s="54" customFormat="1"/>
    <row r="330" s="54" customFormat="1"/>
    <row r="331" s="54" customFormat="1"/>
    <row r="332" s="54" customFormat="1"/>
    <row r="333" s="54" customFormat="1"/>
    <row r="334" s="54" customFormat="1"/>
    <row r="335" s="54" customFormat="1"/>
    <row r="336" s="54" customFormat="1"/>
    <row r="337" s="54" customFormat="1"/>
    <row r="338" s="54" customFormat="1"/>
    <row r="339" s="54" customFormat="1"/>
    <row r="340" s="54" customFormat="1"/>
    <row r="341" s="54" customFormat="1"/>
    <row r="342" s="54" customFormat="1"/>
    <row r="343" s="54" customFormat="1"/>
    <row r="344" s="54" customFormat="1"/>
    <row r="345" s="54" customFormat="1"/>
    <row r="346" s="54" customFormat="1"/>
    <row r="347" s="54" customFormat="1"/>
    <row r="348" s="54" customFormat="1"/>
    <row r="349" s="54" customFormat="1"/>
    <row r="350" s="54" customFormat="1"/>
    <row r="351" s="54" customFormat="1"/>
    <row r="352" s="54" customFormat="1"/>
  </sheetData>
  <mergeCells count="95">
    <mergeCell ref="I12:N12"/>
    <mergeCell ref="M15:N15"/>
    <mergeCell ref="M16:N16"/>
    <mergeCell ref="AU7:AU8"/>
    <mergeCell ref="AV7:AV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W7:AW8"/>
    <mergeCell ref="AX7:AX8"/>
    <mergeCell ref="BD7:BD8"/>
    <mergeCell ref="BE7:BE8"/>
    <mergeCell ref="AO7:AO8"/>
    <mergeCell ref="AP7:AP8"/>
    <mergeCell ref="AQ7:AQ8"/>
    <mergeCell ref="AR7:AR8"/>
    <mergeCell ref="AS7:AS8"/>
    <mergeCell ref="AT7:AT8"/>
    <mergeCell ref="T7:T8"/>
    <mergeCell ref="AH7:AH8"/>
    <mergeCell ref="W7:W8"/>
    <mergeCell ref="X7:X8"/>
    <mergeCell ref="Y7:Y8"/>
    <mergeCell ref="Z7:Z8"/>
    <mergeCell ref="AA7:AA8"/>
    <mergeCell ref="AB7:AB8"/>
    <mergeCell ref="M7:M8"/>
    <mergeCell ref="N7:N8"/>
    <mergeCell ref="O7:O8"/>
    <mergeCell ref="P7:Q8"/>
    <mergeCell ref="R7:R8"/>
    <mergeCell ref="G7:H8"/>
    <mergeCell ref="I7:I8"/>
    <mergeCell ref="J7:J8"/>
    <mergeCell ref="K7:K8"/>
    <mergeCell ref="L7:L8"/>
    <mergeCell ref="BE5:BE6"/>
    <mergeCell ref="BF5:BF6"/>
    <mergeCell ref="BG5:BG6"/>
    <mergeCell ref="BH5:BH6"/>
    <mergeCell ref="G6:H6"/>
    <mergeCell ref="AT5:AT6"/>
    <mergeCell ref="AU5:AU6"/>
    <mergeCell ref="AV5:AV6"/>
    <mergeCell ref="AW5:AW6"/>
    <mergeCell ref="AX5:AX6"/>
    <mergeCell ref="BD5:BD6"/>
    <mergeCell ref="AN5:AN6"/>
    <mergeCell ref="AO5:AO6"/>
    <mergeCell ref="AP5:AP6"/>
    <mergeCell ref="AQ5:AQ6"/>
    <mergeCell ref="AR5:AR6"/>
    <mergeCell ref="AS5:AS6"/>
    <mergeCell ref="AH5:AH6"/>
    <mergeCell ref="AI5:AI6"/>
    <mergeCell ref="AJ5:AJ6"/>
    <mergeCell ref="AK5:AK6"/>
    <mergeCell ref="AL5:AL6"/>
    <mergeCell ref="AM5:AM6"/>
    <mergeCell ref="AG5:AG6"/>
    <mergeCell ref="O5:O6"/>
    <mergeCell ref="P5:Q6"/>
    <mergeCell ref="R5:S5"/>
    <mergeCell ref="T5:U5"/>
    <mergeCell ref="Z5:Z6"/>
    <mergeCell ref="AA5:AA6"/>
    <mergeCell ref="AB5:AB6"/>
    <mergeCell ref="AC5:AC6"/>
    <mergeCell ref="AD5:AD6"/>
    <mergeCell ref="AE5:AE6"/>
    <mergeCell ref="AF5:AF6"/>
    <mergeCell ref="R1:Y1"/>
    <mergeCell ref="A5:A8"/>
    <mergeCell ref="B5:B6"/>
    <mergeCell ref="C5:C6"/>
    <mergeCell ref="D5:D6"/>
    <mergeCell ref="E5:E6"/>
    <mergeCell ref="F5:F6"/>
    <mergeCell ref="G5:H5"/>
    <mergeCell ref="J5:J6"/>
    <mergeCell ref="N5:N6"/>
    <mergeCell ref="B7:B8"/>
    <mergeCell ref="C7:C8"/>
    <mergeCell ref="D7:D8"/>
    <mergeCell ref="E7:E8"/>
    <mergeCell ref="F7:F8"/>
    <mergeCell ref="V7:V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B2D4D-1E26-46A6-8F8F-CDF33AAEC995}">
  <dimension ref="A1:CS352"/>
  <sheetViews>
    <sheetView workbookViewId="0">
      <selection activeCell="L7" sqref="L7:L8"/>
    </sheetView>
  </sheetViews>
  <sheetFormatPr defaultColWidth="9" defaultRowHeight="15"/>
  <cols>
    <col min="1" max="1" width="5.140625" style="54" customWidth="1"/>
    <col min="2" max="2" width="8.85546875" style="154" customWidth="1"/>
    <col min="3" max="3" width="10" style="54" customWidth="1"/>
    <col min="4" max="4" width="3.7109375" style="54" customWidth="1"/>
    <col min="5" max="5" width="9.85546875" style="163" bestFit="1" customWidth="1"/>
    <col min="6" max="6" width="5.7109375" style="163" customWidth="1"/>
    <col min="7" max="8" width="4" style="163" customWidth="1"/>
    <col min="9" max="9" width="11.7109375" style="163" bestFit="1" customWidth="1"/>
    <col min="10" max="10" width="9.5703125" style="164" customWidth="1"/>
    <col min="11" max="11" width="8.5703125" style="54" customWidth="1"/>
    <col min="12" max="12" width="11.5703125" style="54" bestFit="1" customWidth="1"/>
    <col min="13" max="13" width="6.7109375" style="54" customWidth="1"/>
    <col min="14" max="14" width="7.140625" style="165" customWidth="1"/>
    <col min="15" max="15" width="9.5703125" style="166" hidden="1" customWidth="1"/>
    <col min="16" max="16" width="9" style="166" hidden="1" customWidth="1"/>
    <col min="17" max="17" width="9.7109375" style="166" hidden="1" customWidth="1"/>
    <col min="18" max="18" width="10.42578125" style="54" customWidth="1"/>
    <col min="19" max="19" width="9.28515625" style="54" customWidth="1"/>
    <col min="20" max="20" width="10.28515625" style="54" customWidth="1"/>
    <col min="21" max="21" width="9" style="54"/>
    <col min="22" max="22" width="6.7109375" style="54" customWidth="1"/>
    <col min="23" max="23" width="8.85546875" style="54" customWidth="1"/>
    <col min="24" max="24" width="6.7109375" style="167" customWidth="1"/>
    <col min="25" max="25" width="9.7109375" style="167" customWidth="1"/>
    <col min="26" max="26" width="7" style="167" hidden="1" customWidth="1"/>
    <col min="27" max="27" width="9.140625" style="54" customWidth="1"/>
    <col min="28" max="28" width="7.85546875" style="54" customWidth="1"/>
    <col min="29" max="29" width="7.85546875" style="54" hidden="1" customWidth="1"/>
    <col min="30" max="30" width="7" style="54" hidden="1" customWidth="1"/>
    <col min="31" max="31" width="6.28515625" style="11" customWidth="1"/>
    <col min="32" max="32" width="8" style="11" hidden="1" customWidth="1"/>
    <col min="33" max="33" width="7" style="54" hidden="1" customWidth="1"/>
    <col min="34" max="34" width="8.42578125" style="54" hidden="1" customWidth="1"/>
    <col min="35" max="35" width="8" style="54" hidden="1" customWidth="1"/>
    <col min="36" max="36" width="8.5703125" style="54" hidden="1" customWidth="1"/>
    <col min="37" max="38" width="7.7109375" style="54" hidden="1" customWidth="1"/>
    <col min="39" max="39" width="10.28515625" style="54" customWidth="1"/>
    <col min="40" max="40" width="9.7109375" style="54" customWidth="1"/>
    <col min="41" max="41" width="11.85546875" style="54" customWidth="1"/>
    <col min="42" max="42" width="7.85546875" style="54" customWidth="1"/>
    <col min="43" max="43" width="7.7109375" style="54" customWidth="1"/>
    <col min="44" max="45" width="7.28515625" style="54" hidden="1" customWidth="1"/>
    <col min="46" max="47" width="9.5703125" style="54" hidden="1" customWidth="1"/>
    <col min="48" max="48" width="6.5703125" style="54" hidden="1" customWidth="1"/>
    <col min="49" max="49" width="7.7109375" style="54" customWidth="1"/>
    <col min="50" max="50" width="6" style="54" hidden="1" customWidth="1"/>
    <col min="51" max="55" width="7.28515625" style="54" hidden="1" customWidth="1"/>
    <col min="56" max="56" width="8.140625" style="54" customWidth="1"/>
    <col min="57" max="57" width="5.28515625" style="54" hidden="1" customWidth="1"/>
    <col min="58" max="58" width="15.42578125" style="166" customWidth="1"/>
    <col min="59" max="59" width="13.7109375" style="166" customWidth="1"/>
    <col min="60" max="60" width="14" style="166" customWidth="1"/>
    <col min="61" max="61" width="16.7109375" style="54" customWidth="1"/>
    <col min="62" max="62" width="9" style="54"/>
    <col min="63" max="63" width="10" style="54" customWidth="1"/>
    <col min="64" max="64" width="7.42578125" style="54" bestFit="1" customWidth="1"/>
    <col min="65" max="65" width="12" style="161" customWidth="1"/>
    <col min="66" max="68" width="9.140625" style="161" customWidth="1"/>
    <col min="69" max="70" width="9.140625" style="161" hidden="1" customWidth="1"/>
    <col min="71" max="71" width="9.85546875" style="161" hidden="1" customWidth="1"/>
    <col min="72" max="72" width="11.28515625" style="161" hidden="1" customWidth="1"/>
    <col min="73" max="73" width="9.5703125" style="161" hidden="1" customWidth="1"/>
    <col min="74" max="80" width="9.5703125" style="161" customWidth="1"/>
    <col min="81" max="16384" width="9" style="54"/>
  </cols>
  <sheetData>
    <row r="1" spans="1:87" s="11" customFormat="1" ht="29.2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4"/>
      <c r="L1" s="5"/>
      <c r="M1" s="5"/>
      <c r="N1" s="6"/>
      <c r="O1" s="7"/>
      <c r="P1" s="7"/>
      <c r="Q1" s="7"/>
      <c r="R1" s="170" t="s">
        <v>1</v>
      </c>
      <c r="S1" s="171"/>
      <c r="T1" s="171"/>
      <c r="U1" s="171"/>
      <c r="V1" s="171"/>
      <c r="W1" s="171"/>
      <c r="X1" s="171"/>
      <c r="Y1" s="171"/>
      <c r="Z1" s="8"/>
      <c r="AA1" s="5"/>
      <c r="AB1" s="5"/>
      <c r="AC1" s="5"/>
      <c r="AD1" s="5"/>
      <c r="AE1" s="6"/>
      <c r="AF1" s="6"/>
      <c r="AG1" s="5"/>
      <c r="AH1" s="5"/>
      <c r="AI1" s="5"/>
      <c r="AJ1" s="5"/>
      <c r="AK1" s="5"/>
      <c r="AL1" s="5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7"/>
      <c r="AY1" s="7"/>
      <c r="AZ1" s="7"/>
      <c r="BA1" s="7"/>
      <c r="BB1" s="7"/>
      <c r="BC1" s="7"/>
      <c r="BD1" s="7"/>
      <c r="BE1" s="7"/>
      <c r="BF1" s="9"/>
      <c r="BG1" s="9"/>
      <c r="BH1" s="9"/>
      <c r="BI1" s="6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</row>
    <row r="2" spans="1:87" s="11" customFormat="1" ht="29.25" customHeight="1">
      <c r="A2" s="12" t="s">
        <v>2</v>
      </c>
      <c r="B2" s="13"/>
      <c r="C2" s="14"/>
      <c r="D2" s="14"/>
      <c r="E2" s="15"/>
      <c r="F2" s="14"/>
      <c r="G2" s="15"/>
      <c r="H2" s="15"/>
      <c r="I2" s="16"/>
      <c r="J2" s="3"/>
      <c r="K2" s="4"/>
      <c r="L2" s="4"/>
      <c r="M2" s="4"/>
      <c r="N2" s="6"/>
      <c r="O2" s="17"/>
      <c r="P2" s="17"/>
      <c r="Q2" s="17"/>
      <c r="R2" s="18"/>
      <c r="S2" s="19"/>
      <c r="T2" s="18"/>
      <c r="U2" s="19" t="s">
        <v>3</v>
      </c>
      <c r="V2" s="20"/>
      <c r="W2" s="21"/>
      <c r="X2" s="20"/>
      <c r="Y2" s="21"/>
      <c r="Z2" s="22"/>
      <c r="AA2" s="23"/>
      <c r="AB2" s="24"/>
      <c r="AC2" s="24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6"/>
      <c r="BH2" s="6"/>
      <c r="BI2" s="6"/>
      <c r="BJ2" s="25" t="s">
        <v>4</v>
      </c>
      <c r="BK2" s="10"/>
      <c r="BL2" s="10">
        <v>4119</v>
      </c>
      <c r="BM2" s="26">
        <f>+BL2/10000</f>
        <v>0.41189999999999999</v>
      </c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</row>
    <row r="3" spans="1:87" s="11" customFormat="1" ht="29.25" customHeight="1">
      <c r="A3" s="27" t="s">
        <v>5</v>
      </c>
      <c r="B3" s="28"/>
      <c r="C3" s="6"/>
      <c r="D3" s="6"/>
      <c r="E3" s="16"/>
      <c r="F3" s="16"/>
      <c r="G3" s="16"/>
      <c r="H3" s="4"/>
      <c r="I3" s="4"/>
      <c r="J3" s="3"/>
      <c r="K3" s="4"/>
      <c r="L3" s="4"/>
      <c r="M3" s="29"/>
      <c r="N3" s="6"/>
      <c r="O3" s="17"/>
      <c r="P3" s="17"/>
      <c r="Q3" s="17"/>
      <c r="R3" s="18"/>
      <c r="S3" s="18"/>
      <c r="T3" s="18"/>
      <c r="U3" s="18"/>
      <c r="V3" s="30" t="s">
        <v>6</v>
      </c>
      <c r="W3" s="31"/>
      <c r="X3" s="20"/>
      <c r="Y3" s="21"/>
      <c r="Z3" s="22"/>
      <c r="AA3" s="23"/>
      <c r="AB3" s="24"/>
      <c r="AC3" s="24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6"/>
      <c r="BH3" s="32"/>
      <c r="BI3" s="6"/>
      <c r="BJ3" s="25" t="s">
        <v>7</v>
      </c>
      <c r="BK3" s="10"/>
      <c r="BL3" s="10">
        <v>4109</v>
      </c>
      <c r="BM3" s="26">
        <f>+BL3/10000</f>
        <v>0.41089999999999999</v>
      </c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</row>
    <row r="4" spans="1:87" s="11" customFormat="1" ht="24.75">
      <c r="A4" s="33" t="s">
        <v>8</v>
      </c>
      <c r="B4" s="34"/>
      <c r="C4" s="35" t="s">
        <v>165</v>
      </c>
      <c r="D4" s="36"/>
      <c r="E4" s="37"/>
      <c r="F4" s="4"/>
      <c r="G4" s="37"/>
      <c r="H4" s="37"/>
      <c r="I4" s="38"/>
      <c r="J4" s="3"/>
      <c r="K4" s="38"/>
      <c r="L4" s="39"/>
      <c r="M4" s="39"/>
      <c r="N4" s="36"/>
      <c r="O4" s="40"/>
      <c r="P4" s="17"/>
      <c r="Q4" s="17"/>
      <c r="R4" s="4"/>
      <c r="S4" s="36"/>
      <c r="T4" s="4"/>
      <c r="U4" s="36"/>
      <c r="V4" s="39" t="s">
        <v>10</v>
      </c>
      <c r="W4" s="39" t="s">
        <v>11</v>
      </c>
      <c r="X4" s="42"/>
      <c r="Y4" s="42"/>
      <c r="Z4" s="42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17"/>
      <c r="BG4" s="17"/>
      <c r="BH4" s="43" t="s">
        <v>12</v>
      </c>
      <c r="BI4" s="44">
        <v>45474</v>
      </c>
      <c r="BJ4" s="45"/>
      <c r="BK4" s="45"/>
      <c r="BL4" s="45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7"/>
      <c r="CD4" s="47"/>
      <c r="CE4" s="47"/>
      <c r="CF4" s="47"/>
      <c r="CG4" s="47"/>
      <c r="CH4" s="47"/>
      <c r="CI4" s="47"/>
    </row>
    <row r="5" spans="1:87" ht="21.75" customHeight="1">
      <c r="A5" s="172" t="s">
        <v>13</v>
      </c>
      <c r="B5" s="175" t="s">
        <v>14</v>
      </c>
      <c r="C5" s="177" t="s">
        <v>15</v>
      </c>
      <c r="D5" s="177" t="s">
        <v>16</v>
      </c>
      <c r="E5" s="177" t="s">
        <v>17</v>
      </c>
      <c r="F5" s="177" t="s">
        <v>18</v>
      </c>
      <c r="G5" s="179" t="s">
        <v>19</v>
      </c>
      <c r="H5" s="180"/>
      <c r="I5" s="48" t="s">
        <v>20</v>
      </c>
      <c r="J5" s="266" t="s">
        <v>21</v>
      </c>
      <c r="K5" s="48" t="s">
        <v>22</v>
      </c>
      <c r="L5" s="49" t="s">
        <v>22</v>
      </c>
      <c r="M5" s="49" t="s">
        <v>23</v>
      </c>
      <c r="N5" s="183" t="s">
        <v>24</v>
      </c>
      <c r="O5" s="183" t="s">
        <v>25</v>
      </c>
      <c r="P5" s="187" t="s">
        <v>26</v>
      </c>
      <c r="Q5" s="188"/>
      <c r="R5" s="191" t="s">
        <v>27</v>
      </c>
      <c r="S5" s="192"/>
      <c r="T5" s="191" t="s">
        <v>27</v>
      </c>
      <c r="U5" s="192"/>
      <c r="V5" s="50" t="s">
        <v>28</v>
      </c>
      <c r="W5" s="51" t="s">
        <v>29</v>
      </c>
      <c r="X5" s="50" t="s">
        <v>28</v>
      </c>
      <c r="Y5" s="51" t="s">
        <v>30</v>
      </c>
      <c r="Z5" s="193" t="s">
        <v>31</v>
      </c>
      <c r="AA5" s="195" t="s">
        <v>32</v>
      </c>
      <c r="AB5" s="197" t="s">
        <v>33</v>
      </c>
      <c r="AC5" s="199" t="s">
        <v>34</v>
      </c>
      <c r="AD5" s="197" t="s">
        <v>35</v>
      </c>
      <c r="AE5" s="183" t="s">
        <v>36</v>
      </c>
      <c r="AF5" s="201" t="s">
        <v>37</v>
      </c>
      <c r="AG5" s="185" t="s">
        <v>38</v>
      </c>
      <c r="AH5" s="185" t="s">
        <v>39</v>
      </c>
      <c r="AI5" s="203">
        <v>0.05</v>
      </c>
      <c r="AJ5" s="205" t="s">
        <v>40</v>
      </c>
      <c r="AK5" s="205" t="s">
        <v>41</v>
      </c>
      <c r="AL5" s="205" t="s">
        <v>42</v>
      </c>
      <c r="AM5" s="183" t="s">
        <v>43</v>
      </c>
      <c r="AN5" s="183" t="s">
        <v>44</v>
      </c>
      <c r="AO5" s="225" t="s">
        <v>45</v>
      </c>
      <c r="AP5" s="183" t="s">
        <v>46</v>
      </c>
      <c r="AQ5" s="227" t="s">
        <v>47</v>
      </c>
      <c r="AR5" s="181" t="s">
        <v>48</v>
      </c>
      <c r="AS5" s="181" t="s">
        <v>49</v>
      </c>
      <c r="AT5" s="181"/>
      <c r="AU5" s="181"/>
      <c r="AV5" s="181"/>
      <c r="AW5" s="223" t="s">
        <v>50</v>
      </c>
      <c r="AX5" s="225" t="s">
        <v>51</v>
      </c>
      <c r="AY5" s="52"/>
      <c r="AZ5" s="52"/>
      <c r="BA5" s="52"/>
      <c r="BB5" s="52"/>
      <c r="BC5" s="52"/>
      <c r="BD5" s="225" t="s">
        <v>52</v>
      </c>
      <c r="BE5" s="215" t="s">
        <v>53</v>
      </c>
      <c r="BF5" s="217" t="s">
        <v>54</v>
      </c>
      <c r="BG5" s="217" t="s">
        <v>55</v>
      </c>
      <c r="BH5" s="219" t="s">
        <v>56</v>
      </c>
      <c r="BI5" s="50" t="s">
        <v>57</v>
      </c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</row>
    <row r="6" spans="1:87" ht="21.75" customHeight="1">
      <c r="A6" s="173"/>
      <c r="B6" s="176"/>
      <c r="C6" s="178"/>
      <c r="D6" s="178"/>
      <c r="E6" s="178"/>
      <c r="F6" s="178"/>
      <c r="G6" s="221" t="s">
        <v>58</v>
      </c>
      <c r="H6" s="222"/>
      <c r="I6" s="55" t="s">
        <v>59</v>
      </c>
      <c r="J6" s="267"/>
      <c r="K6" s="48" t="s">
        <v>60</v>
      </c>
      <c r="L6" s="49" t="s">
        <v>61</v>
      </c>
      <c r="M6" s="49" t="s">
        <v>60</v>
      </c>
      <c r="N6" s="184"/>
      <c r="O6" s="184"/>
      <c r="P6" s="189"/>
      <c r="Q6" s="190"/>
      <c r="R6" s="50" t="s">
        <v>62</v>
      </c>
      <c r="S6" s="50" t="s">
        <v>61</v>
      </c>
      <c r="T6" s="50" t="s">
        <v>62</v>
      </c>
      <c r="U6" s="50" t="s">
        <v>61</v>
      </c>
      <c r="V6" s="51" t="s">
        <v>29</v>
      </c>
      <c r="W6" s="51" t="s">
        <v>61</v>
      </c>
      <c r="X6" s="51" t="s">
        <v>30</v>
      </c>
      <c r="Y6" s="51" t="s">
        <v>61</v>
      </c>
      <c r="Z6" s="194"/>
      <c r="AA6" s="196"/>
      <c r="AB6" s="198"/>
      <c r="AC6" s="200"/>
      <c r="AD6" s="198"/>
      <c r="AE6" s="184"/>
      <c r="AF6" s="202"/>
      <c r="AG6" s="186"/>
      <c r="AH6" s="186"/>
      <c r="AI6" s="204"/>
      <c r="AJ6" s="206"/>
      <c r="AK6" s="206"/>
      <c r="AL6" s="206"/>
      <c r="AM6" s="184"/>
      <c r="AN6" s="184"/>
      <c r="AO6" s="226"/>
      <c r="AP6" s="184"/>
      <c r="AQ6" s="228"/>
      <c r="AR6" s="182"/>
      <c r="AS6" s="182"/>
      <c r="AT6" s="182"/>
      <c r="AU6" s="182"/>
      <c r="AV6" s="182"/>
      <c r="AW6" s="224"/>
      <c r="AX6" s="226"/>
      <c r="AY6" s="56"/>
      <c r="AZ6" s="56"/>
      <c r="BA6" s="56"/>
      <c r="BB6" s="56"/>
      <c r="BC6" s="56"/>
      <c r="BD6" s="226"/>
      <c r="BE6" s="216"/>
      <c r="BF6" s="218"/>
      <c r="BG6" s="218"/>
      <c r="BH6" s="220"/>
      <c r="BI6" s="50" t="s">
        <v>63</v>
      </c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</row>
    <row r="7" spans="1:87" ht="20.25" customHeight="1">
      <c r="A7" s="173"/>
      <c r="B7" s="207" t="s">
        <v>64</v>
      </c>
      <c r="C7" s="209" t="s">
        <v>65</v>
      </c>
      <c r="D7" s="211" t="s">
        <v>66</v>
      </c>
      <c r="E7" s="213" t="s">
        <v>67</v>
      </c>
      <c r="F7" s="213" t="s">
        <v>68</v>
      </c>
      <c r="G7" s="231" t="s">
        <v>69</v>
      </c>
      <c r="H7" s="232"/>
      <c r="I7" s="213" t="s">
        <v>70</v>
      </c>
      <c r="J7" s="235" t="s">
        <v>71</v>
      </c>
      <c r="K7" s="235" t="s">
        <v>72</v>
      </c>
      <c r="L7" s="235" t="s">
        <v>73</v>
      </c>
      <c r="M7" s="235" t="s">
        <v>74</v>
      </c>
      <c r="N7" s="235" t="s">
        <v>75</v>
      </c>
      <c r="O7" s="235" t="s">
        <v>76</v>
      </c>
      <c r="P7" s="237" t="s">
        <v>77</v>
      </c>
      <c r="Q7" s="238"/>
      <c r="R7" s="211" t="s">
        <v>78</v>
      </c>
      <c r="S7" s="57" t="s">
        <v>79</v>
      </c>
      <c r="T7" s="211" t="s">
        <v>78</v>
      </c>
      <c r="U7" s="58" t="s">
        <v>80</v>
      </c>
      <c r="V7" s="229" t="s">
        <v>81</v>
      </c>
      <c r="W7" s="243" t="s">
        <v>82</v>
      </c>
      <c r="X7" s="245" t="s">
        <v>83</v>
      </c>
      <c r="Y7" s="243" t="s">
        <v>84</v>
      </c>
      <c r="Z7" s="229" t="s">
        <v>85</v>
      </c>
      <c r="AA7" s="247" t="s">
        <v>86</v>
      </c>
      <c r="AB7" s="235" t="s">
        <v>87</v>
      </c>
      <c r="AC7" s="235" t="s">
        <v>87</v>
      </c>
      <c r="AD7" s="235" t="s">
        <v>88</v>
      </c>
      <c r="AE7" s="235" t="s">
        <v>89</v>
      </c>
      <c r="AF7" s="264" t="s">
        <v>90</v>
      </c>
      <c r="AG7" s="258" t="s">
        <v>91</v>
      </c>
      <c r="AH7" s="241" t="s">
        <v>90</v>
      </c>
      <c r="AI7" s="258" t="s">
        <v>92</v>
      </c>
      <c r="AJ7" s="260" t="s">
        <v>93</v>
      </c>
      <c r="AK7" s="262"/>
      <c r="AL7" s="262"/>
      <c r="AM7" s="227" t="s">
        <v>94</v>
      </c>
      <c r="AN7" s="227" t="s">
        <v>95</v>
      </c>
      <c r="AO7" s="227" t="s">
        <v>96</v>
      </c>
      <c r="AP7" s="227" t="s">
        <v>97</v>
      </c>
      <c r="AQ7" s="227" t="s">
        <v>98</v>
      </c>
      <c r="AR7" s="227" t="s">
        <v>99</v>
      </c>
      <c r="AS7" s="227" t="s">
        <v>100</v>
      </c>
      <c r="AT7" s="181"/>
      <c r="AU7" s="181"/>
      <c r="AV7" s="181"/>
      <c r="AW7" s="235" t="s">
        <v>101</v>
      </c>
      <c r="AX7" s="249" t="s">
        <v>102</v>
      </c>
      <c r="AY7" s="59"/>
      <c r="AZ7" s="59"/>
      <c r="BA7" s="59"/>
      <c r="BB7" s="59"/>
      <c r="BC7" s="59"/>
      <c r="BD7" s="235" t="s">
        <v>103</v>
      </c>
      <c r="BE7" s="235" t="s">
        <v>104</v>
      </c>
      <c r="BF7" s="60" t="s">
        <v>105</v>
      </c>
      <c r="BG7" s="60" t="s">
        <v>106</v>
      </c>
      <c r="BH7" s="60" t="s">
        <v>107</v>
      </c>
      <c r="BI7" s="61" t="s">
        <v>108</v>
      </c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</row>
    <row r="8" spans="1:87" ht="18" customHeight="1">
      <c r="A8" s="174"/>
      <c r="B8" s="208"/>
      <c r="C8" s="210"/>
      <c r="D8" s="212"/>
      <c r="E8" s="214"/>
      <c r="F8" s="214"/>
      <c r="G8" s="233"/>
      <c r="H8" s="234"/>
      <c r="I8" s="214"/>
      <c r="J8" s="236"/>
      <c r="K8" s="236"/>
      <c r="L8" s="236"/>
      <c r="M8" s="236"/>
      <c r="N8" s="236"/>
      <c r="O8" s="236"/>
      <c r="P8" s="239"/>
      <c r="Q8" s="240"/>
      <c r="R8" s="212"/>
      <c r="S8" s="63" t="s">
        <v>109</v>
      </c>
      <c r="T8" s="212"/>
      <c r="U8" s="63" t="s">
        <v>109</v>
      </c>
      <c r="V8" s="230"/>
      <c r="W8" s="244"/>
      <c r="X8" s="246"/>
      <c r="Y8" s="244"/>
      <c r="Z8" s="230"/>
      <c r="AA8" s="248"/>
      <c r="AB8" s="236"/>
      <c r="AC8" s="236"/>
      <c r="AD8" s="236"/>
      <c r="AE8" s="236"/>
      <c r="AF8" s="265"/>
      <c r="AG8" s="259"/>
      <c r="AH8" s="242"/>
      <c r="AI8" s="259"/>
      <c r="AJ8" s="261"/>
      <c r="AK8" s="263"/>
      <c r="AL8" s="263"/>
      <c r="AM8" s="228"/>
      <c r="AN8" s="228"/>
      <c r="AO8" s="228"/>
      <c r="AP8" s="228"/>
      <c r="AQ8" s="228"/>
      <c r="AR8" s="228"/>
      <c r="AS8" s="228"/>
      <c r="AT8" s="182"/>
      <c r="AU8" s="182"/>
      <c r="AV8" s="182"/>
      <c r="AW8" s="236"/>
      <c r="AX8" s="250"/>
      <c r="AY8" s="64"/>
      <c r="AZ8" s="64"/>
      <c r="BA8" s="64"/>
      <c r="BB8" s="64"/>
      <c r="BC8" s="64"/>
      <c r="BD8" s="236"/>
      <c r="BE8" s="236"/>
      <c r="BF8" s="60" t="s">
        <v>110</v>
      </c>
      <c r="BG8" s="60" t="s">
        <v>110</v>
      </c>
      <c r="BH8" s="60" t="s">
        <v>110</v>
      </c>
      <c r="BI8" s="65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</row>
    <row r="9" spans="1:87" s="86" customFormat="1" ht="21.75" customHeight="1">
      <c r="A9" s="67" t="s">
        <v>111</v>
      </c>
      <c r="B9" s="68" t="s">
        <v>112</v>
      </c>
      <c r="C9" s="69" t="s">
        <v>113</v>
      </c>
      <c r="D9" s="69" t="s">
        <v>114</v>
      </c>
      <c r="E9" s="69" t="s">
        <v>115</v>
      </c>
      <c r="F9" s="69" t="s">
        <v>116</v>
      </c>
      <c r="G9" s="69" t="s">
        <v>117</v>
      </c>
      <c r="H9" s="69" t="s">
        <v>118</v>
      </c>
      <c r="I9" s="70" t="s">
        <v>119</v>
      </c>
      <c r="J9" s="71" t="s">
        <v>120</v>
      </c>
      <c r="K9" s="72" t="s">
        <v>121</v>
      </c>
      <c r="L9" s="72" t="s">
        <v>122</v>
      </c>
      <c r="M9" s="72" t="s">
        <v>123</v>
      </c>
      <c r="N9" s="71" t="s">
        <v>124</v>
      </c>
      <c r="O9" s="73"/>
      <c r="P9" s="73"/>
      <c r="Q9" s="73"/>
      <c r="R9" s="73" t="s">
        <v>125</v>
      </c>
      <c r="S9" s="74" t="s">
        <v>126</v>
      </c>
      <c r="T9" s="73" t="s">
        <v>125</v>
      </c>
      <c r="U9" s="74" t="s">
        <v>126</v>
      </c>
      <c r="V9" s="73" t="s">
        <v>127</v>
      </c>
      <c r="W9" s="73" t="s">
        <v>128</v>
      </c>
      <c r="X9" s="73" t="s">
        <v>129</v>
      </c>
      <c r="Y9" s="74" t="s">
        <v>130</v>
      </c>
      <c r="Z9" s="75" t="s">
        <v>131</v>
      </c>
      <c r="AA9" s="75" t="s">
        <v>132</v>
      </c>
      <c r="AB9" s="76" t="s">
        <v>133</v>
      </c>
      <c r="AC9" s="76" t="s">
        <v>133</v>
      </c>
      <c r="AD9" s="76" t="s">
        <v>134</v>
      </c>
      <c r="AE9" s="76" t="s">
        <v>135</v>
      </c>
      <c r="AF9" s="76" t="s">
        <v>136</v>
      </c>
      <c r="AG9" s="76" t="s">
        <v>137</v>
      </c>
      <c r="AH9" s="76" t="s">
        <v>136</v>
      </c>
      <c r="AI9" s="76" t="s">
        <v>138</v>
      </c>
      <c r="AJ9" s="76" t="s">
        <v>124</v>
      </c>
      <c r="AK9" s="76"/>
      <c r="AL9" s="76"/>
      <c r="AM9" s="77" t="s">
        <v>139</v>
      </c>
      <c r="AN9" s="77" t="s">
        <v>140</v>
      </c>
      <c r="AO9" s="78" t="s">
        <v>141</v>
      </c>
      <c r="AP9" s="76" t="s">
        <v>163</v>
      </c>
      <c r="AQ9" s="76" t="s">
        <v>142</v>
      </c>
      <c r="AR9" s="76" t="s">
        <v>143</v>
      </c>
      <c r="AS9" s="76" t="s">
        <v>143</v>
      </c>
      <c r="AT9" s="76"/>
      <c r="AU9" s="76"/>
      <c r="AV9" s="76"/>
      <c r="AW9" s="80" t="s">
        <v>144</v>
      </c>
      <c r="AX9" s="81" t="s">
        <v>145</v>
      </c>
      <c r="AY9" s="81"/>
      <c r="AZ9" s="81"/>
      <c r="BA9" s="81"/>
      <c r="BB9" s="81"/>
      <c r="BC9" s="81"/>
      <c r="BD9" s="81" t="s">
        <v>146</v>
      </c>
      <c r="BE9" s="73" t="s">
        <v>147</v>
      </c>
      <c r="BF9" s="73" t="s">
        <v>148</v>
      </c>
      <c r="BG9" s="73" t="s">
        <v>149</v>
      </c>
      <c r="BH9" s="73" t="s">
        <v>150</v>
      </c>
      <c r="BI9" s="73" t="s">
        <v>151</v>
      </c>
      <c r="BJ9" s="82"/>
      <c r="BK9" s="82"/>
      <c r="BL9" s="82"/>
      <c r="BM9" s="83">
        <v>100</v>
      </c>
      <c r="BN9" s="83">
        <v>50</v>
      </c>
      <c r="BO9" s="83">
        <v>20</v>
      </c>
      <c r="BP9" s="83">
        <v>10</v>
      </c>
      <c r="BQ9" s="83">
        <v>5</v>
      </c>
      <c r="BR9" s="83">
        <v>1</v>
      </c>
      <c r="BS9" s="84" t="s">
        <v>152</v>
      </c>
      <c r="BT9" s="84" t="s">
        <v>153</v>
      </c>
      <c r="BU9" s="84">
        <v>50000</v>
      </c>
      <c r="BV9" s="84">
        <v>20000</v>
      </c>
      <c r="BW9" s="84">
        <v>10000</v>
      </c>
      <c r="BX9" s="84">
        <v>5000</v>
      </c>
      <c r="BY9" s="84">
        <v>2000</v>
      </c>
      <c r="BZ9" s="84">
        <v>1000</v>
      </c>
      <c r="CA9" s="84">
        <v>500</v>
      </c>
      <c r="CB9" s="84">
        <v>100</v>
      </c>
      <c r="CC9" s="85"/>
      <c r="CD9" s="85"/>
      <c r="CE9" s="85"/>
      <c r="CF9" s="85"/>
      <c r="CG9" s="85"/>
      <c r="CH9" s="85"/>
      <c r="CI9" s="85"/>
    </row>
    <row r="10" spans="1:87" s="126" customFormat="1" ht="123.75" customHeight="1">
      <c r="A10" s="87">
        <v>1</v>
      </c>
      <c r="B10" s="88">
        <v>2</v>
      </c>
      <c r="C10" s="89" t="str">
        <f>VLOOKUP(B10,[2]Payroll!$B$9:$D$300,3,0)</f>
        <v>ស្រន់ សារុន</v>
      </c>
      <c r="D10" s="89" t="str">
        <f>VLOOKUP(B10,[2]Payroll!$B$9:$F$300,5,0)</f>
        <v>M</v>
      </c>
      <c r="E10" s="90" t="s">
        <v>164</v>
      </c>
      <c r="F10" s="90" t="str">
        <f>VLOOKUP(B10,[2]Payroll!$B$9:$L$300,10,0)</f>
        <v>Electric Leader</v>
      </c>
      <c r="G10" s="91">
        <f>VLOOKUP(B10,[2]Payroll!$B$9:$N$300,12,0)</f>
        <v>1</v>
      </c>
      <c r="H10" s="91">
        <f>VLOOKUP(B10,[2]Payroll!$B$9:$N$300,13,0)</f>
        <v>1</v>
      </c>
      <c r="I10" s="92">
        <f>VLOOKUP(B10,[2]Payroll!$B$9:$P$30,14,0)</f>
        <v>45372</v>
      </c>
      <c r="J10" s="168">
        <f>VLOOKUP(B10,[2]Payroll!$B$9:$P$300,15,0)</f>
        <v>420</v>
      </c>
      <c r="K10" s="94">
        <v>13</v>
      </c>
      <c r="L10" s="95">
        <f t="shared" ref="L10:L11" si="0">(J10/26*K10)</f>
        <v>210</v>
      </c>
      <c r="M10" s="96">
        <f t="shared" ref="M10:M11" si="1">(13-K10)</f>
        <v>0</v>
      </c>
      <c r="N10" s="97">
        <v>0</v>
      </c>
      <c r="O10" s="98">
        <v>0</v>
      </c>
      <c r="P10" s="99">
        <v>0</v>
      </c>
      <c r="Q10" s="100">
        <f t="shared" ref="Q10:Q11" si="2">(J10/208*3+J10/208*1.3*5)*P10</f>
        <v>0</v>
      </c>
      <c r="R10" s="101">
        <v>0</v>
      </c>
      <c r="S10" s="102">
        <f t="shared" ref="S10:S11" si="3">ROUND(+J10/208*R10*1.5,2)</f>
        <v>0</v>
      </c>
      <c r="T10" s="101">
        <v>0</v>
      </c>
      <c r="U10" s="102">
        <f t="shared" ref="U10:U11" si="4">ROUND(+J10/208*T10*2,2)</f>
        <v>0</v>
      </c>
      <c r="V10" s="103">
        <v>0</v>
      </c>
      <c r="W10" s="102">
        <f t="shared" ref="W10:W11" si="5">J10/26/8*2*V10</f>
        <v>0</v>
      </c>
      <c r="X10" s="101">
        <v>0</v>
      </c>
      <c r="Y10" s="102">
        <f t="shared" ref="Y10:Y11" si="6">(J10/26/8*1*X10)</f>
        <v>0</v>
      </c>
      <c r="Z10" s="104">
        <v>25</v>
      </c>
      <c r="AA10" s="102">
        <f t="shared" ref="AA10:AA11" si="7">0.384615384615385*Z10</f>
        <v>9.6153846153846256</v>
      </c>
      <c r="AB10" s="105">
        <v>0</v>
      </c>
      <c r="AC10" s="105"/>
      <c r="AD10" s="105">
        <v>0</v>
      </c>
      <c r="AE10" s="106">
        <v>10</v>
      </c>
      <c r="AF10" s="102">
        <v>0</v>
      </c>
      <c r="AG10" s="104">
        <v>0</v>
      </c>
      <c r="AH10" s="107">
        <v>0</v>
      </c>
      <c r="AI10" s="102">
        <v>0</v>
      </c>
      <c r="AJ10" s="102">
        <v>0</v>
      </c>
      <c r="AK10" s="102">
        <v>0</v>
      </c>
      <c r="AL10" s="102">
        <v>0</v>
      </c>
      <c r="AM10" s="100">
        <v>193.84615384615384</v>
      </c>
      <c r="AN10" s="108">
        <f t="shared" ref="AN10:AN11" si="8">(L10+Q10+N10+O10+S10+U10+W10+Y10+AA10+AB10+AD10+AE10+AH10+AI10+AJ10+AK10+AL10+AP10+AX10+AF10)</f>
        <v>253.61538461538461</v>
      </c>
      <c r="AO10" s="109">
        <f t="shared" ref="AO10:AO11" si="9">(AM10+AN10)</f>
        <v>447.46153846153845</v>
      </c>
      <c r="AP10" s="100">
        <v>24</v>
      </c>
      <c r="AQ10" s="100">
        <v>10.24</v>
      </c>
      <c r="AR10" s="100">
        <v>0</v>
      </c>
      <c r="AS10" s="100">
        <v>0</v>
      </c>
      <c r="AT10" s="110">
        <f t="shared" ref="AT10:AT11" si="10">+(AO10-AI10-AJ10)*$BL$3</f>
        <v>1838619.4615384615</v>
      </c>
      <c r="AU10" s="110">
        <f t="shared" ref="AU10:AU11" si="11">+IF(AT10&lt;400000,400000,IF(AT10&lt;1200000,AT10,IF(AT10&gt;1200000,1200000)))</f>
        <v>1200000</v>
      </c>
      <c r="AV10" s="110">
        <f t="shared" ref="AV10:AV11" si="12">+AU10*2%</f>
        <v>24000</v>
      </c>
      <c r="AW10" s="100">
        <f t="shared" ref="AW10:AW11" si="13">+AV10/$BL$3</f>
        <v>5.8408371866634221</v>
      </c>
      <c r="AX10" s="111">
        <v>0</v>
      </c>
      <c r="AY10" s="169">
        <f t="shared" ref="AY10:AY11" si="14">(AO10-AB10-AE10-AI10-AC10-AJ10-AW10)*$BL$2</f>
        <v>1777845.6685512103</v>
      </c>
      <c r="AZ10" s="113">
        <f t="shared" ref="AZ10:AZ11" si="15">(G10+H10)*150000</f>
        <v>300000</v>
      </c>
      <c r="BA10" s="113">
        <f t="shared" ref="BA10:BA11" si="16">(AY10-AZ10)</f>
        <v>1477845.6685512103</v>
      </c>
      <c r="BB10" s="114">
        <f t="shared" ref="BB10:BB11" si="17">IF(BA10&lt;=1500000,0,IF(BA10&lt;=2000000,5%,IF(BA10&lt;=8500000,10%,IF(BA10&lt;=12500000,15%,IF(BA10&gt;12500000,20%)))))</f>
        <v>0</v>
      </c>
      <c r="BC10" s="115">
        <f t="shared" ref="BC10:BC11" si="18">IF(BB10=0%,0,IF(BB10=5%,BA10*5%-75000,IF(BB10=10%,BA10*10%-175000,IF(BB10=15%,BA10*15%-600000,IF(BB10=20%,BA10*20%-1225000)))))</f>
        <v>0</v>
      </c>
      <c r="BD10" s="116">
        <f t="shared" ref="BD10:BD11" si="19">(BC10/$BL$2)</f>
        <v>0</v>
      </c>
      <c r="BE10" s="117">
        <v>0</v>
      </c>
      <c r="BF10" s="118">
        <f t="shared" ref="BF10:BF11" si="20">ROUND(AN10+BE10-AQ10-AR10-AS10-BD10-AW10,2)</f>
        <v>237.53</v>
      </c>
      <c r="BG10" s="119">
        <f t="shared" ref="BG10:BG11" si="21">INT(BF10/10)*10</f>
        <v>230</v>
      </c>
      <c r="BH10" s="120">
        <f t="shared" ref="BH10:BH11" si="22">INT((ROUND((BF10-BG10)*$BM$2,2))*10000)</f>
        <v>31000</v>
      </c>
      <c r="BI10" s="121"/>
      <c r="BJ10" s="122"/>
      <c r="BK10" s="122"/>
      <c r="BL10" s="122"/>
      <c r="BM10" s="123">
        <f t="shared" ref="BM10:BM11" si="23">INT(BF10/100)</f>
        <v>2</v>
      </c>
      <c r="BN10" s="123">
        <f t="shared" ref="BN10:BN11" si="24">INT(($BF10-$BM10*100)/50)</f>
        <v>0</v>
      </c>
      <c r="BO10" s="123">
        <f t="shared" ref="BO10:BO11" si="25">INT(($BF10-($BM10*100)-($BN10*50))/20)</f>
        <v>1</v>
      </c>
      <c r="BP10" s="124">
        <f t="shared" ref="BP10:BP11" si="26">INT(($BF10-($BM10*100)-($BN10*50)-($BO10*20))/10)</f>
        <v>1</v>
      </c>
      <c r="BQ10" s="123">
        <v>0</v>
      </c>
      <c r="BR10" s="123">
        <v>0</v>
      </c>
      <c r="BS10" s="125">
        <f t="shared" ref="BS10:BS11" si="27">$BF10-$BM10*100-$BN10*50-$BO10*20-$BP10*10-$BQ10*5-$BR10*1</f>
        <v>7.5300000000000011</v>
      </c>
      <c r="BT10" s="124">
        <f t="shared" ref="BT10:BT11" si="28">ROUND(ROUND($BS10*$BK$3,-2),($BS10*$BK$3)*2)</f>
        <v>0</v>
      </c>
      <c r="BU10" s="124">
        <f t="shared" ref="BU10:BU11" si="29">INT($BH10/50000)</f>
        <v>0</v>
      </c>
      <c r="BV10" s="124">
        <f t="shared" ref="BV10:BV11" si="30">INT((BH10-($BU10*50000))/20000)</f>
        <v>1</v>
      </c>
      <c r="BW10" s="124">
        <f t="shared" ref="BW10:BW11" si="31">INT((BH10-($BU10*50000)-($BV10*20000))/10000)</f>
        <v>1</v>
      </c>
      <c r="BX10" s="124">
        <f t="shared" ref="BX10:BX11" si="32">INT((BH10-($BU10*50000)-($BV10*20000)-($BW10*10000))/5000)</f>
        <v>0</v>
      </c>
      <c r="BY10" s="124">
        <f t="shared" ref="BY10:BY11" si="33">INT((BH10-($BU10*50000)-($BV10*20000)-($BW10*10000)-($BX10*5000))/2000)</f>
        <v>0</v>
      </c>
      <c r="BZ10" s="124">
        <f t="shared" ref="BZ10:BZ11" si="34">INT((BH10-($BU10*50000)-($BV10*20000)-($BW10*10000)-($BX10*5000)-($BY10*2000))/1000)</f>
        <v>1</v>
      </c>
      <c r="CA10" s="124">
        <f t="shared" ref="CA10:CA11" si="35">INT((BH10-($BU10*50000)-($BV10*20000)-($BW10*10000)-($BX10*5000)-($BY10*2000)-($BZ10*1000))/500)</f>
        <v>0</v>
      </c>
      <c r="CB10" s="124">
        <f t="shared" ref="CB10:CB11" si="36">INT((BH10-($BU10*50000)-($BV10*20000)-($BW10*10000)-($BX10*5000)-($BY10*2000)-($BZ10*1000)-($CA10*500))/100)</f>
        <v>0</v>
      </c>
    </row>
    <row r="11" spans="1:87" s="126" customFormat="1" ht="123.75" customHeight="1">
      <c r="A11" s="87">
        <f t="shared" ref="A11" si="37">+A10+1</f>
        <v>2</v>
      </c>
      <c r="B11" s="88">
        <v>3</v>
      </c>
      <c r="C11" s="89" t="str">
        <f>VLOOKUP(B11,[2]Payroll!$B$9:$D$300,3,0)</f>
        <v>ឡុង ឈុនលីន</v>
      </c>
      <c r="D11" s="89" t="str">
        <f>VLOOKUP(B11,[2]Payroll!$B$9:$F$300,5,0)</f>
        <v>M</v>
      </c>
      <c r="E11" s="90" t="s">
        <v>164</v>
      </c>
      <c r="F11" s="90" t="str">
        <f>VLOOKUP(B11,[2]Payroll!$B$9:$L$300,10,0)</f>
        <v>Electric</v>
      </c>
      <c r="G11" s="91">
        <f>VLOOKUP(B11,[2]Payroll!$B$9:$N$300,12,0)</f>
        <v>1</v>
      </c>
      <c r="H11" s="91">
        <f>VLOOKUP(B11,[2]Payroll!$B$9:$N$300,13,0)</f>
        <v>2</v>
      </c>
      <c r="I11" s="92">
        <f>VLOOKUP(B11,[2]Payroll!$B$9:$P$30,14,0)</f>
        <v>45379</v>
      </c>
      <c r="J11" s="168">
        <f>VLOOKUP(B11,[2]Payroll!$B$9:$P$300,15,0)</f>
        <v>280</v>
      </c>
      <c r="K11" s="94">
        <v>13</v>
      </c>
      <c r="L11" s="95">
        <f t="shared" si="0"/>
        <v>140</v>
      </c>
      <c r="M11" s="96">
        <f t="shared" si="1"/>
        <v>0</v>
      </c>
      <c r="N11" s="97">
        <v>0</v>
      </c>
      <c r="O11" s="98">
        <v>0</v>
      </c>
      <c r="P11" s="99">
        <v>0</v>
      </c>
      <c r="Q11" s="100">
        <f t="shared" si="2"/>
        <v>0</v>
      </c>
      <c r="R11" s="101">
        <v>0</v>
      </c>
      <c r="S11" s="102">
        <f t="shared" si="3"/>
        <v>0</v>
      </c>
      <c r="T11" s="101">
        <v>0</v>
      </c>
      <c r="U11" s="102">
        <f t="shared" si="4"/>
        <v>0</v>
      </c>
      <c r="V11" s="103">
        <v>0</v>
      </c>
      <c r="W11" s="102">
        <f t="shared" si="5"/>
        <v>0</v>
      </c>
      <c r="X11" s="101">
        <v>0</v>
      </c>
      <c r="Y11" s="102">
        <f t="shared" si="6"/>
        <v>0</v>
      </c>
      <c r="Z11" s="104">
        <v>26</v>
      </c>
      <c r="AA11" s="102">
        <f t="shared" si="7"/>
        <v>10.000000000000011</v>
      </c>
      <c r="AB11" s="105">
        <v>0</v>
      </c>
      <c r="AC11" s="105"/>
      <c r="AD11" s="105">
        <v>0</v>
      </c>
      <c r="AE11" s="106">
        <v>10</v>
      </c>
      <c r="AF11" s="102">
        <v>0</v>
      </c>
      <c r="AG11" s="104">
        <v>0</v>
      </c>
      <c r="AH11" s="107">
        <v>0</v>
      </c>
      <c r="AI11" s="102">
        <v>0</v>
      </c>
      <c r="AJ11" s="102">
        <v>0</v>
      </c>
      <c r="AK11" s="102">
        <v>0</v>
      </c>
      <c r="AL11" s="102">
        <v>0</v>
      </c>
      <c r="AM11" s="100">
        <v>140</v>
      </c>
      <c r="AN11" s="108">
        <f t="shared" si="8"/>
        <v>169.62</v>
      </c>
      <c r="AO11" s="109">
        <f t="shared" si="9"/>
        <v>309.62</v>
      </c>
      <c r="AP11" s="100">
        <v>9.6199999999999992</v>
      </c>
      <c r="AQ11" s="100">
        <v>7.91</v>
      </c>
      <c r="AR11" s="100">
        <v>0</v>
      </c>
      <c r="AS11" s="100">
        <v>0</v>
      </c>
      <c r="AT11" s="110">
        <f t="shared" si="10"/>
        <v>1272228.58</v>
      </c>
      <c r="AU11" s="110">
        <f t="shared" si="11"/>
        <v>1200000</v>
      </c>
      <c r="AV11" s="110">
        <f t="shared" si="12"/>
        <v>24000</v>
      </c>
      <c r="AW11" s="100">
        <f t="shared" si="13"/>
        <v>5.8408371866634221</v>
      </c>
      <c r="AX11" s="111">
        <v>0</v>
      </c>
      <c r="AY11" s="169">
        <f t="shared" si="14"/>
        <v>1210076.3716281333</v>
      </c>
      <c r="AZ11" s="113">
        <f t="shared" si="15"/>
        <v>450000</v>
      </c>
      <c r="BA11" s="113">
        <f t="shared" si="16"/>
        <v>760076.37162813335</v>
      </c>
      <c r="BB11" s="114">
        <f t="shared" si="17"/>
        <v>0</v>
      </c>
      <c r="BC11" s="115">
        <f t="shared" si="18"/>
        <v>0</v>
      </c>
      <c r="BD11" s="116">
        <f t="shared" si="19"/>
        <v>0</v>
      </c>
      <c r="BE11" s="117">
        <v>0</v>
      </c>
      <c r="BF11" s="118">
        <f t="shared" si="20"/>
        <v>155.87</v>
      </c>
      <c r="BG11" s="119">
        <f t="shared" si="21"/>
        <v>150</v>
      </c>
      <c r="BH11" s="120">
        <f t="shared" si="22"/>
        <v>24200</v>
      </c>
      <c r="BI11" s="121"/>
      <c r="BJ11" s="122"/>
      <c r="BK11" s="122"/>
      <c r="BL11" s="122"/>
      <c r="BM11" s="123">
        <f t="shared" si="23"/>
        <v>1</v>
      </c>
      <c r="BN11" s="123">
        <f t="shared" si="24"/>
        <v>1</v>
      </c>
      <c r="BO11" s="123">
        <f t="shared" si="25"/>
        <v>0</v>
      </c>
      <c r="BP11" s="124">
        <f t="shared" si="26"/>
        <v>0</v>
      </c>
      <c r="BQ11" s="123">
        <v>0</v>
      </c>
      <c r="BR11" s="123">
        <v>0</v>
      </c>
      <c r="BS11" s="125">
        <f t="shared" si="27"/>
        <v>5.8700000000000045</v>
      </c>
      <c r="BT11" s="124">
        <f t="shared" si="28"/>
        <v>0</v>
      </c>
      <c r="BU11" s="124">
        <f t="shared" si="29"/>
        <v>0</v>
      </c>
      <c r="BV11" s="124">
        <f t="shared" si="30"/>
        <v>1</v>
      </c>
      <c r="BW11" s="124">
        <f t="shared" si="31"/>
        <v>0</v>
      </c>
      <c r="BX11" s="124">
        <f t="shared" si="32"/>
        <v>0</v>
      </c>
      <c r="BY11" s="124">
        <f t="shared" si="33"/>
        <v>2</v>
      </c>
      <c r="BZ11" s="124">
        <f t="shared" si="34"/>
        <v>0</v>
      </c>
      <c r="CA11" s="124">
        <f t="shared" si="35"/>
        <v>0</v>
      </c>
      <c r="CB11" s="124">
        <f t="shared" si="36"/>
        <v>2</v>
      </c>
    </row>
    <row r="12" spans="1:87" s="126" customFormat="1" ht="49.5" customHeight="1">
      <c r="A12" s="127"/>
      <c r="B12" s="128"/>
      <c r="C12" s="129"/>
      <c r="D12" s="129"/>
      <c r="I12" s="251" t="s">
        <v>158</v>
      </c>
      <c r="J12" s="252"/>
      <c r="K12" s="252"/>
      <c r="L12" s="252"/>
      <c r="M12" s="252"/>
      <c r="N12" s="253"/>
      <c r="O12" s="130"/>
      <c r="P12" s="130"/>
      <c r="Q12" s="130"/>
      <c r="R12" s="131"/>
      <c r="S12" s="132"/>
      <c r="T12" s="131"/>
      <c r="U12" s="132"/>
      <c r="V12" s="131"/>
      <c r="W12" s="132"/>
      <c r="X12" s="131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3">
        <f>+BG12+BH12/BL2</f>
        <v>393.40131099781502</v>
      </c>
      <c r="BG12" s="133">
        <f>SUM(BG10:BG11)</f>
        <v>380</v>
      </c>
      <c r="BH12" s="120">
        <f>SUM(BH10:BH11)</f>
        <v>55200</v>
      </c>
      <c r="BI12" s="134"/>
      <c r="BJ12" s="122"/>
      <c r="BK12" s="122"/>
      <c r="BL12" s="122"/>
      <c r="BM12" s="123">
        <f t="shared" ref="BM12:CB12" si="38">SUM(BM10:BM11)</f>
        <v>3</v>
      </c>
      <c r="BN12" s="123">
        <f t="shared" si="38"/>
        <v>1</v>
      </c>
      <c r="BO12" s="123">
        <f t="shared" si="38"/>
        <v>1</v>
      </c>
      <c r="BP12" s="123">
        <f t="shared" si="38"/>
        <v>1</v>
      </c>
      <c r="BQ12" s="123">
        <f t="shared" si="38"/>
        <v>0</v>
      </c>
      <c r="BR12" s="123">
        <f t="shared" si="38"/>
        <v>0</v>
      </c>
      <c r="BS12" s="135">
        <f t="shared" si="38"/>
        <v>13.400000000000006</v>
      </c>
      <c r="BT12" s="123">
        <f t="shared" si="38"/>
        <v>0</v>
      </c>
      <c r="BU12" s="123">
        <f t="shared" si="38"/>
        <v>0</v>
      </c>
      <c r="BV12" s="123">
        <f t="shared" si="38"/>
        <v>2</v>
      </c>
      <c r="BW12" s="123">
        <f t="shared" si="38"/>
        <v>1</v>
      </c>
      <c r="BX12" s="123">
        <f t="shared" si="38"/>
        <v>0</v>
      </c>
      <c r="BY12" s="123">
        <f t="shared" si="38"/>
        <v>2</v>
      </c>
      <c r="BZ12" s="123">
        <f t="shared" si="38"/>
        <v>1</v>
      </c>
      <c r="CA12" s="123">
        <f t="shared" si="38"/>
        <v>0</v>
      </c>
      <c r="CB12" s="123">
        <f t="shared" si="38"/>
        <v>2</v>
      </c>
      <c r="CC12" s="135"/>
    </row>
    <row r="13" spans="1:87" s="126" customFormat="1" ht="18.75">
      <c r="A13" s="136"/>
      <c r="B13" s="128"/>
      <c r="C13" s="129"/>
      <c r="D13" s="129"/>
      <c r="I13" s="137"/>
      <c r="J13" s="138"/>
      <c r="M13" s="139"/>
      <c r="N13" s="136"/>
      <c r="R13" s="140"/>
      <c r="S13" s="141"/>
      <c r="T13" s="140"/>
      <c r="U13" s="141"/>
      <c r="X13" s="140"/>
      <c r="Y13" s="141"/>
      <c r="Z13" s="141"/>
      <c r="AD13" s="139"/>
      <c r="AG13" s="139"/>
      <c r="AH13" s="139"/>
      <c r="AI13" s="139"/>
      <c r="AJ13" s="139"/>
      <c r="AK13" s="139"/>
      <c r="AL13" s="139"/>
      <c r="BF13" s="142"/>
      <c r="BG13" s="142"/>
      <c r="BH13" s="136"/>
      <c r="BI13" s="134"/>
      <c r="BJ13" s="122"/>
      <c r="BK13" s="122"/>
      <c r="BL13" s="122"/>
      <c r="BM13" s="135"/>
      <c r="BN13" s="135"/>
      <c r="BO13" s="135"/>
      <c r="BP13" s="143"/>
      <c r="BQ13" s="135"/>
      <c r="BR13" s="135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</row>
    <row r="14" spans="1:87" s="126" customFormat="1" ht="18.75">
      <c r="A14" s="127"/>
      <c r="B14" s="128"/>
      <c r="C14" s="129"/>
      <c r="D14" s="129"/>
      <c r="I14" s="137"/>
      <c r="J14" s="137"/>
      <c r="K14" s="144"/>
      <c r="L14" s="145"/>
      <c r="M14" s="145"/>
      <c r="N14" s="146"/>
      <c r="O14" s="147"/>
      <c r="P14" s="147"/>
      <c r="Q14" s="147"/>
      <c r="R14" s="144"/>
      <c r="S14" s="145"/>
      <c r="T14" s="144"/>
      <c r="U14" s="145"/>
      <c r="V14" s="144"/>
      <c r="W14" s="145"/>
      <c r="X14" s="144"/>
      <c r="Y14" s="145"/>
      <c r="Z14" s="145"/>
      <c r="AA14" s="145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42"/>
      <c r="BG14" s="142"/>
      <c r="BH14" s="148"/>
      <c r="BI14" s="134"/>
      <c r="BJ14" s="122"/>
      <c r="BK14" s="122"/>
      <c r="BL14" s="122"/>
      <c r="BM14" s="135"/>
      <c r="BN14" s="135"/>
      <c r="BO14" s="135"/>
      <c r="BP14" s="143"/>
      <c r="BQ14" s="135"/>
      <c r="BR14" s="135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</row>
    <row r="15" spans="1:87" s="126" customFormat="1" ht="41.25" customHeight="1">
      <c r="B15" s="149"/>
      <c r="C15" s="136"/>
      <c r="D15" s="136"/>
      <c r="E15" s="138"/>
      <c r="G15" s="138"/>
      <c r="H15" s="138"/>
      <c r="I15" s="150">
        <v>100</v>
      </c>
      <c r="J15" s="150">
        <v>50</v>
      </c>
      <c r="K15" s="151">
        <v>20</v>
      </c>
      <c r="L15" s="152">
        <v>10</v>
      </c>
      <c r="M15" s="254">
        <v>20000</v>
      </c>
      <c r="N15" s="255"/>
      <c r="O15" s="153"/>
      <c r="P15" s="153"/>
      <c r="Q15" s="153"/>
      <c r="R15" s="153">
        <v>10000</v>
      </c>
      <c r="S15" s="153">
        <v>5000</v>
      </c>
      <c r="T15" s="153">
        <v>2000</v>
      </c>
      <c r="U15" s="153">
        <v>1000</v>
      </c>
      <c r="V15" s="153">
        <v>500</v>
      </c>
      <c r="W15" s="153">
        <v>100</v>
      </c>
      <c r="X15" s="11"/>
      <c r="Y15" s="11"/>
      <c r="AC15" s="11"/>
      <c r="AD15" s="11"/>
      <c r="AE15" s="11"/>
      <c r="AF15" s="11"/>
      <c r="AG15" s="11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D15" s="122"/>
      <c r="BE15" s="122"/>
      <c r="BF15" s="135"/>
      <c r="BG15" s="135"/>
      <c r="BH15" s="135"/>
      <c r="BI15" s="143"/>
      <c r="BJ15" s="135"/>
      <c r="BK15" s="135"/>
      <c r="BL15" s="143"/>
      <c r="BM15" s="143"/>
      <c r="BN15" s="143"/>
      <c r="BO15" s="143"/>
      <c r="BP15" s="143"/>
      <c r="BQ15" s="143"/>
    </row>
    <row r="16" spans="1:87" s="126" customFormat="1" ht="41.25" customHeight="1">
      <c r="A16" s="11"/>
      <c r="B16" s="154"/>
      <c r="C16" s="11"/>
      <c r="D16" s="11"/>
      <c r="E16" s="155"/>
      <c r="F16" s="11"/>
      <c r="G16" s="11"/>
      <c r="H16" s="11"/>
      <c r="I16" s="156">
        <f>BM12</f>
        <v>3</v>
      </c>
      <c r="J16" s="156">
        <f>BN12</f>
        <v>1</v>
      </c>
      <c r="K16" s="156">
        <f>BO12</f>
        <v>1</v>
      </c>
      <c r="L16" s="156">
        <f>BP12</f>
        <v>1</v>
      </c>
      <c r="M16" s="256">
        <f>+BV12</f>
        <v>2</v>
      </c>
      <c r="N16" s="257"/>
      <c r="O16" s="157"/>
      <c r="P16" s="157"/>
      <c r="Q16" s="157"/>
      <c r="R16" s="157">
        <f>+BW12</f>
        <v>1</v>
      </c>
      <c r="S16" s="157">
        <f t="shared" ref="S16:W16" si="39">+BX12</f>
        <v>0</v>
      </c>
      <c r="T16" s="157">
        <f t="shared" si="39"/>
        <v>2</v>
      </c>
      <c r="U16" s="157">
        <f t="shared" si="39"/>
        <v>1</v>
      </c>
      <c r="V16" s="157">
        <f t="shared" si="39"/>
        <v>0</v>
      </c>
      <c r="W16" s="157">
        <f t="shared" si="39"/>
        <v>2</v>
      </c>
      <c r="X16" s="11"/>
      <c r="Y16" s="11"/>
      <c r="AC16" s="11"/>
      <c r="AD16" s="11"/>
      <c r="AE16" s="11"/>
      <c r="AF16" s="11"/>
      <c r="AG16" s="11"/>
      <c r="BD16" s="122"/>
      <c r="BE16" s="122"/>
      <c r="BF16" s="122"/>
      <c r="BG16" s="135"/>
      <c r="BH16" s="135"/>
      <c r="BI16" s="135"/>
      <c r="BJ16" s="143"/>
      <c r="BK16" s="135"/>
      <c r="BL16" s="135"/>
      <c r="BM16" s="143"/>
      <c r="BN16" s="143"/>
      <c r="BO16" s="143"/>
      <c r="BP16" s="143"/>
      <c r="BQ16" s="143"/>
      <c r="BR16" s="143"/>
    </row>
    <row r="17" spans="1:80" s="126" customFormat="1" ht="28.5" customHeight="1">
      <c r="A17" s="11"/>
      <c r="B17" s="154"/>
      <c r="C17" s="11"/>
      <c r="D17" s="11"/>
      <c r="E17" s="155"/>
      <c r="F17" s="11"/>
      <c r="G17" s="11"/>
      <c r="H17" s="11"/>
      <c r="I17" s="158"/>
      <c r="J17" s="158"/>
      <c r="K17" s="158"/>
      <c r="L17" s="158"/>
      <c r="M17" s="158"/>
      <c r="N17" s="158"/>
      <c r="O17" s="159"/>
      <c r="P17" s="159"/>
      <c r="Q17" s="159"/>
      <c r="R17" s="159"/>
      <c r="S17" s="159"/>
      <c r="T17" s="159"/>
      <c r="U17" s="159"/>
      <c r="V17" s="159"/>
      <c r="W17" s="159"/>
      <c r="X17" s="11"/>
      <c r="Y17" s="11"/>
      <c r="AC17" s="11"/>
      <c r="AD17" s="11"/>
      <c r="AE17" s="11"/>
      <c r="AF17" s="11"/>
      <c r="AG17" s="11"/>
      <c r="BD17" s="122"/>
      <c r="BE17" s="122"/>
      <c r="BF17" s="122"/>
      <c r="BG17" s="135"/>
      <c r="BH17" s="135"/>
      <c r="BI17" s="135"/>
      <c r="BJ17" s="143"/>
      <c r="BK17" s="135"/>
      <c r="BL17" s="135"/>
      <c r="BM17" s="143"/>
      <c r="BN17" s="143"/>
      <c r="BO17" s="143"/>
      <c r="BP17" s="143"/>
      <c r="BQ17" s="143"/>
      <c r="BR17" s="143"/>
    </row>
    <row r="18" spans="1:80" s="126" customFormat="1" ht="18.75">
      <c r="A18" s="136" t="s">
        <v>159</v>
      </c>
      <c r="B18" s="128"/>
      <c r="C18" s="129"/>
      <c r="D18" s="129"/>
      <c r="I18" s="137"/>
      <c r="J18" s="138"/>
      <c r="M18" s="139"/>
      <c r="N18" s="136" t="s">
        <v>160</v>
      </c>
      <c r="S18" s="141"/>
      <c r="T18" s="140"/>
      <c r="U18" s="11"/>
      <c r="V18" s="11"/>
      <c r="X18" s="140"/>
      <c r="Y18" s="139" t="s">
        <v>161</v>
      </c>
      <c r="Z18" s="141"/>
      <c r="AD18" s="139" t="s">
        <v>161</v>
      </c>
      <c r="AG18" s="139"/>
      <c r="AH18" s="139"/>
      <c r="AI18" s="139"/>
      <c r="AJ18" s="139"/>
      <c r="AK18" s="139"/>
      <c r="AL18" s="139"/>
      <c r="BF18" s="142"/>
      <c r="BG18" s="142"/>
      <c r="BH18" s="136" t="s">
        <v>162</v>
      </c>
      <c r="BI18" s="134"/>
      <c r="BJ18" s="122"/>
      <c r="BK18" s="122"/>
      <c r="BL18" s="122"/>
      <c r="BM18" s="135"/>
      <c r="BN18" s="135"/>
      <c r="BO18" s="135"/>
      <c r="BP18" s="143"/>
      <c r="BQ18" s="135"/>
      <c r="BR18" s="135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</row>
    <row r="19" spans="1:80">
      <c r="B19" s="54"/>
      <c r="E19" s="54"/>
      <c r="F19" s="54"/>
      <c r="G19" s="54"/>
      <c r="H19" s="54"/>
      <c r="I19" s="54"/>
      <c r="J19" s="54"/>
      <c r="N19" s="54"/>
      <c r="O19" s="54"/>
      <c r="P19" s="54"/>
      <c r="Q19" s="54"/>
      <c r="X19" s="54"/>
      <c r="Y19" s="54"/>
      <c r="Z19" s="54"/>
      <c r="AE19" s="54"/>
      <c r="AF19" s="54"/>
      <c r="BF19" s="54"/>
      <c r="BG19" s="54"/>
      <c r="BH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</row>
    <row r="20" spans="1:80">
      <c r="B20" s="54"/>
      <c r="E20" s="54"/>
      <c r="F20" s="54"/>
      <c r="G20" s="54"/>
      <c r="H20" s="54"/>
      <c r="I20" s="54"/>
      <c r="J20" s="54"/>
      <c r="N20" s="54"/>
      <c r="O20" s="54"/>
      <c r="P20" s="54"/>
      <c r="Q20" s="54"/>
      <c r="X20" s="54"/>
      <c r="Y20" s="54"/>
      <c r="Z20" s="54"/>
      <c r="AE20" s="54"/>
      <c r="AF20" s="54"/>
      <c r="BF20" s="54"/>
      <c r="BG20" s="54"/>
      <c r="BH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</row>
    <row r="21" spans="1:80">
      <c r="B21" s="54"/>
      <c r="E21" s="54"/>
      <c r="F21" s="54"/>
      <c r="G21" s="54"/>
      <c r="H21" s="54"/>
      <c r="I21" s="54"/>
      <c r="J21" s="54"/>
      <c r="N21" s="54"/>
      <c r="O21" s="54"/>
      <c r="P21" s="54"/>
      <c r="Q21" s="54"/>
      <c r="X21" s="54"/>
      <c r="Y21" s="54"/>
      <c r="Z21" s="54"/>
      <c r="AE21" s="54"/>
      <c r="AF21" s="54"/>
      <c r="BF21" s="54"/>
      <c r="BG21" s="54"/>
      <c r="BH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</row>
    <row r="22" spans="1:80">
      <c r="B22" s="54"/>
      <c r="E22" s="54"/>
      <c r="F22" s="54"/>
      <c r="G22" s="54"/>
      <c r="H22" s="54"/>
      <c r="I22" s="54"/>
      <c r="J22" s="54"/>
      <c r="N22" s="54"/>
      <c r="O22" s="54"/>
      <c r="P22" s="54"/>
      <c r="Q22" s="54"/>
      <c r="X22" s="54"/>
      <c r="Y22" s="54"/>
      <c r="Z22" s="54"/>
      <c r="AE22" s="54"/>
      <c r="AF22" s="54"/>
      <c r="BF22" s="54"/>
      <c r="BG22" s="54"/>
      <c r="BH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</row>
    <row r="23" spans="1:80">
      <c r="B23" s="54"/>
      <c r="E23" s="54"/>
      <c r="F23" s="54"/>
      <c r="G23" s="54"/>
      <c r="H23" s="54"/>
      <c r="I23" s="54"/>
      <c r="J23" s="54"/>
      <c r="N23" s="54"/>
      <c r="O23" s="54"/>
      <c r="P23" s="54"/>
      <c r="Q23" s="54"/>
      <c r="X23" s="54"/>
      <c r="Y23" s="54"/>
      <c r="Z23" s="54"/>
      <c r="AE23" s="54"/>
      <c r="AF23" s="54"/>
      <c r="BF23" s="54"/>
      <c r="BG23" s="54"/>
      <c r="BH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</row>
    <row r="24" spans="1:80">
      <c r="B24" s="54"/>
      <c r="E24" s="54"/>
      <c r="F24" s="54"/>
      <c r="G24" s="54"/>
      <c r="H24" s="54"/>
      <c r="I24" s="54"/>
      <c r="J24" s="54"/>
      <c r="N24" s="54"/>
      <c r="O24" s="54"/>
      <c r="P24" s="54"/>
      <c r="Q24" s="54"/>
      <c r="X24" s="54"/>
      <c r="Y24" s="54"/>
      <c r="Z24" s="54"/>
      <c r="AE24" s="54"/>
      <c r="AF24" s="54"/>
      <c r="BF24" s="54"/>
      <c r="BG24" s="54"/>
      <c r="BH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</row>
    <row r="25" spans="1:80">
      <c r="B25" s="54"/>
      <c r="E25" s="54"/>
      <c r="F25" s="54"/>
      <c r="G25" s="54"/>
      <c r="H25" s="54"/>
      <c r="I25" s="54"/>
      <c r="J25" s="54"/>
      <c r="N25" s="54"/>
      <c r="O25" s="54"/>
      <c r="P25" s="54"/>
      <c r="Q25" s="54"/>
      <c r="X25" s="54"/>
      <c r="Y25" s="54"/>
      <c r="Z25" s="54"/>
      <c r="AE25" s="54"/>
      <c r="AF25" s="54"/>
      <c r="BF25" s="54"/>
      <c r="BG25" s="54"/>
      <c r="BH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</row>
    <row r="26" spans="1:80">
      <c r="B26" s="54"/>
      <c r="E26" s="54"/>
      <c r="F26" s="54"/>
      <c r="G26" s="54"/>
      <c r="H26" s="54"/>
      <c r="I26" s="54"/>
      <c r="J26" s="54"/>
      <c r="N26" s="54"/>
      <c r="O26" s="54"/>
      <c r="P26" s="54"/>
      <c r="Q26" s="54"/>
      <c r="X26" s="54"/>
      <c r="Y26" s="54"/>
      <c r="Z26" s="54"/>
      <c r="AE26" s="54"/>
      <c r="AF26" s="54"/>
      <c r="BF26" s="54"/>
      <c r="BG26" s="54"/>
      <c r="BH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</row>
    <row r="27" spans="1:80">
      <c r="B27" s="54"/>
      <c r="E27" s="54"/>
      <c r="F27" s="54"/>
      <c r="G27" s="54"/>
      <c r="H27" s="54"/>
      <c r="I27" s="54"/>
      <c r="J27" s="54"/>
      <c r="N27" s="54"/>
      <c r="O27" s="54"/>
      <c r="P27" s="54"/>
      <c r="Q27" s="54"/>
      <c r="X27" s="54"/>
      <c r="Y27" s="54"/>
      <c r="Z27" s="54"/>
      <c r="AE27" s="54"/>
      <c r="AF27" s="54"/>
      <c r="BF27" s="54"/>
      <c r="BG27" s="54"/>
      <c r="BH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</row>
    <row r="28" spans="1:80">
      <c r="B28" s="54"/>
      <c r="E28" s="54"/>
      <c r="F28" s="54"/>
      <c r="G28" s="54"/>
      <c r="H28" s="54"/>
      <c r="I28" s="54"/>
      <c r="J28" s="54"/>
      <c r="N28" s="54"/>
      <c r="O28" s="54"/>
      <c r="P28" s="54"/>
      <c r="Q28" s="54"/>
      <c r="X28" s="54"/>
      <c r="Y28" s="54"/>
      <c r="Z28" s="54"/>
      <c r="AE28" s="54"/>
      <c r="AF28" s="54"/>
      <c r="BF28" s="54"/>
      <c r="BG28" s="54"/>
      <c r="BH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</row>
    <row r="29" spans="1:80">
      <c r="B29" s="54"/>
      <c r="E29" s="54"/>
      <c r="F29" s="54"/>
      <c r="G29" s="54"/>
      <c r="H29" s="54"/>
      <c r="I29" s="54"/>
      <c r="J29" s="54"/>
      <c r="N29" s="54"/>
      <c r="O29" s="54"/>
      <c r="P29" s="54"/>
      <c r="Q29" s="54"/>
      <c r="X29" s="54"/>
      <c r="Y29" s="54"/>
      <c r="Z29" s="54"/>
      <c r="AE29" s="54"/>
      <c r="AF29" s="54"/>
      <c r="BF29" s="54"/>
      <c r="BG29" s="54"/>
      <c r="BH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</row>
    <row r="30" spans="1:80">
      <c r="B30" s="54"/>
      <c r="E30" s="54"/>
      <c r="F30" s="54"/>
      <c r="G30" s="54"/>
      <c r="H30" s="54"/>
      <c r="I30" s="54"/>
      <c r="J30" s="54"/>
      <c r="N30" s="54"/>
      <c r="O30" s="54"/>
      <c r="P30" s="54"/>
      <c r="Q30" s="54"/>
      <c r="X30" s="54"/>
      <c r="Y30" s="54"/>
      <c r="Z30" s="54"/>
      <c r="AE30" s="54"/>
      <c r="AF30" s="54"/>
      <c r="BF30" s="54"/>
      <c r="BG30" s="54"/>
      <c r="BH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</row>
    <row r="31" spans="1:80">
      <c r="B31" s="54"/>
      <c r="E31" s="54"/>
      <c r="F31" s="54"/>
      <c r="G31" s="54"/>
      <c r="H31" s="54"/>
      <c r="I31" s="54"/>
      <c r="J31" s="54"/>
      <c r="N31" s="54"/>
      <c r="O31" s="54"/>
      <c r="P31" s="54"/>
      <c r="Q31" s="54"/>
      <c r="X31" s="54"/>
      <c r="Y31" s="54"/>
      <c r="Z31" s="54"/>
      <c r="AE31" s="54"/>
      <c r="AF31" s="54"/>
      <c r="BF31" s="54"/>
      <c r="BG31" s="54"/>
      <c r="BH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</row>
    <row r="32" spans="1:80">
      <c r="B32" s="54"/>
      <c r="E32" s="54"/>
      <c r="F32" s="54"/>
      <c r="G32" s="54"/>
      <c r="H32" s="54"/>
      <c r="I32" s="54"/>
      <c r="J32" s="54"/>
      <c r="N32" s="54"/>
      <c r="O32" s="54"/>
      <c r="P32" s="54"/>
      <c r="Q32" s="54"/>
      <c r="X32" s="54"/>
      <c r="Y32" s="54"/>
      <c r="Z32" s="54"/>
      <c r="AE32" s="54"/>
      <c r="AF32" s="54"/>
      <c r="BF32" s="54"/>
      <c r="BG32" s="54"/>
      <c r="BH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</row>
    <row r="33" spans="2:97">
      <c r="B33" s="54"/>
      <c r="E33" s="54"/>
      <c r="F33" s="54"/>
      <c r="G33" s="54"/>
      <c r="H33" s="54"/>
      <c r="I33" s="54"/>
      <c r="J33" s="54"/>
      <c r="N33" s="54"/>
      <c r="O33" s="54"/>
      <c r="P33" s="54"/>
      <c r="Q33" s="54"/>
      <c r="X33" s="54"/>
      <c r="Y33" s="54"/>
      <c r="Z33" s="54"/>
      <c r="AE33" s="54"/>
      <c r="AF33" s="54"/>
      <c r="BF33" s="54"/>
      <c r="BG33" s="54"/>
      <c r="BH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</row>
    <row r="34" spans="2:97">
      <c r="B34" s="54"/>
      <c r="E34" s="54"/>
      <c r="F34" s="54"/>
      <c r="G34" s="54"/>
      <c r="H34" s="54"/>
      <c r="I34" s="54"/>
      <c r="J34" s="54"/>
      <c r="N34" s="54"/>
      <c r="O34" s="54"/>
      <c r="P34" s="54"/>
      <c r="Q34" s="54"/>
      <c r="X34" s="54"/>
      <c r="Y34" s="54"/>
      <c r="Z34" s="54"/>
      <c r="AE34" s="54"/>
      <c r="AF34" s="54"/>
      <c r="BF34" s="54"/>
      <c r="BG34" s="54"/>
      <c r="BH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</row>
    <row r="35" spans="2:97">
      <c r="B35" s="54"/>
      <c r="E35" s="54"/>
      <c r="F35" s="54"/>
      <c r="G35" s="54"/>
      <c r="H35" s="54"/>
      <c r="I35" s="54"/>
      <c r="J35" s="54"/>
      <c r="N35" s="54"/>
      <c r="O35" s="54"/>
      <c r="P35" s="54"/>
      <c r="Q35" s="54"/>
      <c r="X35" s="54"/>
      <c r="Y35" s="54"/>
      <c r="Z35" s="54"/>
      <c r="AE35" s="54"/>
      <c r="AF35" s="54"/>
      <c r="BF35" s="54"/>
      <c r="BG35" s="54"/>
      <c r="BH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</row>
    <row r="36" spans="2:97">
      <c r="B36" s="54"/>
      <c r="E36" s="54"/>
      <c r="F36" s="54"/>
      <c r="G36" s="54"/>
      <c r="H36" s="54"/>
      <c r="I36" s="54"/>
      <c r="J36" s="54"/>
      <c r="N36" s="54"/>
      <c r="O36" s="54"/>
      <c r="P36" s="54"/>
      <c r="Q36" s="54"/>
      <c r="X36" s="54"/>
      <c r="Y36" s="54"/>
      <c r="Z36" s="54"/>
      <c r="AE36" s="54"/>
      <c r="AF36" s="54"/>
      <c r="BF36" s="54"/>
      <c r="BG36" s="54"/>
      <c r="BH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</row>
    <row r="37" spans="2:97">
      <c r="B37" s="54"/>
      <c r="E37" s="54"/>
      <c r="F37" s="54"/>
      <c r="G37" s="54"/>
      <c r="H37" s="54"/>
      <c r="I37" s="54"/>
      <c r="J37" s="54"/>
      <c r="N37" s="54"/>
      <c r="O37" s="54"/>
      <c r="P37" s="54"/>
      <c r="Q37" s="54"/>
      <c r="X37" s="54"/>
      <c r="Y37" s="54"/>
      <c r="Z37" s="54"/>
      <c r="AE37" s="54"/>
      <c r="AF37" s="54"/>
      <c r="BF37" s="54"/>
      <c r="BG37" s="54"/>
      <c r="BH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</row>
    <row r="38" spans="2:97">
      <c r="B38" s="54"/>
      <c r="E38" s="54"/>
      <c r="F38" s="54"/>
      <c r="G38" s="54"/>
      <c r="H38" s="54"/>
      <c r="I38" s="54"/>
      <c r="J38" s="54"/>
      <c r="N38" s="54"/>
      <c r="O38" s="54"/>
      <c r="P38" s="54"/>
      <c r="Q38" s="54"/>
      <c r="X38" s="54"/>
      <c r="Y38" s="54"/>
      <c r="Z38" s="54"/>
      <c r="AE38" s="54"/>
      <c r="AF38" s="54"/>
      <c r="BF38" s="54"/>
      <c r="BG38" s="54"/>
      <c r="BH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</row>
    <row r="39" spans="2:97">
      <c r="B39" s="54"/>
      <c r="E39" s="54"/>
      <c r="F39" s="54"/>
      <c r="G39" s="54"/>
      <c r="H39" s="54"/>
      <c r="I39" s="54"/>
      <c r="J39" s="54"/>
      <c r="N39" s="54"/>
      <c r="O39" s="54"/>
      <c r="P39" s="54"/>
      <c r="Q39" s="54"/>
      <c r="X39" s="54"/>
      <c r="Y39" s="54"/>
      <c r="Z39" s="54"/>
      <c r="AE39" s="54"/>
      <c r="AF39" s="54"/>
      <c r="BF39" s="54"/>
      <c r="BG39" s="54"/>
      <c r="BH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</row>
    <row r="40" spans="2:97">
      <c r="B40" s="54"/>
      <c r="E40" s="54"/>
      <c r="F40" s="54"/>
      <c r="G40" s="54"/>
      <c r="H40" s="54"/>
      <c r="I40" s="54"/>
      <c r="J40" s="54"/>
      <c r="N40" s="54"/>
      <c r="O40" s="54"/>
      <c r="P40" s="54"/>
      <c r="Q40" s="54"/>
      <c r="X40" s="54"/>
      <c r="Y40" s="54"/>
      <c r="Z40" s="54"/>
      <c r="AE40" s="54"/>
      <c r="AF40" s="54"/>
      <c r="BF40" s="54"/>
      <c r="BG40" s="54"/>
      <c r="BH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</row>
    <row r="41" spans="2:97">
      <c r="B41" s="54"/>
      <c r="E41" s="54"/>
      <c r="F41" s="54"/>
      <c r="G41" s="54"/>
      <c r="H41" s="54"/>
      <c r="I41" s="54"/>
      <c r="J41" s="54"/>
      <c r="N41" s="54"/>
      <c r="O41" s="54"/>
      <c r="P41" s="54"/>
      <c r="Q41" s="54"/>
      <c r="X41" s="54"/>
      <c r="Y41" s="54"/>
      <c r="Z41" s="54"/>
      <c r="AE41" s="54"/>
      <c r="AF41" s="54"/>
      <c r="BF41" s="54"/>
      <c r="BG41" s="54"/>
      <c r="BH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</row>
    <row r="42" spans="2:97">
      <c r="B42" s="54"/>
      <c r="E42" s="54"/>
      <c r="F42" s="54"/>
      <c r="G42" s="54"/>
      <c r="H42" s="54"/>
      <c r="I42" s="54"/>
      <c r="J42" s="54"/>
      <c r="N42" s="54"/>
      <c r="O42" s="54"/>
      <c r="P42" s="54"/>
      <c r="Q42" s="54"/>
      <c r="X42" s="54"/>
      <c r="Y42" s="54"/>
      <c r="Z42" s="54"/>
      <c r="AE42" s="54"/>
      <c r="AF42" s="54"/>
      <c r="BF42" s="54"/>
      <c r="BG42" s="54"/>
      <c r="BH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</row>
    <row r="43" spans="2:97" ht="88.5" customHeight="1">
      <c r="B43" s="54"/>
      <c r="E43" s="54"/>
      <c r="F43" s="54"/>
      <c r="G43" s="54"/>
      <c r="H43" s="54"/>
      <c r="I43" s="54"/>
      <c r="J43" s="54"/>
      <c r="N43" s="54"/>
      <c r="O43" s="54"/>
      <c r="P43" s="54"/>
      <c r="Q43" s="54"/>
      <c r="X43" s="54"/>
      <c r="Y43" s="54"/>
      <c r="Z43" s="54"/>
      <c r="AE43" s="54"/>
      <c r="AF43" s="54"/>
      <c r="BF43" s="54"/>
      <c r="BG43" s="54"/>
      <c r="BH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</row>
    <row r="44" spans="2:97" ht="88.5" customHeight="1">
      <c r="B44" s="54"/>
      <c r="E44" s="54"/>
      <c r="F44" s="54"/>
      <c r="G44" s="54"/>
      <c r="H44" s="54"/>
      <c r="I44" s="54"/>
      <c r="J44" s="54"/>
      <c r="N44" s="54"/>
      <c r="O44" s="54"/>
      <c r="P44" s="54"/>
      <c r="Q44" s="54"/>
      <c r="X44" s="54"/>
      <c r="Y44" s="54"/>
      <c r="Z44" s="54"/>
      <c r="AE44" s="54"/>
      <c r="AF44" s="54"/>
      <c r="BF44" s="54"/>
      <c r="BG44" s="54"/>
      <c r="BH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</row>
    <row r="45" spans="2:97" ht="88.5" customHeight="1">
      <c r="B45" s="54"/>
      <c r="E45" s="54"/>
      <c r="F45" s="54"/>
      <c r="G45" s="54"/>
      <c r="H45" s="54"/>
      <c r="I45" s="54"/>
      <c r="J45" s="54"/>
      <c r="N45" s="54"/>
      <c r="O45" s="54"/>
      <c r="P45" s="54"/>
      <c r="Q45" s="54"/>
      <c r="X45" s="54"/>
      <c r="Y45" s="54"/>
      <c r="Z45" s="54"/>
      <c r="AE45" s="54"/>
      <c r="AF45" s="54"/>
      <c r="BF45" s="54"/>
      <c r="BG45" s="54"/>
      <c r="BH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</row>
    <row r="46" spans="2:97" ht="88.5" customHeight="1">
      <c r="B46" s="54"/>
      <c r="E46" s="54"/>
      <c r="F46" s="54"/>
      <c r="G46" s="54"/>
      <c r="H46" s="54"/>
      <c r="I46" s="54"/>
      <c r="J46" s="54"/>
      <c r="N46" s="54"/>
      <c r="O46" s="54"/>
      <c r="P46" s="54"/>
      <c r="Q46" s="54"/>
      <c r="X46" s="54"/>
      <c r="Y46" s="54"/>
      <c r="Z46" s="54"/>
      <c r="AE46" s="54"/>
      <c r="AF46" s="54"/>
      <c r="BF46" s="54"/>
      <c r="BG46" s="54"/>
      <c r="BH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N46" s="160"/>
    </row>
    <row r="47" spans="2:97" ht="88.5" customHeight="1">
      <c r="B47" s="54"/>
      <c r="E47" s="54"/>
      <c r="F47" s="54"/>
      <c r="G47" s="54"/>
      <c r="H47" s="54"/>
      <c r="I47" s="54"/>
      <c r="J47" s="54"/>
      <c r="N47" s="54"/>
      <c r="O47" s="54"/>
      <c r="P47" s="54"/>
      <c r="Q47" s="54"/>
      <c r="X47" s="54"/>
      <c r="Y47" s="54"/>
      <c r="Z47" s="54"/>
      <c r="AE47" s="54"/>
      <c r="AF47" s="54"/>
      <c r="BF47" s="54"/>
      <c r="BG47" s="54"/>
      <c r="BH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J47" s="161"/>
      <c r="CK47" s="161"/>
      <c r="CL47" s="161"/>
      <c r="CM47" s="161"/>
      <c r="CN47" s="162"/>
      <c r="CS47" s="160"/>
    </row>
    <row r="48" spans="2:97" ht="88.5" customHeight="1">
      <c r="B48" s="54"/>
      <c r="E48" s="54"/>
      <c r="F48" s="54"/>
      <c r="G48" s="54"/>
      <c r="H48" s="54"/>
      <c r="I48" s="54"/>
      <c r="J48" s="54"/>
      <c r="N48" s="54"/>
      <c r="O48" s="54"/>
      <c r="P48" s="54"/>
      <c r="Q48" s="54"/>
      <c r="X48" s="54"/>
      <c r="Y48" s="54"/>
      <c r="Z48" s="54"/>
      <c r="AE48" s="54"/>
      <c r="AF48" s="54"/>
      <c r="BF48" s="54"/>
      <c r="BG48" s="54"/>
      <c r="BH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J48" s="161"/>
      <c r="CK48" s="161"/>
      <c r="CL48" s="161"/>
      <c r="CM48" s="161"/>
      <c r="CN48" s="162"/>
      <c r="CO48" s="161"/>
      <c r="CP48" s="161"/>
      <c r="CQ48" s="161"/>
      <c r="CR48" s="161"/>
      <c r="CS48" s="162"/>
    </row>
    <row r="49" spans="2:97" ht="88.5" customHeight="1">
      <c r="B49" s="54"/>
      <c r="E49" s="54"/>
      <c r="F49" s="54"/>
      <c r="G49" s="54"/>
      <c r="H49" s="54"/>
      <c r="I49" s="54"/>
      <c r="J49" s="54"/>
      <c r="N49" s="54"/>
      <c r="O49" s="54"/>
      <c r="P49" s="54"/>
      <c r="Q49" s="54"/>
      <c r="X49" s="54"/>
      <c r="Y49" s="54"/>
      <c r="Z49" s="54"/>
      <c r="AE49" s="54"/>
      <c r="AF49" s="54"/>
      <c r="BF49" s="54"/>
      <c r="BG49" s="54"/>
      <c r="BH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J49" s="161"/>
      <c r="CK49" s="161"/>
      <c r="CL49" s="161"/>
      <c r="CM49" s="161"/>
      <c r="CN49" s="162"/>
      <c r="CO49" s="161"/>
      <c r="CP49" s="161"/>
      <c r="CQ49" s="161"/>
      <c r="CR49" s="161"/>
      <c r="CS49" s="162"/>
    </row>
    <row r="50" spans="2:97" ht="88.5" customHeight="1">
      <c r="B50" s="54"/>
      <c r="E50" s="54"/>
      <c r="F50" s="54"/>
      <c r="G50" s="54"/>
      <c r="H50" s="54"/>
      <c r="I50" s="54"/>
      <c r="J50" s="54"/>
      <c r="N50" s="54"/>
      <c r="O50" s="54"/>
      <c r="P50" s="54"/>
      <c r="Q50" s="54"/>
      <c r="X50" s="54"/>
      <c r="Y50" s="54"/>
      <c r="Z50" s="54"/>
      <c r="AE50" s="54"/>
      <c r="AF50" s="54"/>
      <c r="BF50" s="54"/>
      <c r="BG50" s="54"/>
      <c r="BH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O50" s="161"/>
      <c r="CP50" s="161"/>
      <c r="CQ50" s="161"/>
      <c r="CR50" s="161"/>
      <c r="CS50" s="162"/>
    </row>
    <row r="51" spans="2:97" ht="88.5" customHeight="1">
      <c r="B51" s="54"/>
      <c r="E51" s="54"/>
      <c r="F51" s="54"/>
      <c r="G51" s="54"/>
      <c r="H51" s="54"/>
      <c r="I51" s="54"/>
      <c r="J51" s="54"/>
      <c r="N51" s="54"/>
      <c r="O51" s="54"/>
      <c r="P51" s="54"/>
      <c r="Q51" s="54"/>
      <c r="X51" s="54"/>
      <c r="Y51" s="54"/>
      <c r="Z51" s="54"/>
      <c r="AE51" s="54"/>
      <c r="AF51" s="54"/>
      <c r="BF51" s="54"/>
      <c r="BG51" s="54"/>
      <c r="BH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</row>
    <row r="52" spans="2:97" ht="88.5" customHeight="1">
      <c r="B52" s="54"/>
      <c r="E52" s="54"/>
      <c r="F52" s="54"/>
      <c r="G52" s="54"/>
      <c r="H52" s="54"/>
      <c r="I52" s="54"/>
      <c r="J52" s="54"/>
      <c r="N52" s="54"/>
      <c r="O52" s="54"/>
      <c r="P52" s="54"/>
      <c r="Q52" s="54"/>
      <c r="X52" s="54"/>
      <c r="Y52" s="54"/>
      <c r="Z52" s="54"/>
      <c r="AE52" s="54"/>
      <c r="AF52" s="54"/>
      <c r="BF52" s="54"/>
      <c r="BG52" s="54"/>
      <c r="BH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</row>
    <row r="53" spans="2:97" ht="88.5" customHeight="1">
      <c r="B53" s="54"/>
      <c r="E53" s="54"/>
      <c r="F53" s="54"/>
      <c r="G53" s="54"/>
      <c r="H53" s="54"/>
      <c r="I53" s="54"/>
      <c r="J53" s="54"/>
      <c r="N53" s="54"/>
      <c r="O53" s="54"/>
      <c r="P53" s="54"/>
      <c r="Q53" s="54"/>
      <c r="X53" s="54"/>
      <c r="Y53" s="54"/>
      <c r="Z53" s="54"/>
      <c r="AE53" s="54"/>
      <c r="AF53" s="54"/>
      <c r="BF53" s="54"/>
      <c r="BG53" s="54"/>
      <c r="BH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</row>
    <row r="54" spans="2:97" ht="88.5" customHeight="1">
      <c r="B54" s="54"/>
      <c r="E54" s="54"/>
      <c r="F54" s="54"/>
      <c r="G54" s="54"/>
      <c r="H54" s="54"/>
      <c r="I54" s="54"/>
      <c r="J54" s="54"/>
      <c r="N54" s="54"/>
      <c r="O54" s="54"/>
      <c r="P54" s="54"/>
      <c r="Q54" s="54"/>
      <c r="X54" s="54"/>
      <c r="Y54" s="54"/>
      <c r="Z54" s="54"/>
      <c r="AE54" s="54"/>
      <c r="AF54" s="54"/>
      <c r="BF54" s="54"/>
      <c r="BG54" s="54"/>
      <c r="BH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</row>
    <row r="55" spans="2:97" ht="88.5" customHeight="1">
      <c r="B55" s="54"/>
      <c r="E55" s="54"/>
      <c r="F55" s="54"/>
      <c r="G55" s="54"/>
      <c r="H55" s="54"/>
      <c r="I55" s="54"/>
      <c r="J55" s="54"/>
      <c r="N55" s="54"/>
      <c r="O55" s="54"/>
      <c r="P55" s="54"/>
      <c r="Q55" s="54"/>
      <c r="X55" s="54"/>
      <c r="Y55" s="54"/>
      <c r="Z55" s="54"/>
      <c r="AE55" s="54"/>
      <c r="AF55" s="54"/>
      <c r="BF55" s="54"/>
      <c r="BG55" s="54"/>
      <c r="BH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</row>
    <row r="56" spans="2:97" ht="88.5" customHeight="1">
      <c r="B56" s="54"/>
      <c r="E56" s="54"/>
      <c r="F56" s="54"/>
      <c r="G56" s="54"/>
      <c r="H56" s="54"/>
      <c r="I56" s="54"/>
      <c r="J56" s="54"/>
      <c r="N56" s="54"/>
      <c r="O56" s="54"/>
      <c r="P56" s="54"/>
      <c r="Q56" s="54"/>
      <c r="X56" s="54"/>
      <c r="Y56" s="54"/>
      <c r="Z56" s="54"/>
      <c r="AE56" s="54"/>
      <c r="AF56" s="54"/>
      <c r="BF56" s="54"/>
      <c r="BG56" s="54"/>
      <c r="BH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</row>
    <row r="57" spans="2:97" ht="88.5" customHeight="1">
      <c r="B57" s="54"/>
      <c r="E57" s="54"/>
      <c r="F57" s="54"/>
      <c r="G57" s="54"/>
      <c r="H57" s="54"/>
      <c r="I57" s="54"/>
      <c r="J57" s="54"/>
      <c r="N57" s="54"/>
      <c r="O57" s="54"/>
      <c r="P57" s="54"/>
      <c r="Q57" s="54"/>
      <c r="X57" s="54"/>
      <c r="Y57" s="54"/>
      <c r="Z57" s="54"/>
      <c r="AE57" s="54"/>
      <c r="AF57" s="54"/>
      <c r="BF57" s="54"/>
      <c r="BG57" s="54"/>
      <c r="BH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</row>
    <row r="58" spans="2:97" ht="88.5" customHeight="1">
      <c r="B58" s="54"/>
      <c r="E58" s="54"/>
      <c r="F58" s="54"/>
      <c r="G58" s="54"/>
      <c r="H58" s="54"/>
      <c r="I58" s="54"/>
      <c r="J58" s="54"/>
      <c r="N58" s="54"/>
      <c r="O58" s="54"/>
      <c r="P58" s="54"/>
      <c r="Q58" s="54"/>
      <c r="X58" s="54"/>
      <c r="Y58" s="54"/>
      <c r="Z58" s="54"/>
      <c r="AE58" s="54"/>
      <c r="AF58" s="54"/>
      <c r="BF58" s="54"/>
      <c r="BG58" s="54"/>
      <c r="BH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</row>
    <row r="59" spans="2:97" ht="88.5" customHeight="1">
      <c r="B59" s="54"/>
      <c r="E59" s="54"/>
      <c r="F59" s="54"/>
      <c r="G59" s="54"/>
      <c r="H59" s="54"/>
      <c r="I59" s="54"/>
      <c r="J59" s="54"/>
      <c r="N59" s="54"/>
      <c r="O59" s="54"/>
      <c r="P59" s="54"/>
      <c r="Q59" s="54"/>
      <c r="X59" s="54"/>
      <c r="Y59" s="54"/>
      <c r="Z59" s="54"/>
      <c r="AE59" s="54"/>
      <c r="AF59" s="54"/>
      <c r="BF59" s="54"/>
      <c r="BG59" s="54"/>
      <c r="BH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</row>
    <row r="60" spans="2:97" ht="88.5" customHeight="1">
      <c r="B60" s="54"/>
      <c r="E60" s="54"/>
      <c r="F60" s="54"/>
      <c r="G60" s="54"/>
      <c r="H60" s="54"/>
      <c r="I60" s="54"/>
      <c r="J60" s="54"/>
      <c r="N60" s="54"/>
      <c r="O60" s="54"/>
      <c r="P60" s="54"/>
      <c r="Q60" s="54"/>
      <c r="X60" s="54"/>
      <c r="Y60" s="54"/>
      <c r="Z60" s="54"/>
      <c r="AE60" s="54"/>
      <c r="AF60" s="54"/>
      <c r="BF60" s="54"/>
      <c r="BG60" s="54"/>
      <c r="BH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</row>
    <row r="61" spans="2:97" ht="88.5" customHeight="1">
      <c r="B61" s="54"/>
      <c r="E61" s="54"/>
      <c r="F61" s="54"/>
      <c r="G61" s="54"/>
      <c r="H61" s="54"/>
      <c r="I61" s="54"/>
      <c r="J61" s="54"/>
      <c r="N61" s="54"/>
      <c r="O61" s="54"/>
      <c r="P61" s="54"/>
      <c r="Q61" s="54"/>
      <c r="X61" s="54"/>
      <c r="Y61" s="54"/>
      <c r="Z61" s="54"/>
      <c r="AE61" s="54"/>
      <c r="AF61" s="54"/>
      <c r="BF61" s="54"/>
      <c r="BG61" s="54"/>
      <c r="BH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</row>
    <row r="62" spans="2:97" ht="88.5" customHeight="1">
      <c r="B62" s="54"/>
      <c r="E62" s="54"/>
      <c r="F62" s="54"/>
      <c r="G62" s="54"/>
      <c r="H62" s="54"/>
      <c r="I62" s="54"/>
      <c r="J62" s="54"/>
      <c r="N62" s="54"/>
      <c r="O62" s="54"/>
      <c r="P62" s="54"/>
      <c r="Q62" s="54"/>
      <c r="X62" s="54"/>
      <c r="Y62" s="54"/>
      <c r="Z62" s="54"/>
      <c r="AE62" s="54"/>
      <c r="AF62" s="54"/>
      <c r="BF62" s="54"/>
      <c r="BG62" s="54"/>
      <c r="BH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N62" s="160"/>
    </row>
    <row r="63" spans="2:97" ht="88.5" customHeight="1">
      <c r="B63" s="54"/>
      <c r="E63" s="54"/>
      <c r="F63" s="54"/>
      <c r="G63" s="54"/>
      <c r="H63" s="54"/>
      <c r="I63" s="54"/>
      <c r="J63" s="54"/>
      <c r="N63" s="54"/>
      <c r="O63" s="54"/>
      <c r="P63" s="54"/>
      <c r="Q63" s="54"/>
      <c r="X63" s="54"/>
      <c r="Y63" s="54"/>
      <c r="Z63" s="54"/>
      <c r="AE63" s="54"/>
      <c r="AF63" s="54"/>
      <c r="BF63" s="54"/>
      <c r="BG63" s="54"/>
      <c r="BH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N63" s="160"/>
    </row>
    <row r="64" spans="2:97" ht="88.5" customHeight="1">
      <c r="B64" s="54"/>
      <c r="E64" s="54"/>
      <c r="F64" s="54"/>
      <c r="G64" s="54"/>
      <c r="H64" s="54"/>
      <c r="I64" s="54"/>
      <c r="J64" s="54"/>
      <c r="N64" s="54"/>
      <c r="O64" s="54"/>
      <c r="P64" s="54"/>
      <c r="Q64" s="54"/>
      <c r="X64" s="54"/>
      <c r="Y64" s="54"/>
      <c r="Z64" s="54"/>
      <c r="AE64" s="54"/>
      <c r="AF64" s="54"/>
      <c r="BF64" s="54"/>
      <c r="BG64" s="54"/>
      <c r="BH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N64" s="160"/>
      <c r="CS64" s="160"/>
    </row>
    <row r="65" spans="2:97" ht="88.5" customHeight="1">
      <c r="B65" s="54"/>
      <c r="E65" s="54"/>
      <c r="F65" s="54"/>
      <c r="G65" s="54"/>
      <c r="H65" s="54"/>
      <c r="I65" s="54"/>
      <c r="J65" s="54"/>
      <c r="N65" s="54"/>
      <c r="O65" s="54"/>
      <c r="P65" s="54"/>
      <c r="Q65" s="54"/>
      <c r="X65" s="54"/>
      <c r="Y65" s="54"/>
      <c r="Z65" s="54"/>
      <c r="AE65" s="54"/>
      <c r="AF65" s="54"/>
      <c r="BF65" s="54"/>
      <c r="BG65" s="54"/>
      <c r="BH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N65" s="160"/>
      <c r="CS65" s="160"/>
    </row>
    <row r="66" spans="2:97" ht="88.5" customHeight="1">
      <c r="B66" s="54"/>
      <c r="E66" s="54"/>
      <c r="F66" s="54"/>
      <c r="G66" s="54"/>
      <c r="H66" s="54"/>
      <c r="I66" s="54"/>
      <c r="J66" s="54"/>
      <c r="N66" s="54"/>
      <c r="O66" s="54"/>
      <c r="P66" s="54"/>
      <c r="Q66" s="54"/>
      <c r="X66" s="54"/>
      <c r="Y66" s="54"/>
      <c r="Z66" s="54"/>
      <c r="AE66" s="54"/>
      <c r="AF66" s="54"/>
      <c r="BF66" s="54"/>
      <c r="BG66" s="54"/>
      <c r="BH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N66" s="160"/>
      <c r="CS66" s="160"/>
    </row>
    <row r="67" spans="2:97" ht="88.5" customHeight="1">
      <c r="B67" s="54"/>
      <c r="E67" s="54"/>
      <c r="F67" s="54"/>
      <c r="G67" s="54"/>
      <c r="H67" s="54"/>
      <c r="I67" s="54"/>
      <c r="J67" s="54"/>
      <c r="N67" s="54"/>
      <c r="O67" s="54"/>
      <c r="P67" s="54"/>
      <c r="Q67" s="54"/>
      <c r="X67" s="54"/>
      <c r="Y67" s="54"/>
      <c r="Z67" s="54"/>
      <c r="AE67" s="54"/>
      <c r="AF67" s="54"/>
      <c r="BF67" s="54"/>
      <c r="BG67" s="54"/>
      <c r="BH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J67" s="161"/>
      <c r="CK67" s="161"/>
      <c r="CL67" s="161"/>
      <c r="CM67" s="161"/>
      <c r="CN67" s="162"/>
      <c r="CS67" s="160"/>
    </row>
    <row r="68" spans="2:97" ht="88.5" customHeight="1">
      <c r="B68" s="54"/>
      <c r="E68" s="54"/>
      <c r="F68" s="54"/>
      <c r="G68" s="54"/>
      <c r="H68" s="54"/>
      <c r="I68" s="54"/>
      <c r="J68" s="54"/>
      <c r="N68" s="54"/>
      <c r="O68" s="54"/>
      <c r="P68" s="54"/>
      <c r="Q68" s="54"/>
      <c r="X68" s="54"/>
      <c r="Y68" s="54"/>
      <c r="Z68" s="54"/>
      <c r="AE68" s="54"/>
      <c r="AF68" s="54"/>
      <c r="BF68" s="54"/>
      <c r="BG68" s="54"/>
      <c r="BH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J68" s="161"/>
      <c r="CK68" s="161"/>
      <c r="CL68" s="161"/>
      <c r="CM68" s="161"/>
      <c r="CN68" s="162"/>
      <c r="CO68" s="161"/>
      <c r="CP68" s="161"/>
      <c r="CQ68" s="161"/>
      <c r="CR68" s="161"/>
      <c r="CS68" s="162"/>
    </row>
    <row r="69" spans="2:97" ht="88.5" customHeight="1">
      <c r="B69" s="54"/>
      <c r="E69" s="54"/>
      <c r="F69" s="54"/>
      <c r="G69" s="54"/>
      <c r="H69" s="54"/>
      <c r="I69" s="54"/>
      <c r="J69" s="54"/>
      <c r="N69" s="54"/>
      <c r="O69" s="54"/>
      <c r="P69" s="54"/>
      <c r="Q69" s="54"/>
      <c r="X69" s="54"/>
      <c r="Y69" s="54"/>
      <c r="Z69" s="54"/>
      <c r="AE69" s="54"/>
      <c r="AF69" s="54"/>
      <c r="BF69" s="54"/>
      <c r="BG69" s="54"/>
      <c r="BH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J69" s="161"/>
      <c r="CK69" s="161"/>
      <c r="CL69" s="161"/>
      <c r="CM69" s="161"/>
      <c r="CN69" s="162"/>
      <c r="CO69" s="161"/>
      <c r="CP69" s="161"/>
      <c r="CQ69" s="161"/>
      <c r="CR69" s="161"/>
      <c r="CS69" s="162"/>
    </row>
    <row r="70" spans="2:97" ht="88.5" customHeight="1">
      <c r="B70" s="54"/>
      <c r="E70" s="54"/>
      <c r="F70" s="54"/>
      <c r="G70" s="54"/>
      <c r="H70" s="54"/>
      <c r="I70" s="54"/>
      <c r="J70" s="54"/>
      <c r="N70" s="54"/>
      <c r="O70" s="54"/>
      <c r="P70" s="54"/>
      <c r="Q70" s="54"/>
      <c r="X70" s="54"/>
      <c r="Y70" s="54"/>
      <c r="Z70" s="54"/>
      <c r="AE70" s="54"/>
      <c r="AF70" s="54"/>
      <c r="BF70" s="54"/>
      <c r="BG70" s="54"/>
      <c r="BH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J70" s="161"/>
      <c r="CK70" s="161"/>
      <c r="CL70" s="161"/>
      <c r="CM70" s="161"/>
      <c r="CN70" s="162"/>
      <c r="CO70" s="161"/>
      <c r="CP70" s="161"/>
      <c r="CQ70" s="161"/>
      <c r="CR70" s="161"/>
      <c r="CS70" s="162"/>
    </row>
    <row r="71" spans="2:97" ht="88.5" customHeight="1">
      <c r="B71" s="54"/>
      <c r="E71" s="54"/>
      <c r="F71" s="54"/>
      <c r="G71" s="54"/>
      <c r="H71" s="54"/>
      <c r="I71" s="54"/>
      <c r="J71" s="54"/>
      <c r="N71" s="54"/>
      <c r="O71" s="54"/>
      <c r="P71" s="54"/>
      <c r="Q71" s="54"/>
      <c r="X71" s="54"/>
      <c r="Y71" s="54"/>
      <c r="Z71" s="54"/>
      <c r="AE71" s="54"/>
      <c r="AF71" s="54"/>
      <c r="BF71" s="54"/>
      <c r="BG71" s="54"/>
      <c r="BH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O71" s="161"/>
      <c r="CP71" s="161"/>
      <c r="CQ71" s="161"/>
      <c r="CR71" s="161"/>
      <c r="CS71" s="162"/>
    </row>
    <row r="72" spans="2:97" ht="88.5" customHeight="1">
      <c r="B72" s="54"/>
      <c r="E72" s="54"/>
      <c r="F72" s="54"/>
      <c r="G72" s="54"/>
      <c r="H72" s="54"/>
      <c r="I72" s="54"/>
      <c r="J72" s="54"/>
      <c r="N72" s="54"/>
      <c r="O72" s="54"/>
      <c r="P72" s="54"/>
      <c r="Q72" s="54"/>
      <c r="X72" s="54"/>
      <c r="Y72" s="54"/>
      <c r="Z72" s="54"/>
      <c r="AE72" s="54"/>
      <c r="AF72" s="54"/>
      <c r="BF72" s="54"/>
      <c r="BG72" s="54"/>
      <c r="BH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</row>
    <row r="73" spans="2:97" ht="88.5" customHeight="1">
      <c r="B73" s="54"/>
      <c r="E73" s="54"/>
      <c r="F73" s="54"/>
      <c r="G73" s="54"/>
      <c r="H73" s="54"/>
      <c r="I73" s="54"/>
      <c r="J73" s="54"/>
      <c r="N73" s="54"/>
      <c r="O73" s="54"/>
      <c r="P73" s="54"/>
      <c r="Q73" s="54"/>
      <c r="X73" s="54"/>
      <c r="Y73" s="54"/>
      <c r="Z73" s="54"/>
      <c r="AE73" s="54"/>
      <c r="AF73" s="54"/>
      <c r="BF73" s="54"/>
      <c r="BG73" s="54"/>
      <c r="BH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</row>
    <row r="74" spans="2:97" ht="88.5" customHeight="1">
      <c r="B74" s="54"/>
      <c r="E74" s="54"/>
      <c r="F74" s="54"/>
      <c r="G74" s="54"/>
      <c r="H74" s="54"/>
      <c r="I74" s="54"/>
      <c r="J74" s="54"/>
      <c r="N74" s="54"/>
      <c r="O74" s="54"/>
      <c r="P74" s="54"/>
      <c r="Q74" s="54"/>
      <c r="X74" s="54"/>
      <c r="Y74" s="54"/>
      <c r="Z74" s="54"/>
      <c r="AE74" s="54"/>
      <c r="AF74" s="54"/>
      <c r="BF74" s="54"/>
      <c r="BG74" s="54"/>
      <c r="BH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</row>
    <row r="75" spans="2:97">
      <c r="B75" s="54"/>
      <c r="E75" s="54"/>
      <c r="F75" s="54"/>
      <c r="G75" s="54"/>
      <c r="H75" s="54"/>
      <c r="I75" s="54"/>
      <c r="J75" s="54"/>
      <c r="N75" s="54"/>
      <c r="O75" s="54"/>
      <c r="P75" s="54"/>
      <c r="Q75" s="54"/>
      <c r="X75" s="54"/>
      <c r="Y75" s="54"/>
      <c r="Z75" s="54"/>
      <c r="AE75" s="54"/>
      <c r="AF75" s="54"/>
      <c r="BF75" s="54"/>
      <c r="BG75" s="54"/>
      <c r="BH75" s="54"/>
      <c r="BM75" s="54"/>
      <c r="BN75" s="54"/>
      <c r="BT75" s="54"/>
      <c r="BU75" s="54"/>
      <c r="BV75" s="54"/>
      <c r="BW75" s="54"/>
      <c r="BX75" s="54"/>
      <c r="BY75" s="54"/>
    </row>
    <row r="76" spans="2:97">
      <c r="B76" s="54"/>
      <c r="E76" s="54"/>
      <c r="F76" s="54"/>
      <c r="G76" s="54"/>
      <c r="H76" s="54"/>
      <c r="I76" s="54"/>
      <c r="J76" s="54"/>
      <c r="N76" s="54"/>
      <c r="O76" s="54"/>
      <c r="P76" s="54"/>
      <c r="Q76" s="54"/>
      <c r="X76" s="54"/>
      <c r="Y76" s="54"/>
      <c r="Z76" s="54"/>
      <c r="AE76" s="54"/>
      <c r="AF76" s="54"/>
      <c r="BF76" s="54"/>
      <c r="BG76" s="54"/>
      <c r="BH76" s="54"/>
      <c r="BM76" s="54"/>
      <c r="BN76" s="54"/>
      <c r="BT76" s="54"/>
      <c r="BU76" s="54"/>
      <c r="BV76" s="54"/>
      <c r="BW76" s="54"/>
      <c r="BX76" s="54"/>
      <c r="BY76" s="54"/>
    </row>
    <row r="77" spans="2:97">
      <c r="B77" s="54"/>
      <c r="E77" s="54"/>
      <c r="F77" s="54"/>
      <c r="G77" s="54"/>
      <c r="H77" s="54"/>
      <c r="I77" s="54"/>
      <c r="J77" s="54"/>
      <c r="N77" s="54"/>
      <c r="O77" s="54"/>
      <c r="P77" s="54"/>
      <c r="Q77" s="54"/>
      <c r="X77" s="54"/>
      <c r="Y77" s="54"/>
      <c r="Z77" s="54"/>
      <c r="AE77" s="54"/>
      <c r="AF77" s="54"/>
      <c r="BF77" s="54"/>
      <c r="BG77" s="54"/>
      <c r="BH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</row>
    <row r="78" spans="2:97">
      <c r="B78" s="54"/>
      <c r="E78" s="54"/>
      <c r="F78" s="54"/>
      <c r="G78" s="54"/>
      <c r="H78" s="54"/>
      <c r="I78" s="54"/>
      <c r="J78" s="54"/>
      <c r="N78" s="54"/>
      <c r="O78" s="54"/>
      <c r="P78" s="54"/>
      <c r="Q78" s="54"/>
      <c r="X78" s="54"/>
      <c r="Y78" s="54"/>
      <c r="Z78" s="54"/>
      <c r="AE78" s="54"/>
      <c r="AF78" s="54"/>
      <c r="BF78" s="54"/>
      <c r="BG78" s="54"/>
      <c r="BH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</row>
    <row r="79" spans="2:97">
      <c r="B79" s="54"/>
      <c r="E79" s="54"/>
      <c r="F79" s="54"/>
      <c r="G79" s="54"/>
      <c r="H79" s="54"/>
      <c r="I79" s="54"/>
      <c r="J79" s="54"/>
      <c r="N79" s="54"/>
      <c r="O79" s="54"/>
      <c r="P79" s="54"/>
      <c r="Q79" s="54"/>
      <c r="X79" s="54"/>
      <c r="Y79" s="54"/>
      <c r="Z79" s="54"/>
      <c r="AE79" s="54"/>
      <c r="AF79" s="54"/>
      <c r="BF79" s="54"/>
      <c r="BG79" s="54"/>
      <c r="BH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</row>
    <row r="80" spans="2:97">
      <c r="B80" s="54"/>
      <c r="E80" s="54"/>
      <c r="F80" s="54"/>
      <c r="G80" s="54"/>
      <c r="H80" s="54"/>
      <c r="I80" s="54"/>
      <c r="J80" s="54"/>
      <c r="N80" s="54"/>
      <c r="O80" s="54"/>
      <c r="P80" s="54"/>
      <c r="Q80" s="54"/>
      <c r="X80" s="54"/>
      <c r="Y80" s="54"/>
      <c r="Z80" s="54"/>
      <c r="AE80" s="54"/>
      <c r="AF80" s="54"/>
      <c r="BF80" s="54"/>
      <c r="BG80" s="54"/>
      <c r="BH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</row>
    <row r="81" spans="65:77" s="54" customFormat="1"/>
    <row r="82" spans="65:77" s="54" customFormat="1"/>
    <row r="83" spans="65:77" s="54" customFormat="1"/>
    <row r="84" spans="65:77" s="54" customFormat="1"/>
    <row r="85" spans="65:77" s="54" customFormat="1"/>
    <row r="86" spans="65:77" s="54" customFormat="1"/>
    <row r="87" spans="65:77" s="54" customFormat="1"/>
    <row r="88" spans="65:77" s="54" customFormat="1"/>
    <row r="89" spans="65:77" s="54" customFormat="1"/>
    <row r="90" spans="65:77" s="54" customFormat="1"/>
    <row r="91" spans="65:77" s="54" customFormat="1"/>
    <row r="92" spans="65:77" s="54" customFormat="1"/>
    <row r="93" spans="65:77" s="54" customFormat="1">
      <c r="BM93" s="161"/>
      <c r="BN93" s="161"/>
      <c r="BT93" s="161"/>
      <c r="BU93" s="161"/>
      <c r="BV93" s="161"/>
      <c r="BW93" s="161"/>
      <c r="BX93" s="161"/>
      <c r="BY93" s="161"/>
    </row>
    <row r="94" spans="65:77" s="54" customFormat="1">
      <c r="BM94" s="161"/>
      <c r="BN94" s="161"/>
      <c r="BT94" s="161"/>
      <c r="BU94" s="161"/>
      <c r="BV94" s="161"/>
      <c r="BW94" s="161"/>
      <c r="BX94" s="161"/>
      <c r="BY94" s="161"/>
    </row>
    <row r="322" s="54" customFormat="1"/>
    <row r="323" s="54" customFormat="1"/>
    <row r="324" s="54" customFormat="1"/>
    <row r="325" s="54" customFormat="1"/>
    <row r="326" s="54" customFormat="1"/>
    <row r="327" s="54" customFormat="1"/>
    <row r="328" s="54" customFormat="1"/>
    <row r="329" s="54" customFormat="1"/>
    <row r="330" s="54" customFormat="1"/>
    <row r="331" s="54" customFormat="1"/>
    <row r="332" s="54" customFormat="1"/>
    <row r="333" s="54" customFormat="1"/>
    <row r="334" s="54" customFormat="1"/>
    <row r="335" s="54" customFormat="1"/>
    <row r="336" s="54" customFormat="1"/>
    <row r="337" s="54" customFormat="1"/>
    <row r="338" s="54" customFormat="1"/>
    <row r="339" s="54" customFormat="1"/>
    <row r="340" s="54" customFormat="1"/>
    <row r="341" s="54" customFormat="1"/>
    <row r="342" s="54" customFormat="1"/>
    <row r="343" s="54" customFormat="1"/>
    <row r="344" s="54" customFormat="1"/>
    <row r="345" s="54" customFormat="1"/>
    <row r="346" s="54" customFormat="1"/>
    <row r="347" s="54" customFormat="1"/>
    <row r="348" s="54" customFormat="1"/>
    <row r="349" s="54" customFormat="1"/>
    <row r="350" s="54" customFormat="1"/>
    <row r="351" s="54" customFormat="1"/>
    <row r="352" s="54" customFormat="1"/>
  </sheetData>
  <mergeCells count="95">
    <mergeCell ref="I12:N12"/>
    <mergeCell ref="M15:N15"/>
    <mergeCell ref="M16:N16"/>
    <mergeCell ref="AU7:AU8"/>
    <mergeCell ref="AV7:AV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W7:AW8"/>
    <mergeCell ref="AX7:AX8"/>
    <mergeCell ref="BD7:BD8"/>
    <mergeCell ref="BE7:BE8"/>
    <mergeCell ref="AO7:AO8"/>
    <mergeCell ref="AP7:AP8"/>
    <mergeCell ref="AQ7:AQ8"/>
    <mergeCell ref="AR7:AR8"/>
    <mergeCell ref="AS7:AS8"/>
    <mergeCell ref="AT7:AT8"/>
    <mergeCell ref="T7:T8"/>
    <mergeCell ref="AH7:AH8"/>
    <mergeCell ref="W7:W8"/>
    <mergeCell ref="X7:X8"/>
    <mergeCell ref="Y7:Y8"/>
    <mergeCell ref="Z7:Z8"/>
    <mergeCell ref="AA7:AA8"/>
    <mergeCell ref="AB7:AB8"/>
    <mergeCell ref="M7:M8"/>
    <mergeCell ref="N7:N8"/>
    <mergeCell ref="O7:O8"/>
    <mergeCell ref="P7:Q8"/>
    <mergeCell ref="R7:R8"/>
    <mergeCell ref="G7:H8"/>
    <mergeCell ref="I7:I8"/>
    <mergeCell ref="J7:J8"/>
    <mergeCell ref="K7:K8"/>
    <mergeCell ref="L7:L8"/>
    <mergeCell ref="BE5:BE6"/>
    <mergeCell ref="BF5:BF6"/>
    <mergeCell ref="BG5:BG6"/>
    <mergeCell ref="BH5:BH6"/>
    <mergeCell ref="G6:H6"/>
    <mergeCell ref="AT5:AT6"/>
    <mergeCell ref="AU5:AU6"/>
    <mergeCell ref="AV5:AV6"/>
    <mergeCell ref="AW5:AW6"/>
    <mergeCell ref="AX5:AX6"/>
    <mergeCell ref="BD5:BD6"/>
    <mergeCell ref="AN5:AN6"/>
    <mergeCell ref="AO5:AO6"/>
    <mergeCell ref="AP5:AP6"/>
    <mergeCell ref="AQ5:AQ6"/>
    <mergeCell ref="AR5:AR6"/>
    <mergeCell ref="AS5:AS6"/>
    <mergeCell ref="AH5:AH6"/>
    <mergeCell ref="AI5:AI6"/>
    <mergeCell ref="AJ5:AJ6"/>
    <mergeCell ref="AK5:AK6"/>
    <mergeCell ref="AL5:AL6"/>
    <mergeCell ref="AM5:AM6"/>
    <mergeCell ref="AG5:AG6"/>
    <mergeCell ref="O5:O6"/>
    <mergeCell ref="P5:Q6"/>
    <mergeCell ref="R5:S5"/>
    <mergeCell ref="T5:U5"/>
    <mergeCell ref="Z5:Z6"/>
    <mergeCell ref="AA5:AA6"/>
    <mergeCell ref="AB5:AB6"/>
    <mergeCell ref="AC5:AC6"/>
    <mergeCell ref="AD5:AD6"/>
    <mergeCell ref="AE5:AE6"/>
    <mergeCell ref="AF5:AF6"/>
    <mergeCell ref="R1:Y1"/>
    <mergeCell ref="A5:A8"/>
    <mergeCell ref="B5:B6"/>
    <mergeCell ref="C5:C6"/>
    <mergeCell ref="D5:D6"/>
    <mergeCell ref="E5:E6"/>
    <mergeCell ref="F5:F6"/>
    <mergeCell ref="G5:H5"/>
    <mergeCell ref="J5:J6"/>
    <mergeCell ref="N5:N6"/>
    <mergeCell ref="B7:B8"/>
    <mergeCell ref="C7:C8"/>
    <mergeCell ref="D7:D8"/>
    <mergeCell ref="E7:E8"/>
    <mergeCell ref="F7:F8"/>
    <mergeCell ref="V7:V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586FB-6B76-4B0B-A1E7-5CDF78B556D2}">
  <dimension ref="A1:CS352"/>
  <sheetViews>
    <sheetView workbookViewId="0">
      <selection activeCell="N10" sqref="N10"/>
    </sheetView>
  </sheetViews>
  <sheetFormatPr defaultColWidth="9" defaultRowHeight="15"/>
  <cols>
    <col min="1" max="1" width="5.140625" style="54" customWidth="1"/>
    <col min="2" max="2" width="8.85546875" style="154" customWidth="1"/>
    <col min="3" max="3" width="10" style="54" customWidth="1"/>
    <col min="4" max="4" width="3.7109375" style="54" customWidth="1"/>
    <col min="5" max="5" width="9.85546875" style="163" bestFit="1" customWidth="1"/>
    <col min="6" max="6" width="5.7109375" style="163" customWidth="1"/>
    <col min="7" max="8" width="4" style="163" customWidth="1"/>
    <col min="9" max="9" width="11.7109375" style="163" bestFit="1" customWidth="1"/>
    <col min="10" max="10" width="9.5703125" style="164" customWidth="1"/>
    <col min="11" max="11" width="8.5703125" style="54" customWidth="1"/>
    <col min="12" max="12" width="11.5703125" style="54" bestFit="1" customWidth="1"/>
    <col min="13" max="13" width="6.7109375" style="54" customWidth="1"/>
    <col min="14" max="14" width="7.140625" style="165" customWidth="1"/>
    <col min="15" max="15" width="9.5703125" style="166" hidden="1" customWidth="1"/>
    <col min="16" max="16" width="9" style="166" hidden="1" customWidth="1"/>
    <col min="17" max="17" width="9.7109375" style="166" hidden="1" customWidth="1"/>
    <col min="18" max="18" width="10.42578125" style="54" customWidth="1"/>
    <col min="19" max="19" width="9.28515625" style="54" customWidth="1"/>
    <col min="20" max="20" width="10.28515625" style="54" customWidth="1"/>
    <col min="21" max="21" width="9" style="54"/>
    <col min="22" max="22" width="6.7109375" style="54" customWidth="1"/>
    <col min="23" max="23" width="8.85546875" style="54" customWidth="1"/>
    <col min="24" max="24" width="6.7109375" style="167" customWidth="1"/>
    <col min="25" max="25" width="9.7109375" style="167" customWidth="1"/>
    <col min="26" max="26" width="7" style="167" hidden="1" customWidth="1"/>
    <col min="27" max="27" width="9.140625" style="54" customWidth="1"/>
    <col min="28" max="28" width="7.85546875" style="54" customWidth="1"/>
    <col min="29" max="29" width="7.85546875" style="54" hidden="1" customWidth="1"/>
    <col min="30" max="30" width="7" style="54" hidden="1" customWidth="1"/>
    <col min="31" max="31" width="6.28515625" style="11" customWidth="1"/>
    <col min="32" max="32" width="8" style="11" hidden="1" customWidth="1"/>
    <col min="33" max="33" width="7" style="54" hidden="1" customWidth="1"/>
    <col min="34" max="34" width="8.42578125" style="54" hidden="1" customWidth="1"/>
    <col min="35" max="35" width="8" style="54" hidden="1" customWidth="1"/>
    <col min="36" max="36" width="8.5703125" style="54" hidden="1" customWidth="1"/>
    <col min="37" max="38" width="7.7109375" style="54" hidden="1" customWidth="1"/>
    <col min="39" max="39" width="10.28515625" style="54" customWidth="1"/>
    <col min="40" max="40" width="9.7109375" style="54" customWidth="1"/>
    <col min="41" max="41" width="11.85546875" style="54" customWidth="1"/>
    <col min="42" max="42" width="7.85546875" style="54" customWidth="1"/>
    <col min="43" max="43" width="7.7109375" style="54" customWidth="1"/>
    <col min="44" max="45" width="7.28515625" style="54" hidden="1" customWidth="1"/>
    <col min="46" max="47" width="9.5703125" style="54" hidden="1" customWidth="1"/>
    <col min="48" max="48" width="6.5703125" style="54" hidden="1" customWidth="1"/>
    <col min="49" max="49" width="7.7109375" style="54" customWidth="1"/>
    <col min="50" max="50" width="6" style="54" hidden="1" customWidth="1"/>
    <col min="51" max="55" width="7.28515625" style="54" hidden="1" customWidth="1"/>
    <col min="56" max="56" width="8.140625" style="54" customWidth="1"/>
    <col min="57" max="57" width="5.28515625" style="54" hidden="1" customWidth="1"/>
    <col min="58" max="58" width="15.42578125" style="166" customWidth="1"/>
    <col min="59" max="59" width="13.7109375" style="166" customWidth="1"/>
    <col min="60" max="60" width="14" style="166" customWidth="1"/>
    <col min="61" max="61" width="16.7109375" style="54" customWidth="1"/>
    <col min="62" max="62" width="9" style="54"/>
    <col min="63" max="63" width="10" style="54" customWidth="1"/>
    <col min="64" max="64" width="7.42578125" style="54" bestFit="1" customWidth="1"/>
    <col min="65" max="65" width="12" style="161" customWidth="1"/>
    <col min="66" max="68" width="9.140625" style="161" customWidth="1"/>
    <col min="69" max="70" width="9.140625" style="161" hidden="1" customWidth="1"/>
    <col min="71" max="71" width="9.85546875" style="161" hidden="1" customWidth="1"/>
    <col min="72" max="72" width="11.28515625" style="161" hidden="1" customWidth="1"/>
    <col min="73" max="73" width="9.5703125" style="161" hidden="1" customWidth="1"/>
    <col min="74" max="80" width="9.5703125" style="161" customWidth="1"/>
    <col min="81" max="16384" width="9" style="54"/>
  </cols>
  <sheetData>
    <row r="1" spans="1:87" s="11" customFormat="1" ht="29.2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4"/>
      <c r="L1" s="5"/>
      <c r="M1" s="5"/>
      <c r="N1" s="6"/>
      <c r="O1" s="7"/>
      <c r="P1" s="7"/>
      <c r="Q1" s="7"/>
      <c r="R1" s="170" t="s">
        <v>1</v>
      </c>
      <c r="S1" s="171"/>
      <c r="T1" s="171"/>
      <c r="U1" s="171"/>
      <c r="V1" s="171"/>
      <c r="W1" s="171"/>
      <c r="X1" s="171"/>
      <c r="Y1" s="171"/>
      <c r="Z1" s="8"/>
      <c r="AA1" s="5"/>
      <c r="AB1" s="5"/>
      <c r="AC1" s="5"/>
      <c r="AD1" s="5"/>
      <c r="AE1" s="6"/>
      <c r="AF1" s="6"/>
      <c r="AG1" s="5"/>
      <c r="AH1" s="5"/>
      <c r="AI1" s="5"/>
      <c r="AJ1" s="5"/>
      <c r="AK1" s="5"/>
      <c r="AL1" s="5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7"/>
      <c r="AY1" s="7"/>
      <c r="AZ1" s="7"/>
      <c r="BA1" s="7"/>
      <c r="BB1" s="7"/>
      <c r="BC1" s="7"/>
      <c r="BD1" s="7"/>
      <c r="BE1" s="7"/>
      <c r="BF1" s="9"/>
      <c r="BG1" s="9"/>
      <c r="BH1" s="9"/>
      <c r="BI1" s="6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</row>
    <row r="2" spans="1:87" s="11" customFormat="1" ht="29.25" customHeight="1">
      <c r="A2" s="12" t="s">
        <v>2</v>
      </c>
      <c r="B2" s="13"/>
      <c r="C2" s="14"/>
      <c r="D2" s="14"/>
      <c r="E2" s="15"/>
      <c r="F2" s="14"/>
      <c r="G2" s="15"/>
      <c r="H2" s="15"/>
      <c r="I2" s="16"/>
      <c r="J2" s="3"/>
      <c r="K2" s="4"/>
      <c r="L2" s="4"/>
      <c r="M2" s="4"/>
      <c r="N2" s="6"/>
      <c r="O2" s="17"/>
      <c r="P2" s="17"/>
      <c r="Q2" s="17"/>
      <c r="R2" s="18"/>
      <c r="S2" s="19"/>
      <c r="T2" s="18"/>
      <c r="U2" s="19" t="s">
        <v>3</v>
      </c>
      <c r="V2" s="20"/>
      <c r="W2" s="21"/>
      <c r="X2" s="20"/>
      <c r="Y2" s="21"/>
      <c r="Z2" s="22"/>
      <c r="AA2" s="23"/>
      <c r="AB2" s="24"/>
      <c r="AC2" s="24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6"/>
      <c r="BH2" s="6"/>
      <c r="BI2" s="6"/>
      <c r="BJ2" s="25" t="s">
        <v>4</v>
      </c>
      <c r="BK2" s="10"/>
      <c r="BL2" s="10">
        <v>4119</v>
      </c>
      <c r="BM2" s="26">
        <f>+BL2/10000</f>
        <v>0.41189999999999999</v>
      </c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</row>
    <row r="3" spans="1:87" s="11" customFormat="1" ht="29.25" customHeight="1">
      <c r="A3" s="27" t="s">
        <v>5</v>
      </c>
      <c r="B3" s="28"/>
      <c r="C3" s="6"/>
      <c r="D3" s="6"/>
      <c r="E3" s="16"/>
      <c r="F3" s="16"/>
      <c r="G3" s="16"/>
      <c r="H3" s="4"/>
      <c r="I3" s="4"/>
      <c r="J3" s="3"/>
      <c r="K3" s="4"/>
      <c r="L3" s="4"/>
      <c r="M3" s="29"/>
      <c r="N3" s="6"/>
      <c r="O3" s="17"/>
      <c r="P3" s="17"/>
      <c r="Q3" s="17"/>
      <c r="R3" s="18"/>
      <c r="S3" s="18"/>
      <c r="T3" s="18"/>
      <c r="U3" s="18"/>
      <c r="V3" s="30" t="s">
        <v>6</v>
      </c>
      <c r="W3" s="31"/>
      <c r="X3" s="20"/>
      <c r="Y3" s="21"/>
      <c r="Z3" s="22"/>
      <c r="AA3" s="23"/>
      <c r="AB3" s="24"/>
      <c r="AC3" s="24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6"/>
      <c r="BH3" s="32"/>
      <c r="BI3" s="6"/>
      <c r="BJ3" s="25" t="s">
        <v>7</v>
      </c>
      <c r="BK3" s="10"/>
      <c r="BL3" s="10">
        <v>4109</v>
      </c>
      <c r="BM3" s="26">
        <f>+BL3/10000</f>
        <v>0.41089999999999999</v>
      </c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</row>
    <row r="4" spans="1:87" s="11" customFormat="1" ht="24.75">
      <c r="A4" s="33" t="s">
        <v>8</v>
      </c>
      <c r="B4" s="34"/>
      <c r="C4" s="35" t="s">
        <v>166</v>
      </c>
      <c r="D4" s="36"/>
      <c r="E4" s="37"/>
      <c r="F4" s="4"/>
      <c r="G4" s="37"/>
      <c r="H4" s="37"/>
      <c r="I4" s="38"/>
      <c r="J4" s="3"/>
      <c r="K4" s="38"/>
      <c r="L4" s="39"/>
      <c r="M4" s="39"/>
      <c r="N4" s="36"/>
      <c r="O4" s="40"/>
      <c r="P4" s="17"/>
      <c r="Q4" s="17"/>
      <c r="R4" s="4"/>
      <c r="S4" s="36"/>
      <c r="T4" s="4"/>
      <c r="U4" s="36"/>
      <c r="V4" s="39" t="s">
        <v>10</v>
      </c>
      <c r="W4" s="39" t="s">
        <v>11</v>
      </c>
      <c r="X4" s="42"/>
      <c r="Y4" s="42"/>
      <c r="Z4" s="42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17"/>
      <c r="BG4" s="17"/>
      <c r="BH4" s="43" t="s">
        <v>12</v>
      </c>
      <c r="BI4" s="44">
        <v>45474</v>
      </c>
      <c r="BJ4" s="45"/>
      <c r="BK4" s="45"/>
      <c r="BL4" s="45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7"/>
      <c r="CD4" s="47"/>
      <c r="CE4" s="47"/>
      <c r="CF4" s="47"/>
      <c r="CG4" s="47"/>
      <c r="CH4" s="47"/>
      <c r="CI4" s="47"/>
    </row>
    <row r="5" spans="1:87" ht="21.75" customHeight="1">
      <c r="A5" s="172" t="s">
        <v>13</v>
      </c>
      <c r="B5" s="175" t="s">
        <v>14</v>
      </c>
      <c r="C5" s="177" t="s">
        <v>15</v>
      </c>
      <c r="D5" s="177" t="s">
        <v>16</v>
      </c>
      <c r="E5" s="177" t="s">
        <v>17</v>
      </c>
      <c r="F5" s="177" t="s">
        <v>18</v>
      </c>
      <c r="G5" s="179" t="s">
        <v>19</v>
      </c>
      <c r="H5" s="180"/>
      <c r="I5" s="48" t="s">
        <v>20</v>
      </c>
      <c r="J5" s="266" t="s">
        <v>21</v>
      </c>
      <c r="K5" s="48" t="s">
        <v>22</v>
      </c>
      <c r="L5" s="49" t="s">
        <v>22</v>
      </c>
      <c r="M5" s="49" t="s">
        <v>23</v>
      </c>
      <c r="N5" s="183" t="s">
        <v>24</v>
      </c>
      <c r="O5" s="183" t="s">
        <v>25</v>
      </c>
      <c r="P5" s="187" t="s">
        <v>26</v>
      </c>
      <c r="Q5" s="188"/>
      <c r="R5" s="191" t="s">
        <v>27</v>
      </c>
      <c r="S5" s="192"/>
      <c r="T5" s="191" t="s">
        <v>27</v>
      </c>
      <c r="U5" s="192"/>
      <c r="V5" s="50" t="s">
        <v>28</v>
      </c>
      <c r="W5" s="51" t="s">
        <v>29</v>
      </c>
      <c r="X5" s="50" t="s">
        <v>28</v>
      </c>
      <c r="Y5" s="51" t="s">
        <v>30</v>
      </c>
      <c r="Z5" s="193" t="s">
        <v>31</v>
      </c>
      <c r="AA5" s="195" t="s">
        <v>32</v>
      </c>
      <c r="AB5" s="197" t="s">
        <v>33</v>
      </c>
      <c r="AC5" s="199" t="s">
        <v>34</v>
      </c>
      <c r="AD5" s="197" t="s">
        <v>35</v>
      </c>
      <c r="AE5" s="183" t="s">
        <v>36</v>
      </c>
      <c r="AF5" s="201" t="s">
        <v>37</v>
      </c>
      <c r="AG5" s="185" t="s">
        <v>38</v>
      </c>
      <c r="AH5" s="185" t="s">
        <v>39</v>
      </c>
      <c r="AI5" s="203">
        <v>0.05</v>
      </c>
      <c r="AJ5" s="205" t="s">
        <v>40</v>
      </c>
      <c r="AK5" s="205" t="s">
        <v>41</v>
      </c>
      <c r="AL5" s="205" t="s">
        <v>42</v>
      </c>
      <c r="AM5" s="183" t="s">
        <v>43</v>
      </c>
      <c r="AN5" s="183" t="s">
        <v>44</v>
      </c>
      <c r="AO5" s="225" t="s">
        <v>45</v>
      </c>
      <c r="AP5" s="183" t="s">
        <v>46</v>
      </c>
      <c r="AQ5" s="227" t="s">
        <v>47</v>
      </c>
      <c r="AR5" s="181" t="s">
        <v>48</v>
      </c>
      <c r="AS5" s="181" t="s">
        <v>49</v>
      </c>
      <c r="AT5" s="181"/>
      <c r="AU5" s="181"/>
      <c r="AV5" s="181"/>
      <c r="AW5" s="223" t="s">
        <v>50</v>
      </c>
      <c r="AX5" s="225" t="s">
        <v>51</v>
      </c>
      <c r="AY5" s="52"/>
      <c r="AZ5" s="52"/>
      <c r="BA5" s="52"/>
      <c r="BB5" s="52"/>
      <c r="BC5" s="52"/>
      <c r="BD5" s="225" t="s">
        <v>52</v>
      </c>
      <c r="BE5" s="215" t="s">
        <v>53</v>
      </c>
      <c r="BF5" s="217" t="s">
        <v>54</v>
      </c>
      <c r="BG5" s="217" t="s">
        <v>55</v>
      </c>
      <c r="BH5" s="219" t="s">
        <v>56</v>
      </c>
      <c r="BI5" s="50" t="s">
        <v>57</v>
      </c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</row>
    <row r="6" spans="1:87" ht="21.75" customHeight="1">
      <c r="A6" s="173"/>
      <c r="B6" s="176"/>
      <c r="C6" s="178"/>
      <c r="D6" s="178"/>
      <c r="E6" s="178"/>
      <c r="F6" s="178"/>
      <c r="G6" s="221" t="s">
        <v>58</v>
      </c>
      <c r="H6" s="222"/>
      <c r="I6" s="55" t="s">
        <v>59</v>
      </c>
      <c r="J6" s="267"/>
      <c r="K6" s="48" t="s">
        <v>60</v>
      </c>
      <c r="L6" s="49" t="s">
        <v>61</v>
      </c>
      <c r="M6" s="49" t="s">
        <v>60</v>
      </c>
      <c r="N6" s="184"/>
      <c r="O6" s="184"/>
      <c r="P6" s="189"/>
      <c r="Q6" s="190"/>
      <c r="R6" s="50" t="s">
        <v>62</v>
      </c>
      <c r="S6" s="50" t="s">
        <v>61</v>
      </c>
      <c r="T6" s="50" t="s">
        <v>62</v>
      </c>
      <c r="U6" s="50" t="s">
        <v>61</v>
      </c>
      <c r="V6" s="51" t="s">
        <v>29</v>
      </c>
      <c r="W6" s="51" t="s">
        <v>61</v>
      </c>
      <c r="X6" s="51" t="s">
        <v>30</v>
      </c>
      <c r="Y6" s="51" t="s">
        <v>61</v>
      </c>
      <c r="Z6" s="194"/>
      <c r="AA6" s="196"/>
      <c r="AB6" s="198"/>
      <c r="AC6" s="200"/>
      <c r="AD6" s="198"/>
      <c r="AE6" s="184"/>
      <c r="AF6" s="202"/>
      <c r="AG6" s="186"/>
      <c r="AH6" s="186"/>
      <c r="AI6" s="204"/>
      <c r="AJ6" s="206"/>
      <c r="AK6" s="206"/>
      <c r="AL6" s="206"/>
      <c r="AM6" s="184"/>
      <c r="AN6" s="184"/>
      <c r="AO6" s="226"/>
      <c r="AP6" s="184"/>
      <c r="AQ6" s="228"/>
      <c r="AR6" s="182"/>
      <c r="AS6" s="182"/>
      <c r="AT6" s="182"/>
      <c r="AU6" s="182"/>
      <c r="AV6" s="182"/>
      <c r="AW6" s="224"/>
      <c r="AX6" s="226"/>
      <c r="AY6" s="56"/>
      <c r="AZ6" s="56"/>
      <c r="BA6" s="56"/>
      <c r="BB6" s="56"/>
      <c r="BC6" s="56"/>
      <c r="BD6" s="226"/>
      <c r="BE6" s="216"/>
      <c r="BF6" s="218"/>
      <c r="BG6" s="218"/>
      <c r="BH6" s="220"/>
      <c r="BI6" s="50" t="s">
        <v>63</v>
      </c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</row>
    <row r="7" spans="1:87" ht="20.25" customHeight="1">
      <c r="A7" s="173"/>
      <c r="B7" s="207" t="s">
        <v>64</v>
      </c>
      <c r="C7" s="209" t="s">
        <v>65</v>
      </c>
      <c r="D7" s="211" t="s">
        <v>66</v>
      </c>
      <c r="E7" s="213" t="s">
        <v>67</v>
      </c>
      <c r="F7" s="213" t="s">
        <v>68</v>
      </c>
      <c r="G7" s="231" t="s">
        <v>69</v>
      </c>
      <c r="H7" s="232"/>
      <c r="I7" s="213" t="s">
        <v>70</v>
      </c>
      <c r="J7" s="235" t="s">
        <v>71</v>
      </c>
      <c r="K7" s="235" t="s">
        <v>72</v>
      </c>
      <c r="L7" s="235" t="s">
        <v>73</v>
      </c>
      <c r="M7" s="235" t="s">
        <v>74</v>
      </c>
      <c r="N7" s="235" t="s">
        <v>75</v>
      </c>
      <c r="O7" s="235" t="s">
        <v>76</v>
      </c>
      <c r="P7" s="237" t="s">
        <v>77</v>
      </c>
      <c r="Q7" s="238"/>
      <c r="R7" s="211" t="s">
        <v>78</v>
      </c>
      <c r="S7" s="57" t="s">
        <v>79</v>
      </c>
      <c r="T7" s="211" t="s">
        <v>78</v>
      </c>
      <c r="U7" s="58" t="s">
        <v>80</v>
      </c>
      <c r="V7" s="229" t="s">
        <v>81</v>
      </c>
      <c r="W7" s="243" t="s">
        <v>82</v>
      </c>
      <c r="X7" s="245" t="s">
        <v>83</v>
      </c>
      <c r="Y7" s="243" t="s">
        <v>84</v>
      </c>
      <c r="Z7" s="229" t="s">
        <v>85</v>
      </c>
      <c r="AA7" s="247" t="s">
        <v>86</v>
      </c>
      <c r="AB7" s="235" t="s">
        <v>87</v>
      </c>
      <c r="AC7" s="235" t="s">
        <v>87</v>
      </c>
      <c r="AD7" s="235" t="s">
        <v>88</v>
      </c>
      <c r="AE7" s="235" t="s">
        <v>89</v>
      </c>
      <c r="AF7" s="264" t="s">
        <v>90</v>
      </c>
      <c r="AG7" s="258" t="s">
        <v>91</v>
      </c>
      <c r="AH7" s="241" t="s">
        <v>90</v>
      </c>
      <c r="AI7" s="258" t="s">
        <v>92</v>
      </c>
      <c r="AJ7" s="260" t="s">
        <v>93</v>
      </c>
      <c r="AK7" s="262"/>
      <c r="AL7" s="262"/>
      <c r="AM7" s="227" t="s">
        <v>94</v>
      </c>
      <c r="AN7" s="227" t="s">
        <v>95</v>
      </c>
      <c r="AO7" s="227" t="s">
        <v>96</v>
      </c>
      <c r="AP7" s="227" t="s">
        <v>97</v>
      </c>
      <c r="AQ7" s="227" t="s">
        <v>98</v>
      </c>
      <c r="AR7" s="227" t="s">
        <v>99</v>
      </c>
      <c r="AS7" s="227" t="s">
        <v>100</v>
      </c>
      <c r="AT7" s="181"/>
      <c r="AU7" s="181"/>
      <c r="AV7" s="181"/>
      <c r="AW7" s="235" t="s">
        <v>101</v>
      </c>
      <c r="AX7" s="249" t="s">
        <v>102</v>
      </c>
      <c r="AY7" s="59"/>
      <c r="AZ7" s="59"/>
      <c r="BA7" s="59"/>
      <c r="BB7" s="59"/>
      <c r="BC7" s="59"/>
      <c r="BD7" s="235" t="s">
        <v>103</v>
      </c>
      <c r="BE7" s="235" t="s">
        <v>104</v>
      </c>
      <c r="BF7" s="60" t="s">
        <v>105</v>
      </c>
      <c r="BG7" s="60" t="s">
        <v>106</v>
      </c>
      <c r="BH7" s="60" t="s">
        <v>107</v>
      </c>
      <c r="BI7" s="61" t="s">
        <v>108</v>
      </c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</row>
    <row r="8" spans="1:87" ht="18" customHeight="1">
      <c r="A8" s="174"/>
      <c r="B8" s="208"/>
      <c r="C8" s="210"/>
      <c r="D8" s="212"/>
      <c r="E8" s="214"/>
      <c r="F8" s="214"/>
      <c r="G8" s="233"/>
      <c r="H8" s="234"/>
      <c r="I8" s="214"/>
      <c r="J8" s="236"/>
      <c r="K8" s="236"/>
      <c r="L8" s="236"/>
      <c r="M8" s="236"/>
      <c r="N8" s="236"/>
      <c r="O8" s="236"/>
      <c r="P8" s="239"/>
      <c r="Q8" s="240"/>
      <c r="R8" s="212"/>
      <c r="S8" s="63" t="s">
        <v>109</v>
      </c>
      <c r="T8" s="212"/>
      <c r="U8" s="63" t="s">
        <v>109</v>
      </c>
      <c r="V8" s="230"/>
      <c r="W8" s="244"/>
      <c r="X8" s="246"/>
      <c r="Y8" s="244"/>
      <c r="Z8" s="230"/>
      <c r="AA8" s="248"/>
      <c r="AB8" s="236"/>
      <c r="AC8" s="236"/>
      <c r="AD8" s="236"/>
      <c r="AE8" s="236"/>
      <c r="AF8" s="265"/>
      <c r="AG8" s="259"/>
      <c r="AH8" s="242"/>
      <c r="AI8" s="259"/>
      <c r="AJ8" s="261"/>
      <c r="AK8" s="263"/>
      <c r="AL8" s="263"/>
      <c r="AM8" s="228"/>
      <c r="AN8" s="228"/>
      <c r="AO8" s="228"/>
      <c r="AP8" s="228"/>
      <c r="AQ8" s="228"/>
      <c r="AR8" s="228"/>
      <c r="AS8" s="228"/>
      <c r="AT8" s="182"/>
      <c r="AU8" s="182"/>
      <c r="AV8" s="182"/>
      <c r="AW8" s="236"/>
      <c r="AX8" s="250"/>
      <c r="AY8" s="64"/>
      <c r="AZ8" s="64"/>
      <c r="BA8" s="64"/>
      <c r="BB8" s="64"/>
      <c r="BC8" s="64"/>
      <c r="BD8" s="236"/>
      <c r="BE8" s="236"/>
      <c r="BF8" s="60" t="s">
        <v>110</v>
      </c>
      <c r="BG8" s="60" t="s">
        <v>110</v>
      </c>
      <c r="BH8" s="60" t="s">
        <v>110</v>
      </c>
      <c r="BI8" s="65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</row>
    <row r="9" spans="1:87" s="86" customFormat="1" ht="21.75" customHeight="1">
      <c r="A9" s="67" t="s">
        <v>111</v>
      </c>
      <c r="B9" s="68" t="s">
        <v>112</v>
      </c>
      <c r="C9" s="69" t="s">
        <v>113</v>
      </c>
      <c r="D9" s="69" t="s">
        <v>114</v>
      </c>
      <c r="E9" s="69" t="s">
        <v>115</v>
      </c>
      <c r="F9" s="69" t="s">
        <v>116</v>
      </c>
      <c r="G9" s="69" t="s">
        <v>117</v>
      </c>
      <c r="H9" s="69" t="s">
        <v>118</v>
      </c>
      <c r="I9" s="70" t="s">
        <v>119</v>
      </c>
      <c r="J9" s="71" t="s">
        <v>120</v>
      </c>
      <c r="K9" s="72" t="s">
        <v>121</v>
      </c>
      <c r="L9" s="72" t="s">
        <v>122</v>
      </c>
      <c r="M9" s="72" t="s">
        <v>123</v>
      </c>
      <c r="N9" s="71" t="s">
        <v>124</v>
      </c>
      <c r="O9" s="73"/>
      <c r="P9" s="73"/>
      <c r="Q9" s="73"/>
      <c r="R9" s="73" t="s">
        <v>125</v>
      </c>
      <c r="S9" s="74" t="s">
        <v>126</v>
      </c>
      <c r="T9" s="73" t="s">
        <v>125</v>
      </c>
      <c r="U9" s="74" t="s">
        <v>126</v>
      </c>
      <c r="V9" s="73" t="s">
        <v>127</v>
      </c>
      <c r="W9" s="73" t="s">
        <v>128</v>
      </c>
      <c r="X9" s="73" t="s">
        <v>129</v>
      </c>
      <c r="Y9" s="74" t="s">
        <v>130</v>
      </c>
      <c r="Z9" s="75" t="s">
        <v>131</v>
      </c>
      <c r="AA9" s="75" t="s">
        <v>132</v>
      </c>
      <c r="AB9" s="76" t="s">
        <v>133</v>
      </c>
      <c r="AC9" s="76" t="s">
        <v>133</v>
      </c>
      <c r="AD9" s="76" t="s">
        <v>134</v>
      </c>
      <c r="AE9" s="76" t="s">
        <v>135</v>
      </c>
      <c r="AF9" s="76" t="s">
        <v>136</v>
      </c>
      <c r="AG9" s="76" t="s">
        <v>137</v>
      </c>
      <c r="AH9" s="76" t="s">
        <v>136</v>
      </c>
      <c r="AI9" s="76" t="s">
        <v>138</v>
      </c>
      <c r="AJ9" s="76" t="s">
        <v>124</v>
      </c>
      <c r="AK9" s="76"/>
      <c r="AL9" s="76"/>
      <c r="AM9" s="77" t="s">
        <v>139</v>
      </c>
      <c r="AN9" s="77" t="s">
        <v>140</v>
      </c>
      <c r="AO9" s="78" t="s">
        <v>141</v>
      </c>
      <c r="AP9" s="76" t="s">
        <v>163</v>
      </c>
      <c r="AQ9" s="76" t="s">
        <v>142</v>
      </c>
      <c r="AR9" s="76" t="s">
        <v>143</v>
      </c>
      <c r="AS9" s="76" t="s">
        <v>143</v>
      </c>
      <c r="AT9" s="76"/>
      <c r="AU9" s="76"/>
      <c r="AV9" s="76"/>
      <c r="AW9" s="80" t="s">
        <v>144</v>
      </c>
      <c r="AX9" s="81" t="s">
        <v>145</v>
      </c>
      <c r="AY9" s="81"/>
      <c r="AZ9" s="81"/>
      <c r="BA9" s="81"/>
      <c r="BB9" s="81"/>
      <c r="BC9" s="81"/>
      <c r="BD9" s="81" t="s">
        <v>146</v>
      </c>
      <c r="BE9" s="73" t="s">
        <v>147</v>
      </c>
      <c r="BF9" s="73" t="s">
        <v>148</v>
      </c>
      <c r="BG9" s="73" t="s">
        <v>149</v>
      </c>
      <c r="BH9" s="73" t="s">
        <v>150</v>
      </c>
      <c r="BI9" s="73" t="s">
        <v>151</v>
      </c>
      <c r="BJ9" s="82"/>
      <c r="BK9" s="82"/>
      <c r="BL9" s="82"/>
      <c r="BM9" s="83">
        <v>100</v>
      </c>
      <c r="BN9" s="83">
        <v>50</v>
      </c>
      <c r="BO9" s="83">
        <v>20</v>
      </c>
      <c r="BP9" s="83">
        <v>10</v>
      </c>
      <c r="BQ9" s="83">
        <v>5</v>
      </c>
      <c r="BR9" s="83">
        <v>1</v>
      </c>
      <c r="BS9" s="84" t="s">
        <v>152</v>
      </c>
      <c r="BT9" s="84" t="s">
        <v>153</v>
      </c>
      <c r="BU9" s="84">
        <v>50000</v>
      </c>
      <c r="BV9" s="84">
        <v>20000</v>
      </c>
      <c r="BW9" s="84">
        <v>10000</v>
      </c>
      <c r="BX9" s="84">
        <v>5000</v>
      </c>
      <c r="BY9" s="84">
        <v>2000</v>
      </c>
      <c r="BZ9" s="84">
        <v>1000</v>
      </c>
      <c r="CA9" s="84">
        <v>500</v>
      </c>
      <c r="CB9" s="84">
        <v>100</v>
      </c>
      <c r="CC9" s="85"/>
      <c r="CD9" s="85"/>
      <c r="CE9" s="85"/>
      <c r="CF9" s="85"/>
      <c r="CG9" s="85"/>
      <c r="CH9" s="85"/>
      <c r="CI9" s="85"/>
    </row>
    <row r="10" spans="1:87" s="126" customFormat="1" ht="123.75" customHeight="1">
      <c r="A10" s="87">
        <v>1</v>
      </c>
      <c r="B10" s="88">
        <v>4</v>
      </c>
      <c r="C10" s="89" t="str">
        <f>VLOOKUP(B10,[2]Payroll!$B$9:$D$300,3,0)</f>
        <v>ហេង​ ភារម្យ</v>
      </c>
      <c r="D10" s="89" t="str">
        <f>VLOOKUP(B10,[2]Payroll!$B$9:$F$300,5,0)</f>
        <v>M</v>
      </c>
      <c r="E10" s="90" t="s">
        <v>164</v>
      </c>
      <c r="F10" s="90" t="str">
        <f>VLOOKUP(B10,[2]Payroll!$B$9:$L$300,10,0)</f>
        <v>Accounting</v>
      </c>
      <c r="G10" s="91">
        <f>VLOOKUP(B10,[2]Payroll!$B$9:$N$300,12,0)</f>
        <v>1</v>
      </c>
      <c r="H10" s="91">
        <v>2</v>
      </c>
      <c r="I10" s="92">
        <f>VLOOKUP(B10,[2]Payroll!$B$9:$P$30,14,0)</f>
        <v>45391</v>
      </c>
      <c r="J10" s="168">
        <f>VLOOKUP(B10,[2]Payroll!$B$9:$P$300,15,0)</f>
        <v>1150</v>
      </c>
      <c r="K10" s="94">
        <v>12.771000000000001</v>
      </c>
      <c r="L10" s="95">
        <f t="shared" ref="L10:L11" si="0">(J10/26*K10)</f>
        <v>564.8711538461539</v>
      </c>
      <c r="M10" s="96">
        <f t="shared" ref="M10:M11" si="1">(13-K10)</f>
        <v>0.2289999999999992</v>
      </c>
      <c r="N10" s="97">
        <v>0</v>
      </c>
      <c r="O10" s="98">
        <v>0</v>
      </c>
      <c r="P10" s="99">
        <v>0</v>
      </c>
      <c r="Q10" s="100">
        <f t="shared" ref="Q10:Q11" si="2">(J10/208*3+J10/208*1.3*5)*P10</f>
        <v>0</v>
      </c>
      <c r="R10" s="101">
        <v>0</v>
      </c>
      <c r="S10" s="102">
        <f t="shared" ref="S10:S11" si="3">ROUND(+J10/208*R10*1.5,2)</f>
        <v>0</v>
      </c>
      <c r="T10" s="101">
        <v>0</v>
      </c>
      <c r="U10" s="102">
        <f t="shared" ref="U10:U11" si="4">ROUND(+J10/208*T10*2,2)</f>
        <v>0</v>
      </c>
      <c r="V10" s="103">
        <v>0</v>
      </c>
      <c r="W10" s="102">
        <f t="shared" ref="W10:W11" si="5">J10/26/8*2*V10</f>
        <v>0</v>
      </c>
      <c r="X10" s="101">
        <v>0</v>
      </c>
      <c r="Y10" s="102">
        <f t="shared" ref="Y10:Y11" si="6">(J10/26/8*1*X10)</f>
        <v>0</v>
      </c>
      <c r="Z10" s="104">
        <v>25.271000000000001</v>
      </c>
      <c r="AA10" s="102">
        <f t="shared" ref="AA10:AA11" si="7">0.384615384615385*Z10</f>
        <v>9.7196153846153948</v>
      </c>
      <c r="AB10" s="105">
        <v>0.5</v>
      </c>
      <c r="AC10" s="105"/>
      <c r="AD10" s="105">
        <v>0</v>
      </c>
      <c r="AE10" s="106">
        <v>10</v>
      </c>
      <c r="AF10" s="102">
        <v>0</v>
      </c>
      <c r="AG10" s="104">
        <v>0</v>
      </c>
      <c r="AH10" s="107">
        <v>0</v>
      </c>
      <c r="AI10" s="102">
        <v>0</v>
      </c>
      <c r="AJ10" s="102">
        <v>0</v>
      </c>
      <c r="AK10" s="102">
        <v>0</v>
      </c>
      <c r="AL10" s="102">
        <v>0</v>
      </c>
      <c r="AM10" s="100">
        <v>504.80769230769232</v>
      </c>
      <c r="AN10" s="108">
        <f t="shared" ref="AN10:AN11" si="8">(L10+Q10+N10+O10+S10+U10+W10+Y10+AA10+AB10+AD10+AE10+AH10+AI10+AJ10+AK10+AL10+AP10+AX10+AF10)</f>
        <v>609.0907692307693</v>
      </c>
      <c r="AO10" s="109">
        <f t="shared" ref="AO10:AO11" si="9">(AM10+AN10)</f>
        <v>1113.8984615384616</v>
      </c>
      <c r="AP10" s="100">
        <v>24</v>
      </c>
      <c r="AQ10" s="100">
        <v>5.94</v>
      </c>
      <c r="AR10" s="100">
        <v>0</v>
      </c>
      <c r="AS10" s="100">
        <v>0</v>
      </c>
      <c r="AT10" s="110">
        <f t="shared" ref="AT10:AT11" si="10">+(AO10-AI10-AJ10)*$BL$3</f>
        <v>4577008.7784615383</v>
      </c>
      <c r="AU10" s="110">
        <f t="shared" ref="AU10:AU11" si="11">+IF(AT10&lt;400000,400000,IF(AT10&lt;1200000,AT10,IF(AT10&gt;1200000,1200000)))</f>
        <v>1200000</v>
      </c>
      <c r="AV10" s="110">
        <f t="shared" ref="AV10:AV11" si="12">+AU10*2%</f>
        <v>24000</v>
      </c>
      <c r="AW10" s="100">
        <f t="shared" ref="AW10:AW11" si="13">+AV10/$BL$3</f>
        <v>5.8408371866634221</v>
      </c>
      <c r="AX10" s="111">
        <v>0</v>
      </c>
      <c r="AY10" s="169">
        <f t="shared" ref="AY10:AY11" si="14">(AO10-AB10-AE10-AI10-AC10-AJ10-AW10)*$BL$2</f>
        <v>4520839.8547050562</v>
      </c>
      <c r="AZ10" s="113">
        <f t="shared" ref="AZ10:AZ11" si="15">(G10+H10)*150000</f>
        <v>450000</v>
      </c>
      <c r="BA10" s="113">
        <f t="shared" ref="BA10:BA11" si="16">(AY10-AZ10)</f>
        <v>4070839.8547050562</v>
      </c>
      <c r="BB10" s="114">
        <f t="shared" ref="BB10:BB11" si="17">IF(BA10&lt;=1500000,0,IF(BA10&lt;=2000000,5%,IF(BA10&lt;=8500000,10%,IF(BA10&lt;=12500000,15%,IF(BA10&gt;12500000,20%)))))</f>
        <v>0.1</v>
      </c>
      <c r="BC10" s="115">
        <f t="shared" ref="BC10:BC11" si="18">IF(BB10=0%,0,IF(BB10=5%,BA10*5%-75000,IF(BB10=10%,BA10*10%-175000,IF(BB10=15%,BA10*15%-600000,IF(BB10=20%,BA10*20%-1225000)))))</f>
        <v>232083.98547050566</v>
      </c>
      <c r="BD10" s="116">
        <f t="shared" ref="BD10:BD11" si="19">(BC10/$BL$2)</f>
        <v>56.344740342438861</v>
      </c>
      <c r="BE10" s="117">
        <v>0</v>
      </c>
      <c r="BF10" s="118">
        <f t="shared" ref="BF10:BF11" si="20">ROUND(AN10+BE10-AQ10-AR10-AS10-BD10-AW10,2)</f>
        <v>540.97</v>
      </c>
      <c r="BG10" s="119">
        <f t="shared" ref="BG10:BG11" si="21">INT(BF10/10)*10</f>
        <v>540</v>
      </c>
      <c r="BH10" s="120">
        <f t="shared" ref="BH10:BH11" si="22">INT((ROUND((BF10-BG10)*$BM$2,2))*10000)</f>
        <v>4000</v>
      </c>
      <c r="BI10" s="121"/>
      <c r="BJ10" s="122"/>
      <c r="BK10" s="122"/>
      <c r="BL10" s="122"/>
      <c r="BM10" s="123">
        <f t="shared" ref="BM10:BM11" si="23">INT(BF10/100)</f>
        <v>5</v>
      </c>
      <c r="BN10" s="123">
        <f t="shared" ref="BN10:BN11" si="24">INT(($BF10-$BM10*100)/50)</f>
        <v>0</v>
      </c>
      <c r="BO10" s="123">
        <f t="shared" ref="BO10:BO11" si="25">INT(($BF10-($BM10*100)-($BN10*50))/20)</f>
        <v>2</v>
      </c>
      <c r="BP10" s="124">
        <f t="shared" ref="BP10:BP11" si="26">INT(($BF10-($BM10*100)-($BN10*50)-($BO10*20))/10)</f>
        <v>0</v>
      </c>
      <c r="BQ10" s="123">
        <v>0</v>
      </c>
      <c r="BR10" s="123">
        <v>0</v>
      </c>
      <c r="BS10" s="125">
        <f t="shared" ref="BS10:BS11" si="27">$BF10-$BM10*100-$BN10*50-$BO10*20-$BP10*10-$BQ10*5-$BR10*1</f>
        <v>0.97000000000002728</v>
      </c>
      <c r="BT10" s="124">
        <f t="shared" ref="BT10:BT11" si="28">ROUND(ROUND($BS10*$BK$3,-2),($BS10*$BK$3)*2)</f>
        <v>0</v>
      </c>
      <c r="BU10" s="124">
        <f t="shared" ref="BU10:BU11" si="29">INT($BH10/50000)</f>
        <v>0</v>
      </c>
      <c r="BV10" s="124">
        <f t="shared" ref="BV10:BV11" si="30">INT((BH10-($BU10*50000))/20000)</f>
        <v>0</v>
      </c>
      <c r="BW10" s="124">
        <f t="shared" ref="BW10:BW11" si="31">INT((BH10-($BU10*50000)-($BV10*20000))/10000)</f>
        <v>0</v>
      </c>
      <c r="BX10" s="124">
        <f t="shared" ref="BX10:BX11" si="32">INT((BH10-($BU10*50000)-($BV10*20000)-($BW10*10000))/5000)</f>
        <v>0</v>
      </c>
      <c r="BY10" s="124">
        <f t="shared" ref="BY10:BY11" si="33">INT((BH10-($BU10*50000)-($BV10*20000)-($BW10*10000)-($BX10*5000))/2000)</f>
        <v>2</v>
      </c>
      <c r="BZ10" s="124">
        <f t="shared" ref="BZ10:BZ11" si="34">INT((BH10-($BU10*50000)-($BV10*20000)-($BW10*10000)-($BX10*5000)-($BY10*2000))/1000)</f>
        <v>0</v>
      </c>
      <c r="CA10" s="124">
        <f t="shared" ref="CA10:CA11" si="35">INT((BH10-($BU10*50000)-($BV10*20000)-($BW10*10000)-($BX10*5000)-($BY10*2000)-($BZ10*1000))/500)</f>
        <v>0</v>
      </c>
      <c r="CB10" s="124">
        <f t="shared" ref="CB10:CB11" si="36">INT((BH10-($BU10*50000)-($BV10*20000)-($BW10*10000)-($BX10*5000)-($BY10*2000)-($BZ10*1000)-($CA10*500))/100)</f>
        <v>0</v>
      </c>
    </row>
    <row r="11" spans="1:87" s="126" customFormat="1" ht="123.75" customHeight="1">
      <c r="A11" s="87">
        <f t="shared" ref="A11" si="37">+A10+1</f>
        <v>2</v>
      </c>
      <c r="B11" s="88">
        <v>5</v>
      </c>
      <c r="C11" s="89" t="str">
        <f>VLOOKUP(B11,[2]Payroll!$B$9:$D$300,3,0)</f>
        <v>សមុនី​ ឧត្តម</v>
      </c>
      <c r="D11" s="89" t="str">
        <f>VLOOKUP(B11,[2]Payroll!$B$9:$F$300,5,0)</f>
        <v>M</v>
      </c>
      <c r="E11" s="90" t="s">
        <v>164</v>
      </c>
      <c r="F11" s="90" t="str">
        <f>VLOOKUP(B11,[2]Payroll!$B$9:$L$300,10,0)</f>
        <v>HR</v>
      </c>
      <c r="G11" s="91">
        <f>VLOOKUP(B11,[2]Payroll!$B$9:$N$300,12,0)</f>
        <v>1</v>
      </c>
      <c r="H11" s="91">
        <f>VLOOKUP(B11,[2]Payroll!$B$9:$N$300,13,0)</f>
        <v>1</v>
      </c>
      <c r="I11" s="92">
        <f>VLOOKUP(B11,[2]Payroll!$B$9:$P$30,14,0)</f>
        <v>45391</v>
      </c>
      <c r="J11" s="168">
        <f>VLOOKUP(B11,[2]Payroll!$B$9:$P$300,15,0)</f>
        <v>1200</v>
      </c>
      <c r="K11" s="94">
        <v>12.329000000000001</v>
      </c>
      <c r="L11" s="95">
        <f t="shared" si="0"/>
        <v>569.03076923076924</v>
      </c>
      <c r="M11" s="96">
        <f t="shared" si="1"/>
        <v>0.67099999999999937</v>
      </c>
      <c r="N11" s="97">
        <v>0</v>
      </c>
      <c r="O11" s="98">
        <v>0</v>
      </c>
      <c r="P11" s="99">
        <v>0</v>
      </c>
      <c r="Q11" s="100">
        <f t="shared" si="2"/>
        <v>0</v>
      </c>
      <c r="R11" s="101">
        <v>0</v>
      </c>
      <c r="S11" s="102">
        <f t="shared" si="3"/>
        <v>0</v>
      </c>
      <c r="T11" s="101">
        <v>0</v>
      </c>
      <c r="U11" s="102">
        <f t="shared" si="4"/>
        <v>0</v>
      </c>
      <c r="V11" s="103">
        <v>0</v>
      </c>
      <c r="W11" s="102">
        <f t="shared" si="5"/>
        <v>0</v>
      </c>
      <c r="X11" s="101">
        <v>0</v>
      </c>
      <c r="Y11" s="102">
        <f t="shared" si="6"/>
        <v>0</v>
      </c>
      <c r="Z11" s="104">
        <v>25.266999999999999</v>
      </c>
      <c r="AA11" s="102">
        <f t="shared" si="7"/>
        <v>9.7180769230769339</v>
      </c>
      <c r="AB11" s="105">
        <v>0</v>
      </c>
      <c r="AC11" s="105"/>
      <c r="AD11" s="105">
        <v>0</v>
      </c>
      <c r="AE11" s="106">
        <v>10</v>
      </c>
      <c r="AF11" s="102">
        <v>0</v>
      </c>
      <c r="AG11" s="104">
        <v>0</v>
      </c>
      <c r="AH11" s="107">
        <v>0</v>
      </c>
      <c r="AI11" s="102">
        <v>0</v>
      </c>
      <c r="AJ11" s="102">
        <v>0</v>
      </c>
      <c r="AK11" s="102">
        <v>0</v>
      </c>
      <c r="AL11" s="102">
        <v>0</v>
      </c>
      <c r="AM11" s="100">
        <v>547.37692307692305</v>
      </c>
      <c r="AN11" s="108">
        <f t="shared" si="8"/>
        <v>612.74884615384622</v>
      </c>
      <c r="AO11" s="109">
        <f t="shared" si="9"/>
        <v>1160.1257692307693</v>
      </c>
      <c r="AP11" s="100">
        <v>24</v>
      </c>
      <c r="AQ11" s="100">
        <v>5.94</v>
      </c>
      <c r="AR11" s="100">
        <v>0</v>
      </c>
      <c r="AS11" s="100">
        <v>0</v>
      </c>
      <c r="AT11" s="110">
        <f t="shared" si="10"/>
        <v>4766956.7857692307</v>
      </c>
      <c r="AU11" s="110">
        <f t="shared" si="11"/>
        <v>1200000</v>
      </c>
      <c r="AV11" s="110">
        <f t="shared" si="12"/>
        <v>24000</v>
      </c>
      <c r="AW11" s="100">
        <f t="shared" si="13"/>
        <v>5.8408371866634221</v>
      </c>
      <c r="AX11" s="111">
        <v>0</v>
      </c>
      <c r="AY11" s="169">
        <f t="shared" si="14"/>
        <v>4713309.6350896712</v>
      </c>
      <c r="AZ11" s="113">
        <f t="shared" si="15"/>
        <v>300000</v>
      </c>
      <c r="BA11" s="113">
        <f t="shared" si="16"/>
        <v>4413309.6350896712</v>
      </c>
      <c r="BB11" s="114">
        <f t="shared" si="17"/>
        <v>0.1</v>
      </c>
      <c r="BC11" s="115">
        <f t="shared" si="18"/>
        <v>266330.96350896714</v>
      </c>
      <c r="BD11" s="116">
        <f t="shared" si="19"/>
        <v>64.659131708901953</v>
      </c>
      <c r="BE11" s="117">
        <v>0</v>
      </c>
      <c r="BF11" s="118">
        <f t="shared" si="20"/>
        <v>536.30999999999995</v>
      </c>
      <c r="BG11" s="119">
        <f t="shared" si="21"/>
        <v>530</v>
      </c>
      <c r="BH11" s="120">
        <f t="shared" si="22"/>
        <v>26000</v>
      </c>
      <c r="BI11" s="121"/>
      <c r="BJ11" s="122"/>
      <c r="BK11" s="122"/>
      <c r="BL11" s="122"/>
      <c r="BM11" s="123">
        <f t="shared" si="23"/>
        <v>5</v>
      </c>
      <c r="BN11" s="123">
        <f t="shared" si="24"/>
        <v>0</v>
      </c>
      <c r="BO11" s="123">
        <f t="shared" si="25"/>
        <v>1</v>
      </c>
      <c r="BP11" s="124">
        <f t="shared" si="26"/>
        <v>1</v>
      </c>
      <c r="BQ11" s="123">
        <v>0</v>
      </c>
      <c r="BR11" s="123">
        <v>0</v>
      </c>
      <c r="BS11" s="125">
        <f t="shared" si="27"/>
        <v>6.3099999999999454</v>
      </c>
      <c r="BT11" s="124">
        <f t="shared" si="28"/>
        <v>0</v>
      </c>
      <c r="BU11" s="124">
        <f t="shared" si="29"/>
        <v>0</v>
      </c>
      <c r="BV11" s="124">
        <f t="shared" si="30"/>
        <v>1</v>
      </c>
      <c r="BW11" s="124">
        <f t="shared" si="31"/>
        <v>0</v>
      </c>
      <c r="BX11" s="124">
        <f t="shared" si="32"/>
        <v>1</v>
      </c>
      <c r="BY11" s="124">
        <f t="shared" si="33"/>
        <v>0</v>
      </c>
      <c r="BZ11" s="124">
        <f t="shared" si="34"/>
        <v>1</v>
      </c>
      <c r="CA11" s="124">
        <f t="shared" si="35"/>
        <v>0</v>
      </c>
      <c r="CB11" s="124">
        <f t="shared" si="36"/>
        <v>0</v>
      </c>
    </row>
    <row r="12" spans="1:87" s="126" customFormat="1" ht="49.5" customHeight="1">
      <c r="A12" s="127"/>
      <c r="B12" s="128"/>
      <c r="C12" s="129"/>
      <c r="D12" s="129"/>
      <c r="I12" s="251" t="s">
        <v>158</v>
      </c>
      <c r="J12" s="252"/>
      <c r="K12" s="252"/>
      <c r="L12" s="252"/>
      <c r="M12" s="252"/>
      <c r="N12" s="253"/>
      <c r="O12" s="130"/>
      <c r="P12" s="130"/>
      <c r="Q12" s="130"/>
      <c r="R12" s="131"/>
      <c r="S12" s="132"/>
      <c r="T12" s="131"/>
      <c r="U12" s="132"/>
      <c r="V12" s="131"/>
      <c r="W12" s="132"/>
      <c r="X12" s="131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3">
        <f>+BG12+BH12/BL2</f>
        <v>1077.2833211944646</v>
      </c>
      <c r="BG12" s="133">
        <f>SUM(BG10:BG11)</f>
        <v>1070</v>
      </c>
      <c r="BH12" s="120">
        <f>SUM(BH10:BH11)</f>
        <v>30000</v>
      </c>
      <c r="BI12" s="134"/>
      <c r="BJ12" s="122"/>
      <c r="BK12" s="122"/>
      <c r="BL12" s="122"/>
      <c r="BM12" s="123">
        <f t="shared" ref="BM12:CB12" si="38">SUM(BM10:BM11)</f>
        <v>10</v>
      </c>
      <c r="BN12" s="123">
        <f t="shared" si="38"/>
        <v>0</v>
      </c>
      <c r="BO12" s="123">
        <f t="shared" si="38"/>
        <v>3</v>
      </c>
      <c r="BP12" s="123">
        <f t="shared" si="38"/>
        <v>1</v>
      </c>
      <c r="BQ12" s="123">
        <f t="shared" si="38"/>
        <v>0</v>
      </c>
      <c r="BR12" s="123">
        <f t="shared" si="38"/>
        <v>0</v>
      </c>
      <c r="BS12" s="135">
        <f t="shared" si="38"/>
        <v>7.2799999999999727</v>
      </c>
      <c r="BT12" s="123">
        <f t="shared" si="38"/>
        <v>0</v>
      </c>
      <c r="BU12" s="123">
        <f t="shared" si="38"/>
        <v>0</v>
      </c>
      <c r="BV12" s="123">
        <f t="shared" si="38"/>
        <v>1</v>
      </c>
      <c r="BW12" s="123">
        <f t="shared" si="38"/>
        <v>0</v>
      </c>
      <c r="BX12" s="123">
        <f t="shared" si="38"/>
        <v>1</v>
      </c>
      <c r="BY12" s="123">
        <f t="shared" si="38"/>
        <v>2</v>
      </c>
      <c r="BZ12" s="123">
        <f t="shared" si="38"/>
        <v>1</v>
      </c>
      <c r="CA12" s="123">
        <f t="shared" si="38"/>
        <v>0</v>
      </c>
      <c r="CB12" s="123">
        <f t="shared" si="38"/>
        <v>0</v>
      </c>
      <c r="CC12" s="135"/>
    </row>
    <row r="13" spans="1:87" s="126" customFormat="1" ht="18.75">
      <c r="A13" s="136"/>
      <c r="B13" s="128"/>
      <c r="C13" s="129"/>
      <c r="D13" s="129"/>
      <c r="I13" s="137"/>
      <c r="J13" s="138"/>
      <c r="M13" s="139"/>
      <c r="N13" s="136"/>
      <c r="R13" s="140"/>
      <c r="S13" s="141"/>
      <c r="T13" s="140"/>
      <c r="U13" s="141"/>
      <c r="X13" s="140"/>
      <c r="Y13" s="141"/>
      <c r="Z13" s="141"/>
      <c r="AD13" s="139"/>
      <c r="AG13" s="139"/>
      <c r="AH13" s="139"/>
      <c r="AI13" s="139"/>
      <c r="AJ13" s="139"/>
      <c r="AK13" s="139"/>
      <c r="AL13" s="139"/>
      <c r="BF13" s="142"/>
      <c r="BG13" s="142"/>
      <c r="BH13" s="136"/>
      <c r="BI13" s="134"/>
      <c r="BJ13" s="122"/>
      <c r="BK13" s="122"/>
      <c r="BL13" s="122"/>
      <c r="BM13" s="135"/>
      <c r="BN13" s="135"/>
      <c r="BO13" s="135"/>
      <c r="BP13" s="143"/>
      <c r="BQ13" s="135"/>
      <c r="BR13" s="135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</row>
    <row r="14" spans="1:87" s="126" customFormat="1" ht="18.75">
      <c r="A14" s="127"/>
      <c r="B14" s="128"/>
      <c r="C14" s="129"/>
      <c r="D14" s="129"/>
      <c r="I14" s="137"/>
      <c r="J14" s="137"/>
      <c r="K14" s="144"/>
      <c r="L14" s="145"/>
      <c r="M14" s="145"/>
      <c r="N14" s="146"/>
      <c r="O14" s="147"/>
      <c r="P14" s="147"/>
      <c r="Q14" s="147"/>
      <c r="R14" s="144"/>
      <c r="S14" s="145"/>
      <c r="T14" s="144"/>
      <c r="U14" s="145"/>
      <c r="V14" s="144"/>
      <c r="W14" s="145"/>
      <c r="X14" s="144"/>
      <c r="Y14" s="145"/>
      <c r="Z14" s="145"/>
      <c r="AA14" s="145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42"/>
      <c r="BG14" s="142"/>
      <c r="BH14" s="148"/>
      <c r="BI14" s="134"/>
      <c r="BJ14" s="122"/>
      <c r="BK14" s="122"/>
      <c r="BL14" s="122"/>
      <c r="BM14" s="135"/>
      <c r="BN14" s="135"/>
      <c r="BO14" s="135"/>
      <c r="BP14" s="143"/>
      <c r="BQ14" s="135"/>
      <c r="BR14" s="135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</row>
    <row r="15" spans="1:87" s="126" customFormat="1" ht="41.25" customHeight="1">
      <c r="B15" s="149"/>
      <c r="C15" s="136"/>
      <c r="D15" s="136"/>
      <c r="E15" s="138"/>
      <c r="G15" s="138"/>
      <c r="H15" s="138"/>
      <c r="I15" s="150">
        <v>100</v>
      </c>
      <c r="J15" s="150">
        <v>50</v>
      </c>
      <c r="K15" s="151">
        <v>20</v>
      </c>
      <c r="L15" s="152">
        <v>10</v>
      </c>
      <c r="M15" s="254">
        <v>20000</v>
      </c>
      <c r="N15" s="255"/>
      <c r="O15" s="153"/>
      <c r="P15" s="153"/>
      <c r="Q15" s="153"/>
      <c r="R15" s="153">
        <v>10000</v>
      </c>
      <c r="S15" s="153">
        <v>5000</v>
      </c>
      <c r="T15" s="153">
        <v>2000</v>
      </c>
      <c r="U15" s="153">
        <v>1000</v>
      </c>
      <c r="V15" s="153">
        <v>500</v>
      </c>
      <c r="W15" s="153">
        <v>100</v>
      </c>
      <c r="X15" s="11"/>
      <c r="Y15" s="11"/>
      <c r="AC15" s="11"/>
      <c r="AD15" s="11"/>
      <c r="AE15" s="11"/>
      <c r="AF15" s="11"/>
      <c r="AG15" s="11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D15" s="122"/>
      <c r="BE15" s="122"/>
      <c r="BF15" s="135"/>
      <c r="BG15" s="135"/>
      <c r="BH15" s="135"/>
      <c r="BI15" s="143"/>
      <c r="BJ15" s="135"/>
      <c r="BK15" s="135"/>
      <c r="BL15" s="143"/>
      <c r="BM15" s="143"/>
      <c r="BN15" s="143"/>
      <c r="BO15" s="143"/>
      <c r="BP15" s="143"/>
      <c r="BQ15" s="143"/>
    </row>
    <row r="16" spans="1:87" s="126" customFormat="1" ht="41.25" customHeight="1">
      <c r="A16" s="11"/>
      <c r="B16" s="154"/>
      <c r="C16" s="11"/>
      <c r="D16" s="11"/>
      <c r="E16" s="155"/>
      <c r="F16" s="11"/>
      <c r="G16" s="11"/>
      <c r="H16" s="11"/>
      <c r="I16" s="156">
        <f>BM12</f>
        <v>10</v>
      </c>
      <c r="J16" s="156">
        <f>BN12</f>
        <v>0</v>
      </c>
      <c r="K16" s="156">
        <f>BO12</f>
        <v>3</v>
      </c>
      <c r="L16" s="156">
        <f>BP12</f>
        <v>1</v>
      </c>
      <c r="M16" s="256">
        <f>+BV12</f>
        <v>1</v>
      </c>
      <c r="N16" s="257"/>
      <c r="O16" s="157"/>
      <c r="P16" s="157"/>
      <c r="Q16" s="157"/>
      <c r="R16" s="157">
        <f>+BW12</f>
        <v>0</v>
      </c>
      <c r="S16" s="157">
        <f t="shared" ref="S16:W16" si="39">+BX12</f>
        <v>1</v>
      </c>
      <c r="T16" s="157">
        <f t="shared" si="39"/>
        <v>2</v>
      </c>
      <c r="U16" s="157">
        <f t="shared" si="39"/>
        <v>1</v>
      </c>
      <c r="V16" s="157">
        <f t="shared" si="39"/>
        <v>0</v>
      </c>
      <c r="W16" s="157">
        <f t="shared" si="39"/>
        <v>0</v>
      </c>
      <c r="X16" s="11"/>
      <c r="Y16" s="11"/>
      <c r="AC16" s="11"/>
      <c r="AD16" s="11"/>
      <c r="AE16" s="11"/>
      <c r="AF16" s="11"/>
      <c r="AG16" s="11"/>
      <c r="BD16" s="122"/>
      <c r="BE16" s="122"/>
      <c r="BF16" s="122"/>
      <c r="BG16" s="135"/>
      <c r="BH16" s="135"/>
      <c r="BI16" s="135"/>
      <c r="BJ16" s="143"/>
      <c r="BK16" s="135"/>
      <c r="BL16" s="135"/>
      <c r="BM16" s="143"/>
      <c r="BN16" s="143"/>
      <c r="BO16" s="143"/>
      <c r="BP16" s="143"/>
      <c r="BQ16" s="143"/>
      <c r="BR16" s="143"/>
    </row>
    <row r="17" spans="1:80" s="126" customFormat="1" ht="28.5" customHeight="1">
      <c r="A17" s="11"/>
      <c r="B17" s="154"/>
      <c r="C17" s="11"/>
      <c r="D17" s="11"/>
      <c r="E17" s="155"/>
      <c r="F17" s="11"/>
      <c r="G17" s="11"/>
      <c r="H17" s="11"/>
      <c r="I17" s="158"/>
      <c r="J17" s="158"/>
      <c r="K17" s="158"/>
      <c r="L17" s="158"/>
      <c r="M17" s="158"/>
      <c r="N17" s="158"/>
      <c r="O17" s="159"/>
      <c r="P17" s="159"/>
      <c r="Q17" s="159"/>
      <c r="R17" s="159"/>
      <c r="S17" s="159"/>
      <c r="T17" s="159"/>
      <c r="U17" s="159"/>
      <c r="V17" s="159"/>
      <c r="W17" s="159"/>
      <c r="X17" s="11"/>
      <c r="Y17" s="11"/>
      <c r="AC17" s="11"/>
      <c r="AD17" s="11"/>
      <c r="AE17" s="11"/>
      <c r="AF17" s="11"/>
      <c r="AG17" s="11"/>
      <c r="BD17" s="122"/>
      <c r="BE17" s="122"/>
      <c r="BF17" s="122"/>
      <c r="BG17" s="135"/>
      <c r="BH17" s="135"/>
      <c r="BI17" s="135"/>
      <c r="BJ17" s="143"/>
      <c r="BK17" s="135"/>
      <c r="BL17" s="135"/>
      <c r="BM17" s="143"/>
      <c r="BN17" s="143"/>
      <c r="BO17" s="143"/>
      <c r="BP17" s="143"/>
      <c r="BQ17" s="143"/>
      <c r="BR17" s="143"/>
    </row>
    <row r="18" spans="1:80" s="126" customFormat="1" ht="18.75">
      <c r="A18" s="136" t="s">
        <v>159</v>
      </c>
      <c r="B18" s="128"/>
      <c r="C18" s="129"/>
      <c r="D18" s="129"/>
      <c r="I18" s="137"/>
      <c r="J18" s="138"/>
      <c r="M18" s="139"/>
      <c r="N18" s="136" t="s">
        <v>160</v>
      </c>
      <c r="S18" s="141"/>
      <c r="T18" s="140"/>
      <c r="U18" s="11"/>
      <c r="V18" s="11"/>
      <c r="X18" s="140"/>
      <c r="Y18" s="139" t="s">
        <v>161</v>
      </c>
      <c r="Z18" s="141"/>
      <c r="AD18" s="139" t="s">
        <v>161</v>
      </c>
      <c r="AG18" s="139"/>
      <c r="AH18" s="139"/>
      <c r="AI18" s="139"/>
      <c r="AJ18" s="139"/>
      <c r="AK18" s="139"/>
      <c r="AL18" s="139"/>
      <c r="BF18" s="142"/>
      <c r="BG18" s="142"/>
      <c r="BH18" s="136" t="s">
        <v>162</v>
      </c>
      <c r="BI18" s="134"/>
      <c r="BJ18" s="122"/>
      <c r="BK18" s="122"/>
      <c r="BL18" s="122"/>
      <c r="BM18" s="135"/>
      <c r="BN18" s="135"/>
      <c r="BO18" s="135"/>
      <c r="BP18" s="143"/>
      <c r="BQ18" s="135"/>
      <c r="BR18" s="135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</row>
    <row r="19" spans="1:80">
      <c r="B19" s="54"/>
      <c r="E19" s="54"/>
      <c r="F19" s="54"/>
      <c r="G19" s="54"/>
      <c r="H19" s="54"/>
      <c r="I19" s="54"/>
      <c r="J19" s="54"/>
      <c r="N19" s="54"/>
      <c r="O19" s="54"/>
      <c r="P19" s="54"/>
      <c r="Q19" s="54"/>
      <c r="X19" s="54"/>
      <c r="Y19" s="54"/>
      <c r="Z19" s="54"/>
      <c r="AE19" s="54"/>
      <c r="AF19" s="54"/>
      <c r="BF19" s="54"/>
      <c r="BG19" s="54"/>
      <c r="BH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</row>
    <row r="20" spans="1:80">
      <c r="B20" s="54"/>
      <c r="E20" s="54"/>
      <c r="F20" s="54"/>
      <c r="G20" s="54"/>
      <c r="H20" s="54"/>
      <c r="I20" s="54"/>
      <c r="J20" s="54"/>
      <c r="N20" s="54"/>
      <c r="O20" s="54"/>
      <c r="P20" s="54"/>
      <c r="Q20" s="54"/>
      <c r="X20" s="54"/>
      <c r="Y20" s="54"/>
      <c r="Z20" s="54"/>
      <c r="AE20" s="54"/>
      <c r="AF20" s="54"/>
      <c r="BF20" s="54"/>
      <c r="BG20" s="54"/>
      <c r="BH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</row>
    <row r="21" spans="1:80">
      <c r="B21" s="54"/>
      <c r="E21" s="54"/>
      <c r="F21" s="54"/>
      <c r="G21" s="54"/>
      <c r="H21" s="54"/>
      <c r="I21" s="54"/>
      <c r="J21" s="54"/>
      <c r="N21" s="54"/>
      <c r="O21" s="54"/>
      <c r="P21" s="54"/>
      <c r="Q21" s="54"/>
      <c r="X21" s="54"/>
      <c r="Y21" s="54"/>
      <c r="Z21" s="54"/>
      <c r="AE21" s="54"/>
      <c r="AF21" s="54"/>
      <c r="BF21" s="54"/>
      <c r="BG21" s="54"/>
      <c r="BH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</row>
    <row r="22" spans="1:80">
      <c r="B22" s="54"/>
      <c r="E22" s="54"/>
      <c r="F22" s="54"/>
      <c r="G22" s="54"/>
      <c r="H22" s="54"/>
      <c r="I22" s="54"/>
      <c r="J22" s="54"/>
      <c r="N22" s="54"/>
      <c r="O22" s="54"/>
      <c r="P22" s="54"/>
      <c r="Q22" s="54"/>
      <c r="X22" s="54"/>
      <c r="Y22" s="54"/>
      <c r="Z22" s="54"/>
      <c r="AE22" s="54"/>
      <c r="AF22" s="54"/>
      <c r="BF22" s="54"/>
      <c r="BG22" s="54"/>
      <c r="BH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</row>
    <row r="23" spans="1:80">
      <c r="B23" s="54"/>
      <c r="E23" s="54"/>
      <c r="F23" s="54"/>
      <c r="G23" s="54"/>
      <c r="H23" s="54"/>
      <c r="I23" s="54"/>
      <c r="J23" s="54"/>
      <c r="N23" s="54"/>
      <c r="O23" s="54"/>
      <c r="P23" s="54"/>
      <c r="Q23" s="54"/>
      <c r="X23" s="54"/>
      <c r="Y23" s="54"/>
      <c r="Z23" s="54"/>
      <c r="AE23" s="54"/>
      <c r="AF23" s="54"/>
      <c r="BF23" s="54"/>
      <c r="BG23" s="54"/>
      <c r="BH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</row>
    <row r="24" spans="1:80">
      <c r="B24" s="54"/>
      <c r="E24" s="54"/>
      <c r="F24" s="54"/>
      <c r="G24" s="54"/>
      <c r="H24" s="54"/>
      <c r="I24" s="54"/>
      <c r="J24" s="54"/>
      <c r="N24" s="54"/>
      <c r="O24" s="54"/>
      <c r="P24" s="54"/>
      <c r="Q24" s="54"/>
      <c r="X24" s="54"/>
      <c r="Y24" s="54"/>
      <c r="Z24" s="54"/>
      <c r="AE24" s="54"/>
      <c r="AF24" s="54"/>
      <c r="BF24" s="54"/>
      <c r="BG24" s="54"/>
      <c r="BH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</row>
    <row r="25" spans="1:80">
      <c r="B25" s="54"/>
      <c r="E25" s="54"/>
      <c r="F25" s="54"/>
      <c r="G25" s="54"/>
      <c r="H25" s="54"/>
      <c r="I25" s="54"/>
      <c r="J25" s="54"/>
      <c r="N25" s="54"/>
      <c r="O25" s="54"/>
      <c r="P25" s="54"/>
      <c r="Q25" s="54"/>
      <c r="X25" s="54"/>
      <c r="Y25" s="54"/>
      <c r="Z25" s="54"/>
      <c r="AE25" s="54"/>
      <c r="AF25" s="54"/>
      <c r="BF25" s="54"/>
      <c r="BG25" s="54"/>
      <c r="BH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</row>
    <row r="26" spans="1:80">
      <c r="B26" s="54"/>
      <c r="E26" s="54"/>
      <c r="F26" s="54"/>
      <c r="G26" s="54"/>
      <c r="H26" s="54"/>
      <c r="I26" s="54"/>
      <c r="J26" s="54"/>
      <c r="N26" s="54"/>
      <c r="O26" s="54"/>
      <c r="P26" s="54"/>
      <c r="Q26" s="54"/>
      <c r="X26" s="54"/>
      <c r="Y26" s="54"/>
      <c r="Z26" s="54"/>
      <c r="AE26" s="54"/>
      <c r="AF26" s="54"/>
      <c r="BF26" s="54"/>
      <c r="BG26" s="54"/>
      <c r="BH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</row>
    <row r="27" spans="1:80">
      <c r="B27" s="54"/>
      <c r="E27" s="54"/>
      <c r="F27" s="54"/>
      <c r="G27" s="54"/>
      <c r="H27" s="54"/>
      <c r="I27" s="54"/>
      <c r="J27" s="54"/>
      <c r="N27" s="54"/>
      <c r="O27" s="54"/>
      <c r="P27" s="54"/>
      <c r="Q27" s="54"/>
      <c r="X27" s="54"/>
      <c r="Y27" s="54"/>
      <c r="Z27" s="54"/>
      <c r="AE27" s="54"/>
      <c r="AF27" s="54"/>
      <c r="BF27" s="54"/>
      <c r="BG27" s="54"/>
      <c r="BH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</row>
    <row r="28" spans="1:80">
      <c r="B28" s="54"/>
      <c r="E28" s="54"/>
      <c r="F28" s="54"/>
      <c r="G28" s="54"/>
      <c r="H28" s="54"/>
      <c r="I28" s="54"/>
      <c r="J28" s="54"/>
      <c r="N28" s="54"/>
      <c r="O28" s="54"/>
      <c r="P28" s="54"/>
      <c r="Q28" s="54"/>
      <c r="X28" s="54"/>
      <c r="Y28" s="54"/>
      <c r="Z28" s="54"/>
      <c r="AE28" s="54"/>
      <c r="AF28" s="54"/>
      <c r="BF28" s="54"/>
      <c r="BG28" s="54"/>
      <c r="BH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</row>
    <row r="29" spans="1:80">
      <c r="B29" s="54"/>
      <c r="E29" s="54"/>
      <c r="F29" s="54"/>
      <c r="G29" s="54"/>
      <c r="H29" s="54"/>
      <c r="I29" s="54"/>
      <c r="J29" s="54"/>
      <c r="N29" s="54"/>
      <c r="O29" s="54"/>
      <c r="P29" s="54"/>
      <c r="Q29" s="54"/>
      <c r="X29" s="54"/>
      <c r="Y29" s="54"/>
      <c r="Z29" s="54"/>
      <c r="AE29" s="54"/>
      <c r="AF29" s="54"/>
      <c r="BF29" s="54"/>
      <c r="BG29" s="54"/>
      <c r="BH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</row>
    <row r="30" spans="1:80">
      <c r="B30" s="54"/>
      <c r="E30" s="54"/>
      <c r="F30" s="54"/>
      <c r="G30" s="54"/>
      <c r="H30" s="54"/>
      <c r="I30" s="54"/>
      <c r="J30" s="54"/>
      <c r="N30" s="54"/>
      <c r="O30" s="54"/>
      <c r="P30" s="54"/>
      <c r="Q30" s="54"/>
      <c r="X30" s="54"/>
      <c r="Y30" s="54"/>
      <c r="Z30" s="54"/>
      <c r="AE30" s="54"/>
      <c r="AF30" s="54"/>
      <c r="BF30" s="54"/>
      <c r="BG30" s="54"/>
      <c r="BH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</row>
    <row r="31" spans="1:80">
      <c r="B31" s="54"/>
      <c r="E31" s="54"/>
      <c r="F31" s="54"/>
      <c r="G31" s="54"/>
      <c r="H31" s="54"/>
      <c r="I31" s="54"/>
      <c r="J31" s="54"/>
      <c r="N31" s="54"/>
      <c r="O31" s="54"/>
      <c r="P31" s="54"/>
      <c r="Q31" s="54"/>
      <c r="X31" s="54"/>
      <c r="Y31" s="54"/>
      <c r="Z31" s="54"/>
      <c r="AE31" s="54"/>
      <c r="AF31" s="54"/>
      <c r="BF31" s="54"/>
      <c r="BG31" s="54"/>
      <c r="BH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</row>
    <row r="32" spans="1:80">
      <c r="B32" s="54"/>
      <c r="E32" s="54"/>
      <c r="F32" s="54"/>
      <c r="G32" s="54"/>
      <c r="H32" s="54"/>
      <c r="I32" s="54"/>
      <c r="J32" s="54"/>
      <c r="N32" s="54"/>
      <c r="O32" s="54"/>
      <c r="P32" s="54"/>
      <c r="Q32" s="54"/>
      <c r="X32" s="54"/>
      <c r="Y32" s="54"/>
      <c r="Z32" s="54"/>
      <c r="AE32" s="54"/>
      <c r="AF32" s="54"/>
      <c r="BF32" s="54"/>
      <c r="BG32" s="54"/>
      <c r="BH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</row>
    <row r="33" spans="2:97">
      <c r="B33" s="54"/>
      <c r="E33" s="54"/>
      <c r="F33" s="54"/>
      <c r="G33" s="54"/>
      <c r="H33" s="54"/>
      <c r="I33" s="54"/>
      <c r="J33" s="54"/>
      <c r="N33" s="54"/>
      <c r="O33" s="54"/>
      <c r="P33" s="54"/>
      <c r="Q33" s="54"/>
      <c r="X33" s="54"/>
      <c r="Y33" s="54"/>
      <c r="Z33" s="54"/>
      <c r="AE33" s="54"/>
      <c r="AF33" s="54"/>
      <c r="BF33" s="54"/>
      <c r="BG33" s="54"/>
      <c r="BH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</row>
    <row r="34" spans="2:97">
      <c r="B34" s="54"/>
      <c r="E34" s="54"/>
      <c r="F34" s="54"/>
      <c r="G34" s="54"/>
      <c r="H34" s="54"/>
      <c r="I34" s="54"/>
      <c r="J34" s="54"/>
      <c r="N34" s="54"/>
      <c r="O34" s="54"/>
      <c r="P34" s="54"/>
      <c r="Q34" s="54"/>
      <c r="X34" s="54"/>
      <c r="Y34" s="54"/>
      <c r="Z34" s="54"/>
      <c r="AE34" s="54"/>
      <c r="AF34" s="54"/>
      <c r="BF34" s="54"/>
      <c r="BG34" s="54"/>
      <c r="BH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</row>
    <row r="35" spans="2:97">
      <c r="B35" s="54"/>
      <c r="E35" s="54"/>
      <c r="F35" s="54"/>
      <c r="G35" s="54"/>
      <c r="H35" s="54"/>
      <c r="I35" s="54"/>
      <c r="J35" s="54"/>
      <c r="N35" s="54"/>
      <c r="O35" s="54"/>
      <c r="P35" s="54"/>
      <c r="Q35" s="54"/>
      <c r="X35" s="54"/>
      <c r="Y35" s="54"/>
      <c r="Z35" s="54"/>
      <c r="AE35" s="54"/>
      <c r="AF35" s="54"/>
      <c r="BF35" s="54"/>
      <c r="BG35" s="54"/>
      <c r="BH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</row>
    <row r="36" spans="2:97">
      <c r="B36" s="54"/>
      <c r="E36" s="54"/>
      <c r="F36" s="54"/>
      <c r="G36" s="54"/>
      <c r="H36" s="54"/>
      <c r="I36" s="54"/>
      <c r="J36" s="54"/>
      <c r="N36" s="54"/>
      <c r="O36" s="54"/>
      <c r="P36" s="54"/>
      <c r="Q36" s="54"/>
      <c r="X36" s="54"/>
      <c r="Y36" s="54"/>
      <c r="Z36" s="54"/>
      <c r="AE36" s="54"/>
      <c r="AF36" s="54"/>
      <c r="BF36" s="54"/>
      <c r="BG36" s="54"/>
      <c r="BH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</row>
    <row r="37" spans="2:97">
      <c r="B37" s="54"/>
      <c r="E37" s="54"/>
      <c r="F37" s="54"/>
      <c r="G37" s="54"/>
      <c r="H37" s="54"/>
      <c r="I37" s="54"/>
      <c r="J37" s="54"/>
      <c r="N37" s="54"/>
      <c r="O37" s="54"/>
      <c r="P37" s="54"/>
      <c r="Q37" s="54"/>
      <c r="X37" s="54"/>
      <c r="Y37" s="54"/>
      <c r="Z37" s="54"/>
      <c r="AE37" s="54"/>
      <c r="AF37" s="54"/>
      <c r="BF37" s="54"/>
      <c r="BG37" s="54"/>
      <c r="BH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</row>
    <row r="38" spans="2:97">
      <c r="B38" s="54"/>
      <c r="E38" s="54"/>
      <c r="F38" s="54"/>
      <c r="G38" s="54"/>
      <c r="H38" s="54"/>
      <c r="I38" s="54"/>
      <c r="J38" s="54"/>
      <c r="N38" s="54"/>
      <c r="O38" s="54"/>
      <c r="P38" s="54"/>
      <c r="Q38" s="54"/>
      <c r="X38" s="54"/>
      <c r="Y38" s="54"/>
      <c r="Z38" s="54"/>
      <c r="AE38" s="54"/>
      <c r="AF38" s="54"/>
      <c r="BF38" s="54"/>
      <c r="BG38" s="54"/>
      <c r="BH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</row>
    <row r="39" spans="2:97">
      <c r="B39" s="54"/>
      <c r="E39" s="54"/>
      <c r="F39" s="54"/>
      <c r="G39" s="54"/>
      <c r="H39" s="54"/>
      <c r="I39" s="54"/>
      <c r="J39" s="54"/>
      <c r="N39" s="54"/>
      <c r="O39" s="54"/>
      <c r="P39" s="54"/>
      <c r="Q39" s="54"/>
      <c r="X39" s="54"/>
      <c r="Y39" s="54"/>
      <c r="Z39" s="54"/>
      <c r="AE39" s="54"/>
      <c r="AF39" s="54"/>
      <c r="BF39" s="54"/>
      <c r="BG39" s="54"/>
      <c r="BH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</row>
    <row r="40" spans="2:97">
      <c r="B40" s="54"/>
      <c r="E40" s="54"/>
      <c r="F40" s="54"/>
      <c r="G40" s="54"/>
      <c r="H40" s="54"/>
      <c r="I40" s="54"/>
      <c r="J40" s="54"/>
      <c r="N40" s="54"/>
      <c r="O40" s="54"/>
      <c r="P40" s="54"/>
      <c r="Q40" s="54"/>
      <c r="X40" s="54"/>
      <c r="Y40" s="54"/>
      <c r="Z40" s="54"/>
      <c r="AE40" s="54"/>
      <c r="AF40" s="54"/>
      <c r="BF40" s="54"/>
      <c r="BG40" s="54"/>
      <c r="BH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</row>
    <row r="41" spans="2:97">
      <c r="B41" s="54"/>
      <c r="E41" s="54"/>
      <c r="F41" s="54"/>
      <c r="G41" s="54"/>
      <c r="H41" s="54"/>
      <c r="I41" s="54"/>
      <c r="J41" s="54"/>
      <c r="N41" s="54"/>
      <c r="O41" s="54"/>
      <c r="P41" s="54"/>
      <c r="Q41" s="54"/>
      <c r="X41" s="54"/>
      <c r="Y41" s="54"/>
      <c r="Z41" s="54"/>
      <c r="AE41" s="54"/>
      <c r="AF41" s="54"/>
      <c r="BF41" s="54"/>
      <c r="BG41" s="54"/>
      <c r="BH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</row>
    <row r="42" spans="2:97">
      <c r="B42" s="54"/>
      <c r="E42" s="54"/>
      <c r="F42" s="54"/>
      <c r="G42" s="54"/>
      <c r="H42" s="54"/>
      <c r="I42" s="54"/>
      <c r="J42" s="54"/>
      <c r="N42" s="54"/>
      <c r="O42" s="54"/>
      <c r="P42" s="54"/>
      <c r="Q42" s="54"/>
      <c r="X42" s="54"/>
      <c r="Y42" s="54"/>
      <c r="Z42" s="54"/>
      <c r="AE42" s="54"/>
      <c r="AF42" s="54"/>
      <c r="BF42" s="54"/>
      <c r="BG42" s="54"/>
      <c r="BH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</row>
    <row r="43" spans="2:97" ht="88.5" customHeight="1">
      <c r="B43" s="54"/>
      <c r="E43" s="54"/>
      <c r="F43" s="54"/>
      <c r="G43" s="54"/>
      <c r="H43" s="54"/>
      <c r="I43" s="54"/>
      <c r="J43" s="54"/>
      <c r="N43" s="54"/>
      <c r="O43" s="54"/>
      <c r="P43" s="54"/>
      <c r="Q43" s="54"/>
      <c r="X43" s="54"/>
      <c r="Y43" s="54"/>
      <c r="Z43" s="54"/>
      <c r="AE43" s="54"/>
      <c r="AF43" s="54"/>
      <c r="BF43" s="54"/>
      <c r="BG43" s="54"/>
      <c r="BH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</row>
    <row r="44" spans="2:97" ht="88.5" customHeight="1">
      <c r="B44" s="54"/>
      <c r="E44" s="54"/>
      <c r="F44" s="54"/>
      <c r="G44" s="54"/>
      <c r="H44" s="54"/>
      <c r="I44" s="54"/>
      <c r="J44" s="54"/>
      <c r="N44" s="54"/>
      <c r="O44" s="54"/>
      <c r="P44" s="54"/>
      <c r="Q44" s="54"/>
      <c r="X44" s="54"/>
      <c r="Y44" s="54"/>
      <c r="Z44" s="54"/>
      <c r="AE44" s="54"/>
      <c r="AF44" s="54"/>
      <c r="BF44" s="54"/>
      <c r="BG44" s="54"/>
      <c r="BH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</row>
    <row r="45" spans="2:97" ht="88.5" customHeight="1">
      <c r="B45" s="54"/>
      <c r="E45" s="54"/>
      <c r="F45" s="54"/>
      <c r="G45" s="54"/>
      <c r="H45" s="54"/>
      <c r="I45" s="54"/>
      <c r="J45" s="54"/>
      <c r="N45" s="54"/>
      <c r="O45" s="54"/>
      <c r="P45" s="54"/>
      <c r="Q45" s="54"/>
      <c r="X45" s="54"/>
      <c r="Y45" s="54"/>
      <c r="Z45" s="54"/>
      <c r="AE45" s="54"/>
      <c r="AF45" s="54"/>
      <c r="BF45" s="54"/>
      <c r="BG45" s="54"/>
      <c r="BH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</row>
    <row r="46" spans="2:97" ht="88.5" customHeight="1">
      <c r="B46" s="54"/>
      <c r="E46" s="54"/>
      <c r="F46" s="54"/>
      <c r="G46" s="54"/>
      <c r="H46" s="54"/>
      <c r="I46" s="54"/>
      <c r="J46" s="54"/>
      <c r="N46" s="54"/>
      <c r="O46" s="54"/>
      <c r="P46" s="54"/>
      <c r="Q46" s="54"/>
      <c r="X46" s="54"/>
      <c r="Y46" s="54"/>
      <c r="Z46" s="54"/>
      <c r="AE46" s="54"/>
      <c r="AF46" s="54"/>
      <c r="BF46" s="54"/>
      <c r="BG46" s="54"/>
      <c r="BH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N46" s="160"/>
    </row>
    <row r="47" spans="2:97" ht="88.5" customHeight="1">
      <c r="B47" s="54"/>
      <c r="E47" s="54"/>
      <c r="F47" s="54"/>
      <c r="G47" s="54"/>
      <c r="H47" s="54"/>
      <c r="I47" s="54"/>
      <c r="J47" s="54"/>
      <c r="N47" s="54"/>
      <c r="O47" s="54"/>
      <c r="P47" s="54"/>
      <c r="Q47" s="54"/>
      <c r="X47" s="54"/>
      <c r="Y47" s="54"/>
      <c r="Z47" s="54"/>
      <c r="AE47" s="54"/>
      <c r="AF47" s="54"/>
      <c r="BF47" s="54"/>
      <c r="BG47" s="54"/>
      <c r="BH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J47" s="161"/>
      <c r="CK47" s="161"/>
      <c r="CL47" s="161"/>
      <c r="CM47" s="161"/>
      <c r="CN47" s="162"/>
      <c r="CS47" s="160"/>
    </row>
    <row r="48" spans="2:97" ht="88.5" customHeight="1">
      <c r="B48" s="54"/>
      <c r="E48" s="54"/>
      <c r="F48" s="54"/>
      <c r="G48" s="54"/>
      <c r="H48" s="54"/>
      <c r="I48" s="54"/>
      <c r="J48" s="54"/>
      <c r="N48" s="54"/>
      <c r="O48" s="54"/>
      <c r="P48" s="54"/>
      <c r="Q48" s="54"/>
      <c r="X48" s="54"/>
      <c r="Y48" s="54"/>
      <c r="Z48" s="54"/>
      <c r="AE48" s="54"/>
      <c r="AF48" s="54"/>
      <c r="BF48" s="54"/>
      <c r="BG48" s="54"/>
      <c r="BH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J48" s="161"/>
      <c r="CK48" s="161"/>
      <c r="CL48" s="161"/>
      <c r="CM48" s="161"/>
      <c r="CN48" s="162"/>
      <c r="CO48" s="161"/>
      <c r="CP48" s="161"/>
      <c r="CQ48" s="161"/>
      <c r="CR48" s="161"/>
      <c r="CS48" s="162"/>
    </row>
    <row r="49" spans="2:97" ht="88.5" customHeight="1">
      <c r="B49" s="54"/>
      <c r="E49" s="54"/>
      <c r="F49" s="54"/>
      <c r="G49" s="54"/>
      <c r="H49" s="54"/>
      <c r="I49" s="54"/>
      <c r="J49" s="54"/>
      <c r="N49" s="54"/>
      <c r="O49" s="54"/>
      <c r="P49" s="54"/>
      <c r="Q49" s="54"/>
      <c r="X49" s="54"/>
      <c r="Y49" s="54"/>
      <c r="Z49" s="54"/>
      <c r="AE49" s="54"/>
      <c r="AF49" s="54"/>
      <c r="BF49" s="54"/>
      <c r="BG49" s="54"/>
      <c r="BH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J49" s="161"/>
      <c r="CK49" s="161"/>
      <c r="CL49" s="161"/>
      <c r="CM49" s="161"/>
      <c r="CN49" s="162"/>
      <c r="CO49" s="161"/>
      <c r="CP49" s="161"/>
      <c r="CQ49" s="161"/>
      <c r="CR49" s="161"/>
      <c r="CS49" s="162"/>
    </row>
    <row r="50" spans="2:97" ht="88.5" customHeight="1">
      <c r="B50" s="54"/>
      <c r="E50" s="54"/>
      <c r="F50" s="54"/>
      <c r="G50" s="54"/>
      <c r="H50" s="54"/>
      <c r="I50" s="54"/>
      <c r="J50" s="54"/>
      <c r="N50" s="54"/>
      <c r="O50" s="54"/>
      <c r="P50" s="54"/>
      <c r="Q50" s="54"/>
      <c r="X50" s="54"/>
      <c r="Y50" s="54"/>
      <c r="Z50" s="54"/>
      <c r="AE50" s="54"/>
      <c r="AF50" s="54"/>
      <c r="BF50" s="54"/>
      <c r="BG50" s="54"/>
      <c r="BH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O50" s="161"/>
      <c r="CP50" s="161"/>
      <c r="CQ50" s="161"/>
      <c r="CR50" s="161"/>
      <c r="CS50" s="162"/>
    </row>
    <row r="51" spans="2:97" ht="88.5" customHeight="1">
      <c r="B51" s="54"/>
      <c r="E51" s="54"/>
      <c r="F51" s="54"/>
      <c r="G51" s="54"/>
      <c r="H51" s="54"/>
      <c r="I51" s="54"/>
      <c r="J51" s="54"/>
      <c r="N51" s="54"/>
      <c r="O51" s="54"/>
      <c r="P51" s="54"/>
      <c r="Q51" s="54"/>
      <c r="X51" s="54"/>
      <c r="Y51" s="54"/>
      <c r="Z51" s="54"/>
      <c r="AE51" s="54"/>
      <c r="AF51" s="54"/>
      <c r="BF51" s="54"/>
      <c r="BG51" s="54"/>
      <c r="BH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</row>
    <row r="52" spans="2:97" ht="88.5" customHeight="1">
      <c r="B52" s="54"/>
      <c r="E52" s="54"/>
      <c r="F52" s="54"/>
      <c r="G52" s="54"/>
      <c r="H52" s="54"/>
      <c r="I52" s="54"/>
      <c r="J52" s="54"/>
      <c r="N52" s="54"/>
      <c r="O52" s="54"/>
      <c r="P52" s="54"/>
      <c r="Q52" s="54"/>
      <c r="X52" s="54"/>
      <c r="Y52" s="54"/>
      <c r="Z52" s="54"/>
      <c r="AE52" s="54"/>
      <c r="AF52" s="54"/>
      <c r="BF52" s="54"/>
      <c r="BG52" s="54"/>
      <c r="BH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</row>
    <row r="53" spans="2:97" ht="88.5" customHeight="1">
      <c r="B53" s="54"/>
      <c r="E53" s="54"/>
      <c r="F53" s="54"/>
      <c r="G53" s="54"/>
      <c r="H53" s="54"/>
      <c r="I53" s="54"/>
      <c r="J53" s="54"/>
      <c r="N53" s="54"/>
      <c r="O53" s="54"/>
      <c r="P53" s="54"/>
      <c r="Q53" s="54"/>
      <c r="X53" s="54"/>
      <c r="Y53" s="54"/>
      <c r="Z53" s="54"/>
      <c r="AE53" s="54"/>
      <c r="AF53" s="54"/>
      <c r="BF53" s="54"/>
      <c r="BG53" s="54"/>
      <c r="BH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</row>
    <row r="54" spans="2:97" ht="88.5" customHeight="1">
      <c r="B54" s="54"/>
      <c r="E54" s="54"/>
      <c r="F54" s="54"/>
      <c r="G54" s="54"/>
      <c r="H54" s="54"/>
      <c r="I54" s="54"/>
      <c r="J54" s="54"/>
      <c r="N54" s="54"/>
      <c r="O54" s="54"/>
      <c r="P54" s="54"/>
      <c r="Q54" s="54"/>
      <c r="X54" s="54"/>
      <c r="Y54" s="54"/>
      <c r="Z54" s="54"/>
      <c r="AE54" s="54"/>
      <c r="AF54" s="54"/>
      <c r="BF54" s="54"/>
      <c r="BG54" s="54"/>
      <c r="BH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</row>
    <row r="55" spans="2:97" ht="88.5" customHeight="1">
      <c r="B55" s="54"/>
      <c r="E55" s="54"/>
      <c r="F55" s="54"/>
      <c r="G55" s="54"/>
      <c r="H55" s="54"/>
      <c r="I55" s="54"/>
      <c r="J55" s="54"/>
      <c r="N55" s="54"/>
      <c r="O55" s="54"/>
      <c r="P55" s="54"/>
      <c r="Q55" s="54"/>
      <c r="X55" s="54"/>
      <c r="Y55" s="54"/>
      <c r="Z55" s="54"/>
      <c r="AE55" s="54"/>
      <c r="AF55" s="54"/>
      <c r="BF55" s="54"/>
      <c r="BG55" s="54"/>
      <c r="BH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</row>
    <row r="56" spans="2:97" ht="88.5" customHeight="1">
      <c r="B56" s="54"/>
      <c r="E56" s="54"/>
      <c r="F56" s="54"/>
      <c r="G56" s="54"/>
      <c r="H56" s="54"/>
      <c r="I56" s="54"/>
      <c r="J56" s="54"/>
      <c r="N56" s="54"/>
      <c r="O56" s="54"/>
      <c r="P56" s="54"/>
      <c r="Q56" s="54"/>
      <c r="X56" s="54"/>
      <c r="Y56" s="54"/>
      <c r="Z56" s="54"/>
      <c r="AE56" s="54"/>
      <c r="AF56" s="54"/>
      <c r="BF56" s="54"/>
      <c r="BG56" s="54"/>
      <c r="BH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</row>
    <row r="57" spans="2:97" ht="88.5" customHeight="1">
      <c r="B57" s="54"/>
      <c r="E57" s="54"/>
      <c r="F57" s="54"/>
      <c r="G57" s="54"/>
      <c r="H57" s="54"/>
      <c r="I57" s="54"/>
      <c r="J57" s="54"/>
      <c r="N57" s="54"/>
      <c r="O57" s="54"/>
      <c r="P57" s="54"/>
      <c r="Q57" s="54"/>
      <c r="X57" s="54"/>
      <c r="Y57" s="54"/>
      <c r="Z57" s="54"/>
      <c r="AE57" s="54"/>
      <c r="AF57" s="54"/>
      <c r="BF57" s="54"/>
      <c r="BG57" s="54"/>
      <c r="BH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</row>
    <row r="58" spans="2:97" ht="88.5" customHeight="1">
      <c r="B58" s="54"/>
      <c r="E58" s="54"/>
      <c r="F58" s="54"/>
      <c r="G58" s="54"/>
      <c r="H58" s="54"/>
      <c r="I58" s="54"/>
      <c r="J58" s="54"/>
      <c r="N58" s="54"/>
      <c r="O58" s="54"/>
      <c r="P58" s="54"/>
      <c r="Q58" s="54"/>
      <c r="X58" s="54"/>
      <c r="Y58" s="54"/>
      <c r="Z58" s="54"/>
      <c r="AE58" s="54"/>
      <c r="AF58" s="54"/>
      <c r="BF58" s="54"/>
      <c r="BG58" s="54"/>
      <c r="BH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</row>
    <row r="59" spans="2:97" ht="88.5" customHeight="1">
      <c r="B59" s="54"/>
      <c r="E59" s="54"/>
      <c r="F59" s="54"/>
      <c r="G59" s="54"/>
      <c r="H59" s="54"/>
      <c r="I59" s="54"/>
      <c r="J59" s="54"/>
      <c r="N59" s="54"/>
      <c r="O59" s="54"/>
      <c r="P59" s="54"/>
      <c r="Q59" s="54"/>
      <c r="X59" s="54"/>
      <c r="Y59" s="54"/>
      <c r="Z59" s="54"/>
      <c r="AE59" s="54"/>
      <c r="AF59" s="54"/>
      <c r="BF59" s="54"/>
      <c r="BG59" s="54"/>
      <c r="BH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</row>
    <row r="60" spans="2:97" ht="88.5" customHeight="1">
      <c r="B60" s="54"/>
      <c r="E60" s="54"/>
      <c r="F60" s="54"/>
      <c r="G60" s="54"/>
      <c r="H60" s="54"/>
      <c r="I60" s="54"/>
      <c r="J60" s="54"/>
      <c r="N60" s="54"/>
      <c r="O60" s="54"/>
      <c r="P60" s="54"/>
      <c r="Q60" s="54"/>
      <c r="X60" s="54"/>
      <c r="Y60" s="54"/>
      <c r="Z60" s="54"/>
      <c r="AE60" s="54"/>
      <c r="AF60" s="54"/>
      <c r="BF60" s="54"/>
      <c r="BG60" s="54"/>
      <c r="BH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</row>
    <row r="61" spans="2:97" ht="88.5" customHeight="1">
      <c r="B61" s="54"/>
      <c r="E61" s="54"/>
      <c r="F61" s="54"/>
      <c r="G61" s="54"/>
      <c r="H61" s="54"/>
      <c r="I61" s="54"/>
      <c r="J61" s="54"/>
      <c r="N61" s="54"/>
      <c r="O61" s="54"/>
      <c r="P61" s="54"/>
      <c r="Q61" s="54"/>
      <c r="X61" s="54"/>
      <c r="Y61" s="54"/>
      <c r="Z61" s="54"/>
      <c r="AE61" s="54"/>
      <c r="AF61" s="54"/>
      <c r="BF61" s="54"/>
      <c r="BG61" s="54"/>
      <c r="BH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</row>
    <row r="62" spans="2:97" ht="88.5" customHeight="1">
      <c r="B62" s="54"/>
      <c r="E62" s="54"/>
      <c r="F62" s="54"/>
      <c r="G62" s="54"/>
      <c r="H62" s="54"/>
      <c r="I62" s="54"/>
      <c r="J62" s="54"/>
      <c r="N62" s="54"/>
      <c r="O62" s="54"/>
      <c r="P62" s="54"/>
      <c r="Q62" s="54"/>
      <c r="X62" s="54"/>
      <c r="Y62" s="54"/>
      <c r="Z62" s="54"/>
      <c r="AE62" s="54"/>
      <c r="AF62" s="54"/>
      <c r="BF62" s="54"/>
      <c r="BG62" s="54"/>
      <c r="BH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N62" s="160"/>
    </row>
    <row r="63" spans="2:97" ht="88.5" customHeight="1">
      <c r="B63" s="54"/>
      <c r="E63" s="54"/>
      <c r="F63" s="54"/>
      <c r="G63" s="54"/>
      <c r="H63" s="54"/>
      <c r="I63" s="54"/>
      <c r="J63" s="54"/>
      <c r="N63" s="54"/>
      <c r="O63" s="54"/>
      <c r="P63" s="54"/>
      <c r="Q63" s="54"/>
      <c r="X63" s="54"/>
      <c r="Y63" s="54"/>
      <c r="Z63" s="54"/>
      <c r="AE63" s="54"/>
      <c r="AF63" s="54"/>
      <c r="BF63" s="54"/>
      <c r="BG63" s="54"/>
      <c r="BH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N63" s="160"/>
    </row>
    <row r="64" spans="2:97" ht="88.5" customHeight="1">
      <c r="B64" s="54"/>
      <c r="E64" s="54"/>
      <c r="F64" s="54"/>
      <c r="G64" s="54"/>
      <c r="H64" s="54"/>
      <c r="I64" s="54"/>
      <c r="J64" s="54"/>
      <c r="N64" s="54"/>
      <c r="O64" s="54"/>
      <c r="P64" s="54"/>
      <c r="Q64" s="54"/>
      <c r="X64" s="54"/>
      <c r="Y64" s="54"/>
      <c r="Z64" s="54"/>
      <c r="AE64" s="54"/>
      <c r="AF64" s="54"/>
      <c r="BF64" s="54"/>
      <c r="BG64" s="54"/>
      <c r="BH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N64" s="160"/>
      <c r="CS64" s="160"/>
    </row>
    <row r="65" spans="2:97" ht="88.5" customHeight="1">
      <c r="B65" s="54"/>
      <c r="E65" s="54"/>
      <c r="F65" s="54"/>
      <c r="G65" s="54"/>
      <c r="H65" s="54"/>
      <c r="I65" s="54"/>
      <c r="J65" s="54"/>
      <c r="N65" s="54"/>
      <c r="O65" s="54"/>
      <c r="P65" s="54"/>
      <c r="Q65" s="54"/>
      <c r="X65" s="54"/>
      <c r="Y65" s="54"/>
      <c r="Z65" s="54"/>
      <c r="AE65" s="54"/>
      <c r="AF65" s="54"/>
      <c r="BF65" s="54"/>
      <c r="BG65" s="54"/>
      <c r="BH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N65" s="160"/>
      <c r="CS65" s="160"/>
    </row>
    <row r="66" spans="2:97" ht="88.5" customHeight="1">
      <c r="B66" s="54"/>
      <c r="E66" s="54"/>
      <c r="F66" s="54"/>
      <c r="G66" s="54"/>
      <c r="H66" s="54"/>
      <c r="I66" s="54"/>
      <c r="J66" s="54"/>
      <c r="N66" s="54"/>
      <c r="O66" s="54"/>
      <c r="P66" s="54"/>
      <c r="Q66" s="54"/>
      <c r="X66" s="54"/>
      <c r="Y66" s="54"/>
      <c r="Z66" s="54"/>
      <c r="AE66" s="54"/>
      <c r="AF66" s="54"/>
      <c r="BF66" s="54"/>
      <c r="BG66" s="54"/>
      <c r="BH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N66" s="160"/>
      <c r="CS66" s="160"/>
    </row>
    <row r="67" spans="2:97" ht="88.5" customHeight="1">
      <c r="B67" s="54"/>
      <c r="E67" s="54"/>
      <c r="F67" s="54"/>
      <c r="G67" s="54"/>
      <c r="H67" s="54"/>
      <c r="I67" s="54"/>
      <c r="J67" s="54"/>
      <c r="N67" s="54"/>
      <c r="O67" s="54"/>
      <c r="P67" s="54"/>
      <c r="Q67" s="54"/>
      <c r="X67" s="54"/>
      <c r="Y67" s="54"/>
      <c r="Z67" s="54"/>
      <c r="AE67" s="54"/>
      <c r="AF67" s="54"/>
      <c r="BF67" s="54"/>
      <c r="BG67" s="54"/>
      <c r="BH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J67" s="161"/>
      <c r="CK67" s="161"/>
      <c r="CL67" s="161"/>
      <c r="CM67" s="161"/>
      <c r="CN67" s="162"/>
      <c r="CS67" s="160"/>
    </row>
    <row r="68" spans="2:97" ht="88.5" customHeight="1">
      <c r="B68" s="54"/>
      <c r="E68" s="54"/>
      <c r="F68" s="54"/>
      <c r="G68" s="54"/>
      <c r="H68" s="54"/>
      <c r="I68" s="54"/>
      <c r="J68" s="54"/>
      <c r="N68" s="54"/>
      <c r="O68" s="54"/>
      <c r="P68" s="54"/>
      <c r="Q68" s="54"/>
      <c r="X68" s="54"/>
      <c r="Y68" s="54"/>
      <c r="Z68" s="54"/>
      <c r="AE68" s="54"/>
      <c r="AF68" s="54"/>
      <c r="BF68" s="54"/>
      <c r="BG68" s="54"/>
      <c r="BH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J68" s="161"/>
      <c r="CK68" s="161"/>
      <c r="CL68" s="161"/>
      <c r="CM68" s="161"/>
      <c r="CN68" s="162"/>
      <c r="CO68" s="161"/>
      <c r="CP68" s="161"/>
      <c r="CQ68" s="161"/>
      <c r="CR68" s="161"/>
      <c r="CS68" s="162"/>
    </row>
    <row r="69" spans="2:97" ht="88.5" customHeight="1">
      <c r="B69" s="54"/>
      <c r="E69" s="54"/>
      <c r="F69" s="54"/>
      <c r="G69" s="54"/>
      <c r="H69" s="54"/>
      <c r="I69" s="54"/>
      <c r="J69" s="54"/>
      <c r="N69" s="54"/>
      <c r="O69" s="54"/>
      <c r="P69" s="54"/>
      <c r="Q69" s="54"/>
      <c r="X69" s="54"/>
      <c r="Y69" s="54"/>
      <c r="Z69" s="54"/>
      <c r="AE69" s="54"/>
      <c r="AF69" s="54"/>
      <c r="BF69" s="54"/>
      <c r="BG69" s="54"/>
      <c r="BH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J69" s="161"/>
      <c r="CK69" s="161"/>
      <c r="CL69" s="161"/>
      <c r="CM69" s="161"/>
      <c r="CN69" s="162"/>
      <c r="CO69" s="161"/>
      <c r="CP69" s="161"/>
      <c r="CQ69" s="161"/>
      <c r="CR69" s="161"/>
      <c r="CS69" s="162"/>
    </row>
    <row r="70" spans="2:97" ht="88.5" customHeight="1">
      <c r="B70" s="54"/>
      <c r="E70" s="54"/>
      <c r="F70" s="54"/>
      <c r="G70" s="54"/>
      <c r="H70" s="54"/>
      <c r="I70" s="54"/>
      <c r="J70" s="54"/>
      <c r="N70" s="54"/>
      <c r="O70" s="54"/>
      <c r="P70" s="54"/>
      <c r="Q70" s="54"/>
      <c r="X70" s="54"/>
      <c r="Y70" s="54"/>
      <c r="Z70" s="54"/>
      <c r="AE70" s="54"/>
      <c r="AF70" s="54"/>
      <c r="BF70" s="54"/>
      <c r="BG70" s="54"/>
      <c r="BH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J70" s="161"/>
      <c r="CK70" s="161"/>
      <c r="CL70" s="161"/>
      <c r="CM70" s="161"/>
      <c r="CN70" s="162"/>
      <c r="CO70" s="161"/>
      <c r="CP70" s="161"/>
      <c r="CQ70" s="161"/>
      <c r="CR70" s="161"/>
      <c r="CS70" s="162"/>
    </row>
    <row r="71" spans="2:97" ht="88.5" customHeight="1">
      <c r="B71" s="54"/>
      <c r="E71" s="54"/>
      <c r="F71" s="54"/>
      <c r="G71" s="54"/>
      <c r="H71" s="54"/>
      <c r="I71" s="54"/>
      <c r="J71" s="54"/>
      <c r="N71" s="54"/>
      <c r="O71" s="54"/>
      <c r="P71" s="54"/>
      <c r="Q71" s="54"/>
      <c r="X71" s="54"/>
      <c r="Y71" s="54"/>
      <c r="Z71" s="54"/>
      <c r="AE71" s="54"/>
      <c r="AF71" s="54"/>
      <c r="BF71" s="54"/>
      <c r="BG71" s="54"/>
      <c r="BH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O71" s="161"/>
      <c r="CP71" s="161"/>
      <c r="CQ71" s="161"/>
      <c r="CR71" s="161"/>
      <c r="CS71" s="162"/>
    </row>
    <row r="72" spans="2:97" ht="88.5" customHeight="1">
      <c r="B72" s="54"/>
      <c r="E72" s="54"/>
      <c r="F72" s="54"/>
      <c r="G72" s="54"/>
      <c r="H72" s="54"/>
      <c r="I72" s="54"/>
      <c r="J72" s="54"/>
      <c r="N72" s="54"/>
      <c r="O72" s="54"/>
      <c r="P72" s="54"/>
      <c r="Q72" s="54"/>
      <c r="X72" s="54"/>
      <c r="Y72" s="54"/>
      <c r="Z72" s="54"/>
      <c r="AE72" s="54"/>
      <c r="AF72" s="54"/>
      <c r="BF72" s="54"/>
      <c r="BG72" s="54"/>
      <c r="BH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</row>
    <row r="73" spans="2:97" ht="88.5" customHeight="1">
      <c r="B73" s="54"/>
      <c r="E73" s="54"/>
      <c r="F73" s="54"/>
      <c r="G73" s="54"/>
      <c r="H73" s="54"/>
      <c r="I73" s="54"/>
      <c r="J73" s="54"/>
      <c r="N73" s="54"/>
      <c r="O73" s="54"/>
      <c r="P73" s="54"/>
      <c r="Q73" s="54"/>
      <c r="X73" s="54"/>
      <c r="Y73" s="54"/>
      <c r="Z73" s="54"/>
      <c r="AE73" s="54"/>
      <c r="AF73" s="54"/>
      <c r="BF73" s="54"/>
      <c r="BG73" s="54"/>
      <c r="BH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</row>
    <row r="74" spans="2:97" ht="88.5" customHeight="1">
      <c r="B74" s="54"/>
      <c r="E74" s="54"/>
      <c r="F74" s="54"/>
      <c r="G74" s="54"/>
      <c r="H74" s="54"/>
      <c r="I74" s="54"/>
      <c r="J74" s="54"/>
      <c r="N74" s="54"/>
      <c r="O74" s="54"/>
      <c r="P74" s="54"/>
      <c r="Q74" s="54"/>
      <c r="X74" s="54"/>
      <c r="Y74" s="54"/>
      <c r="Z74" s="54"/>
      <c r="AE74" s="54"/>
      <c r="AF74" s="54"/>
      <c r="BF74" s="54"/>
      <c r="BG74" s="54"/>
      <c r="BH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</row>
    <row r="75" spans="2:97">
      <c r="B75" s="54"/>
      <c r="E75" s="54"/>
      <c r="F75" s="54"/>
      <c r="G75" s="54"/>
      <c r="H75" s="54"/>
      <c r="I75" s="54"/>
      <c r="J75" s="54"/>
      <c r="N75" s="54"/>
      <c r="O75" s="54"/>
      <c r="P75" s="54"/>
      <c r="Q75" s="54"/>
      <c r="X75" s="54"/>
      <c r="Y75" s="54"/>
      <c r="Z75" s="54"/>
      <c r="AE75" s="54"/>
      <c r="AF75" s="54"/>
      <c r="BF75" s="54"/>
      <c r="BG75" s="54"/>
      <c r="BH75" s="54"/>
      <c r="BM75" s="54"/>
      <c r="BN75" s="54"/>
      <c r="BT75" s="54"/>
      <c r="BU75" s="54"/>
      <c r="BV75" s="54"/>
      <c r="BW75" s="54"/>
      <c r="BX75" s="54"/>
      <c r="BY75" s="54"/>
    </row>
    <row r="76" spans="2:97">
      <c r="B76" s="54"/>
      <c r="E76" s="54"/>
      <c r="F76" s="54"/>
      <c r="G76" s="54"/>
      <c r="H76" s="54"/>
      <c r="I76" s="54"/>
      <c r="J76" s="54"/>
      <c r="N76" s="54"/>
      <c r="O76" s="54"/>
      <c r="P76" s="54"/>
      <c r="Q76" s="54"/>
      <c r="X76" s="54"/>
      <c r="Y76" s="54"/>
      <c r="Z76" s="54"/>
      <c r="AE76" s="54"/>
      <c r="AF76" s="54"/>
      <c r="BF76" s="54"/>
      <c r="BG76" s="54"/>
      <c r="BH76" s="54"/>
      <c r="BM76" s="54"/>
      <c r="BN76" s="54"/>
      <c r="BT76" s="54"/>
      <c r="BU76" s="54"/>
      <c r="BV76" s="54"/>
      <c r="BW76" s="54"/>
      <c r="BX76" s="54"/>
      <c r="BY76" s="54"/>
    </row>
    <row r="77" spans="2:97">
      <c r="B77" s="54"/>
      <c r="E77" s="54"/>
      <c r="F77" s="54"/>
      <c r="G77" s="54"/>
      <c r="H77" s="54"/>
      <c r="I77" s="54"/>
      <c r="J77" s="54"/>
      <c r="N77" s="54"/>
      <c r="O77" s="54"/>
      <c r="P77" s="54"/>
      <c r="Q77" s="54"/>
      <c r="X77" s="54"/>
      <c r="Y77" s="54"/>
      <c r="Z77" s="54"/>
      <c r="AE77" s="54"/>
      <c r="AF77" s="54"/>
      <c r="BF77" s="54"/>
      <c r="BG77" s="54"/>
      <c r="BH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</row>
    <row r="78" spans="2:97">
      <c r="B78" s="54"/>
      <c r="E78" s="54"/>
      <c r="F78" s="54"/>
      <c r="G78" s="54"/>
      <c r="H78" s="54"/>
      <c r="I78" s="54"/>
      <c r="J78" s="54"/>
      <c r="N78" s="54"/>
      <c r="O78" s="54"/>
      <c r="P78" s="54"/>
      <c r="Q78" s="54"/>
      <c r="X78" s="54"/>
      <c r="Y78" s="54"/>
      <c r="Z78" s="54"/>
      <c r="AE78" s="54"/>
      <c r="AF78" s="54"/>
      <c r="BF78" s="54"/>
      <c r="BG78" s="54"/>
      <c r="BH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</row>
    <row r="79" spans="2:97">
      <c r="B79" s="54"/>
      <c r="E79" s="54"/>
      <c r="F79" s="54"/>
      <c r="G79" s="54"/>
      <c r="H79" s="54"/>
      <c r="I79" s="54"/>
      <c r="J79" s="54"/>
      <c r="N79" s="54"/>
      <c r="O79" s="54"/>
      <c r="P79" s="54"/>
      <c r="Q79" s="54"/>
      <c r="X79" s="54"/>
      <c r="Y79" s="54"/>
      <c r="Z79" s="54"/>
      <c r="AE79" s="54"/>
      <c r="AF79" s="54"/>
      <c r="BF79" s="54"/>
      <c r="BG79" s="54"/>
      <c r="BH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</row>
    <row r="80" spans="2:97">
      <c r="B80" s="54"/>
      <c r="E80" s="54"/>
      <c r="F80" s="54"/>
      <c r="G80" s="54"/>
      <c r="H80" s="54"/>
      <c r="I80" s="54"/>
      <c r="J80" s="54"/>
      <c r="N80" s="54"/>
      <c r="O80" s="54"/>
      <c r="P80" s="54"/>
      <c r="Q80" s="54"/>
      <c r="X80" s="54"/>
      <c r="Y80" s="54"/>
      <c r="Z80" s="54"/>
      <c r="AE80" s="54"/>
      <c r="AF80" s="54"/>
      <c r="BF80" s="54"/>
      <c r="BG80" s="54"/>
      <c r="BH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</row>
    <row r="81" spans="65:77" s="54" customFormat="1"/>
    <row r="82" spans="65:77" s="54" customFormat="1"/>
    <row r="83" spans="65:77" s="54" customFormat="1"/>
    <row r="84" spans="65:77" s="54" customFormat="1"/>
    <row r="85" spans="65:77" s="54" customFormat="1"/>
    <row r="86" spans="65:77" s="54" customFormat="1"/>
    <row r="87" spans="65:77" s="54" customFormat="1"/>
    <row r="88" spans="65:77" s="54" customFormat="1"/>
    <row r="89" spans="65:77" s="54" customFormat="1"/>
    <row r="90" spans="65:77" s="54" customFormat="1"/>
    <row r="91" spans="65:77" s="54" customFormat="1"/>
    <row r="92" spans="65:77" s="54" customFormat="1"/>
    <row r="93" spans="65:77" s="54" customFormat="1">
      <c r="BM93" s="161"/>
      <c r="BN93" s="161"/>
      <c r="BT93" s="161"/>
      <c r="BU93" s="161"/>
      <c r="BV93" s="161"/>
      <c r="BW93" s="161"/>
      <c r="BX93" s="161"/>
      <c r="BY93" s="161"/>
    </row>
    <row r="94" spans="65:77" s="54" customFormat="1">
      <c r="BM94" s="161"/>
      <c r="BN94" s="161"/>
      <c r="BT94" s="161"/>
      <c r="BU94" s="161"/>
      <c r="BV94" s="161"/>
      <c r="BW94" s="161"/>
      <c r="BX94" s="161"/>
      <c r="BY94" s="161"/>
    </row>
    <row r="322" s="54" customFormat="1"/>
    <row r="323" s="54" customFormat="1"/>
    <row r="324" s="54" customFormat="1"/>
    <row r="325" s="54" customFormat="1"/>
    <row r="326" s="54" customFormat="1"/>
    <row r="327" s="54" customFormat="1"/>
    <row r="328" s="54" customFormat="1"/>
    <row r="329" s="54" customFormat="1"/>
    <row r="330" s="54" customFormat="1"/>
    <row r="331" s="54" customFormat="1"/>
    <row r="332" s="54" customFormat="1"/>
    <row r="333" s="54" customFormat="1"/>
    <row r="334" s="54" customFormat="1"/>
    <row r="335" s="54" customFormat="1"/>
    <row r="336" s="54" customFormat="1"/>
    <row r="337" s="54" customFormat="1"/>
    <row r="338" s="54" customFormat="1"/>
    <row r="339" s="54" customFormat="1"/>
    <row r="340" s="54" customFormat="1"/>
    <row r="341" s="54" customFormat="1"/>
    <row r="342" s="54" customFormat="1"/>
    <row r="343" s="54" customFormat="1"/>
    <row r="344" s="54" customFormat="1"/>
    <row r="345" s="54" customFormat="1"/>
    <row r="346" s="54" customFormat="1"/>
    <row r="347" s="54" customFormat="1"/>
    <row r="348" s="54" customFormat="1"/>
    <row r="349" s="54" customFormat="1"/>
    <row r="350" s="54" customFormat="1"/>
    <row r="351" s="54" customFormat="1"/>
    <row r="352" s="54" customFormat="1"/>
  </sheetData>
  <mergeCells count="95">
    <mergeCell ref="I12:N12"/>
    <mergeCell ref="M15:N15"/>
    <mergeCell ref="M16:N16"/>
    <mergeCell ref="AU7:AU8"/>
    <mergeCell ref="AV7:AV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W7:AW8"/>
    <mergeCell ref="AX7:AX8"/>
    <mergeCell ref="BD7:BD8"/>
    <mergeCell ref="BE7:BE8"/>
    <mergeCell ref="AO7:AO8"/>
    <mergeCell ref="AP7:AP8"/>
    <mergeCell ref="AQ7:AQ8"/>
    <mergeCell ref="AR7:AR8"/>
    <mergeCell ref="AS7:AS8"/>
    <mergeCell ref="AT7:AT8"/>
    <mergeCell ref="T7:T8"/>
    <mergeCell ref="AH7:AH8"/>
    <mergeCell ref="W7:W8"/>
    <mergeCell ref="X7:X8"/>
    <mergeCell ref="Y7:Y8"/>
    <mergeCell ref="Z7:Z8"/>
    <mergeCell ref="AA7:AA8"/>
    <mergeCell ref="AB7:AB8"/>
    <mergeCell ref="M7:M8"/>
    <mergeCell ref="N7:N8"/>
    <mergeCell ref="O7:O8"/>
    <mergeCell ref="P7:Q8"/>
    <mergeCell ref="R7:R8"/>
    <mergeCell ref="G7:H8"/>
    <mergeCell ref="I7:I8"/>
    <mergeCell ref="J7:J8"/>
    <mergeCell ref="K7:K8"/>
    <mergeCell ref="L7:L8"/>
    <mergeCell ref="BE5:BE6"/>
    <mergeCell ref="BF5:BF6"/>
    <mergeCell ref="BG5:BG6"/>
    <mergeCell ref="BH5:BH6"/>
    <mergeCell ref="G6:H6"/>
    <mergeCell ref="AT5:AT6"/>
    <mergeCell ref="AU5:AU6"/>
    <mergeCell ref="AV5:AV6"/>
    <mergeCell ref="AW5:AW6"/>
    <mergeCell ref="AX5:AX6"/>
    <mergeCell ref="BD5:BD6"/>
    <mergeCell ref="AN5:AN6"/>
    <mergeCell ref="AO5:AO6"/>
    <mergeCell ref="AP5:AP6"/>
    <mergeCell ref="AQ5:AQ6"/>
    <mergeCell ref="AR5:AR6"/>
    <mergeCell ref="AS5:AS6"/>
    <mergeCell ref="AH5:AH6"/>
    <mergeCell ref="AI5:AI6"/>
    <mergeCell ref="AJ5:AJ6"/>
    <mergeCell ref="AK5:AK6"/>
    <mergeCell ref="AL5:AL6"/>
    <mergeCell ref="AM5:AM6"/>
    <mergeCell ref="AG5:AG6"/>
    <mergeCell ref="O5:O6"/>
    <mergeCell ref="P5:Q6"/>
    <mergeCell ref="R5:S5"/>
    <mergeCell ref="T5:U5"/>
    <mergeCell ref="Z5:Z6"/>
    <mergeCell ref="AA5:AA6"/>
    <mergeCell ref="AB5:AB6"/>
    <mergeCell ref="AC5:AC6"/>
    <mergeCell ref="AD5:AD6"/>
    <mergeCell ref="AE5:AE6"/>
    <mergeCell ref="AF5:AF6"/>
    <mergeCell ref="R1:Y1"/>
    <mergeCell ref="A5:A8"/>
    <mergeCell ref="B5:B6"/>
    <mergeCell ref="C5:C6"/>
    <mergeCell ref="D5:D6"/>
    <mergeCell ref="E5:E6"/>
    <mergeCell ref="F5:F6"/>
    <mergeCell ref="G5:H5"/>
    <mergeCell ref="J5:J6"/>
    <mergeCell ref="N5:N6"/>
    <mergeCell ref="B7:B8"/>
    <mergeCell ref="C7:C8"/>
    <mergeCell ref="D7:D8"/>
    <mergeCell ref="E7:E8"/>
    <mergeCell ref="F7:F8"/>
    <mergeCell ref="V7:V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E2985-D496-47C4-B383-06C5F6F86680}">
  <dimension ref="A1:CS351"/>
  <sheetViews>
    <sheetView workbookViewId="0">
      <selection activeCell="J15" sqref="J15"/>
    </sheetView>
  </sheetViews>
  <sheetFormatPr defaultColWidth="9" defaultRowHeight="15"/>
  <cols>
    <col min="1" max="1" width="5.140625" style="54" customWidth="1"/>
    <col min="2" max="2" width="8.85546875" style="154" customWidth="1"/>
    <col min="3" max="3" width="10" style="54" customWidth="1"/>
    <col min="4" max="4" width="3.7109375" style="54" customWidth="1"/>
    <col min="5" max="5" width="9.85546875" style="163" bestFit="1" customWidth="1"/>
    <col min="6" max="6" width="5.7109375" style="163" customWidth="1"/>
    <col min="7" max="8" width="4" style="163" customWidth="1"/>
    <col min="9" max="9" width="11.7109375" style="163" bestFit="1" customWidth="1"/>
    <col min="10" max="10" width="9.5703125" style="164" customWidth="1"/>
    <col min="11" max="11" width="8.5703125" style="54" customWidth="1"/>
    <col min="12" max="12" width="11.5703125" style="54" bestFit="1" customWidth="1"/>
    <col min="13" max="13" width="6.7109375" style="54" customWidth="1"/>
    <col min="14" max="14" width="7.140625" style="165" customWidth="1"/>
    <col min="15" max="15" width="9.5703125" style="166" hidden="1" customWidth="1"/>
    <col min="16" max="16" width="9" style="166" hidden="1" customWidth="1"/>
    <col min="17" max="17" width="9.7109375" style="166" hidden="1" customWidth="1"/>
    <col min="18" max="18" width="10.42578125" style="54" customWidth="1"/>
    <col min="19" max="19" width="9.28515625" style="54" customWidth="1"/>
    <col min="20" max="20" width="10.28515625" style="54" customWidth="1"/>
    <col min="21" max="21" width="9" style="54"/>
    <col min="22" max="22" width="6.7109375" style="54" customWidth="1"/>
    <col min="23" max="23" width="8.85546875" style="54" customWidth="1"/>
    <col min="24" max="24" width="6.7109375" style="167" customWidth="1"/>
    <col min="25" max="25" width="9.7109375" style="167" customWidth="1"/>
    <col min="26" max="26" width="7" style="167" hidden="1" customWidth="1"/>
    <col min="27" max="27" width="9.140625" style="54" customWidth="1"/>
    <col min="28" max="28" width="7.85546875" style="54" customWidth="1"/>
    <col min="29" max="29" width="7.85546875" style="54" hidden="1" customWidth="1"/>
    <col min="30" max="30" width="7" style="54" hidden="1" customWidth="1"/>
    <col min="31" max="31" width="6.28515625" style="11" customWidth="1"/>
    <col min="32" max="32" width="8" style="11" hidden="1" customWidth="1"/>
    <col min="33" max="33" width="7" style="54" hidden="1" customWidth="1"/>
    <col min="34" max="34" width="8.42578125" style="54" hidden="1" customWidth="1"/>
    <col min="35" max="35" width="8" style="54" hidden="1" customWidth="1"/>
    <col min="36" max="36" width="8.5703125" style="54" hidden="1" customWidth="1"/>
    <col min="37" max="38" width="7.7109375" style="54" hidden="1" customWidth="1"/>
    <col min="39" max="39" width="10.28515625" style="54" customWidth="1"/>
    <col min="40" max="40" width="9.7109375" style="54" customWidth="1"/>
    <col min="41" max="41" width="11.85546875" style="54" customWidth="1"/>
    <col min="42" max="42" width="7.85546875" style="54" customWidth="1"/>
    <col min="43" max="43" width="7.7109375" style="54" customWidth="1"/>
    <col min="44" max="45" width="7.28515625" style="54" hidden="1" customWidth="1"/>
    <col min="46" max="47" width="9.5703125" style="54" hidden="1" customWidth="1"/>
    <col min="48" max="48" width="6.5703125" style="54" hidden="1" customWidth="1"/>
    <col min="49" max="49" width="7.7109375" style="54" customWidth="1"/>
    <col min="50" max="50" width="6" style="54" hidden="1" customWidth="1"/>
    <col min="51" max="55" width="7.28515625" style="54" hidden="1" customWidth="1"/>
    <col min="56" max="56" width="8.140625" style="54" customWidth="1"/>
    <col min="57" max="57" width="5.28515625" style="54" hidden="1" customWidth="1"/>
    <col min="58" max="58" width="15.42578125" style="166" customWidth="1"/>
    <col min="59" max="59" width="13.7109375" style="166" customWidth="1"/>
    <col min="60" max="60" width="14" style="166" customWidth="1"/>
    <col min="61" max="61" width="16.7109375" style="54" customWidth="1"/>
    <col min="62" max="62" width="9" style="54"/>
    <col min="63" max="63" width="10" style="54" customWidth="1"/>
    <col min="64" max="64" width="7.42578125" style="54" bestFit="1" customWidth="1"/>
    <col min="65" max="65" width="12" style="161" customWidth="1"/>
    <col min="66" max="68" width="9.140625" style="161" customWidth="1"/>
    <col min="69" max="70" width="9.140625" style="161" hidden="1" customWidth="1"/>
    <col min="71" max="71" width="9.85546875" style="161" hidden="1" customWidth="1"/>
    <col min="72" max="72" width="11.28515625" style="161" hidden="1" customWidth="1"/>
    <col min="73" max="73" width="9.5703125" style="161" hidden="1" customWidth="1"/>
    <col min="74" max="80" width="9.5703125" style="161" customWidth="1"/>
    <col min="81" max="16384" width="9" style="54"/>
  </cols>
  <sheetData>
    <row r="1" spans="1:87" s="11" customFormat="1" ht="29.2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4"/>
      <c r="L1" s="5"/>
      <c r="M1" s="5"/>
      <c r="N1" s="6"/>
      <c r="O1" s="7"/>
      <c r="P1" s="7"/>
      <c r="Q1" s="7"/>
      <c r="R1" s="170" t="s">
        <v>1</v>
      </c>
      <c r="S1" s="171"/>
      <c r="T1" s="171"/>
      <c r="U1" s="171"/>
      <c r="V1" s="171"/>
      <c r="W1" s="171"/>
      <c r="X1" s="171"/>
      <c r="Y1" s="171"/>
      <c r="Z1" s="8"/>
      <c r="AA1" s="5"/>
      <c r="AB1" s="5"/>
      <c r="AC1" s="5"/>
      <c r="AD1" s="5"/>
      <c r="AE1" s="6"/>
      <c r="AF1" s="6"/>
      <c r="AG1" s="5"/>
      <c r="AH1" s="5"/>
      <c r="AI1" s="5"/>
      <c r="AJ1" s="5"/>
      <c r="AK1" s="5"/>
      <c r="AL1" s="5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7"/>
      <c r="AY1" s="7"/>
      <c r="AZ1" s="7"/>
      <c r="BA1" s="7"/>
      <c r="BB1" s="7"/>
      <c r="BC1" s="7"/>
      <c r="BD1" s="7"/>
      <c r="BE1" s="7"/>
      <c r="BF1" s="9"/>
      <c r="BG1" s="9"/>
      <c r="BH1" s="9"/>
      <c r="BI1" s="6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</row>
    <row r="2" spans="1:87" s="11" customFormat="1" ht="29.25" customHeight="1">
      <c r="A2" s="12" t="s">
        <v>2</v>
      </c>
      <c r="B2" s="13"/>
      <c r="C2" s="14"/>
      <c r="D2" s="14"/>
      <c r="E2" s="15"/>
      <c r="F2" s="14"/>
      <c r="G2" s="15"/>
      <c r="H2" s="15"/>
      <c r="I2" s="16"/>
      <c r="J2" s="3"/>
      <c r="K2" s="4"/>
      <c r="L2" s="4"/>
      <c r="M2" s="4"/>
      <c r="N2" s="6"/>
      <c r="O2" s="17"/>
      <c r="P2" s="17"/>
      <c r="Q2" s="17"/>
      <c r="R2" s="18"/>
      <c r="S2" s="19"/>
      <c r="T2" s="18"/>
      <c r="U2" s="19" t="s">
        <v>3</v>
      </c>
      <c r="V2" s="20"/>
      <c r="W2" s="21"/>
      <c r="X2" s="20"/>
      <c r="Y2" s="21"/>
      <c r="Z2" s="22"/>
      <c r="AA2" s="23"/>
      <c r="AB2" s="24"/>
      <c r="AC2" s="24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6"/>
      <c r="BH2" s="6"/>
      <c r="BI2" s="6"/>
      <c r="BJ2" s="25" t="s">
        <v>4</v>
      </c>
      <c r="BK2" s="10"/>
      <c r="BL2" s="10">
        <v>4119</v>
      </c>
      <c r="BM2" s="26">
        <f>+BL2/10000</f>
        <v>0.41189999999999999</v>
      </c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</row>
    <row r="3" spans="1:87" s="11" customFormat="1" ht="29.25" customHeight="1">
      <c r="A3" s="27" t="s">
        <v>5</v>
      </c>
      <c r="B3" s="28"/>
      <c r="C3" s="6"/>
      <c r="D3" s="6"/>
      <c r="E3" s="16"/>
      <c r="F3" s="16"/>
      <c r="G3" s="16"/>
      <c r="H3" s="4"/>
      <c r="I3" s="4"/>
      <c r="J3" s="3"/>
      <c r="K3" s="4"/>
      <c r="L3" s="4"/>
      <c r="M3" s="29"/>
      <c r="N3" s="6"/>
      <c r="O3" s="17"/>
      <c r="P3" s="17"/>
      <c r="Q3" s="17"/>
      <c r="R3" s="18"/>
      <c r="S3" s="18"/>
      <c r="T3" s="18"/>
      <c r="U3" s="18"/>
      <c r="V3" s="30" t="s">
        <v>6</v>
      </c>
      <c r="W3" s="31"/>
      <c r="X3" s="20"/>
      <c r="Y3" s="21"/>
      <c r="Z3" s="22"/>
      <c r="AA3" s="23"/>
      <c r="AB3" s="24"/>
      <c r="AC3" s="24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6"/>
      <c r="BH3" s="32"/>
      <c r="BI3" s="6"/>
      <c r="BJ3" s="25" t="s">
        <v>7</v>
      </c>
      <c r="BK3" s="10"/>
      <c r="BL3" s="10">
        <v>4109</v>
      </c>
      <c r="BM3" s="26">
        <f>+BL3/10000</f>
        <v>0.41089999999999999</v>
      </c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</row>
    <row r="4" spans="1:87" s="11" customFormat="1" ht="24.75">
      <c r="A4" s="33" t="s">
        <v>8</v>
      </c>
      <c r="B4" s="34"/>
      <c r="C4" s="35" t="str">
        <f>+F10</f>
        <v>Cleaner</v>
      </c>
      <c r="D4" s="36"/>
      <c r="E4" s="37"/>
      <c r="F4" s="4"/>
      <c r="G4" s="37"/>
      <c r="H4" s="37"/>
      <c r="I4" s="38"/>
      <c r="J4" s="3"/>
      <c r="K4" s="38"/>
      <c r="L4" s="39"/>
      <c r="M4" s="39"/>
      <c r="N4" s="36"/>
      <c r="O4" s="40"/>
      <c r="P4" s="17"/>
      <c r="Q4" s="17"/>
      <c r="R4" s="4"/>
      <c r="S4" s="36"/>
      <c r="T4" s="4"/>
      <c r="U4" s="36"/>
      <c r="V4" s="39" t="s">
        <v>10</v>
      </c>
      <c r="W4" s="39" t="s">
        <v>11</v>
      </c>
      <c r="X4" s="42"/>
      <c r="Y4" s="42"/>
      <c r="Z4" s="42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17"/>
      <c r="BG4" s="17"/>
      <c r="BH4" s="43" t="s">
        <v>12</v>
      </c>
      <c r="BI4" s="44">
        <v>45474</v>
      </c>
      <c r="BJ4" s="45"/>
      <c r="BK4" s="45"/>
      <c r="BL4" s="45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7"/>
      <c r="CD4" s="47"/>
      <c r="CE4" s="47"/>
      <c r="CF4" s="47"/>
      <c r="CG4" s="47"/>
      <c r="CH4" s="47"/>
      <c r="CI4" s="47"/>
    </row>
    <row r="5" spans="1:87" ht="21.75" customHeight="1">
      <c r="A5" s="172" t="s">
        <v>13</v>
      </c>
      <c r="B5" s="175" t="s">
        <v>14</v>
      </c>
      <c r="C5" s="177" t="s">
        <v>15</v>
      </c>
      <c r="D5" s="177" t="s">
        <v>16</v>
      </c>
      <c r="E5" s="177" t="s">
        <v>17</v>
      </c>
      <c r="F5" s="177" t="s">
        <v>18</v>
      </c>
      <c r="G5" s="179" t="s">
        <v>19</v>
      </c>
      <c r="H5" s="180"/>
      <c r="I5" s="48" t="s">
        <v>20</v>
      </c>
      <c r="J5" s="266" t="s">
        <v>21</v>
      </c>
      <c r="K5" s="48" t="s">
        <v>22</v>
      </c>
      <c r="L5" s="49" t="s">
        <v>22</v>
      </c>
      <c r="M5" s="49" t="s">
        <v>23</v>
      </c>
      <c r="N5" s="183" t="s">
        <v>24</v>
      </c>
      <c r="O5" s="183" t="s">
        <v>25</v>
      </c>
      <c r="P5" s="187" t="s">
        <v>26</v>
      </c>
      <c r="Q5" s="188"/>
      <c r="R5" s="191" t="s">
        <v>27</v>
      </c>
      <c r="S5" s="192"/>
      <c r="T5" s="191" t="s">
        <v>27</v>
      </c>
      <c r="U5" s="192"/>
      <c r="V5" s="50" t="s">
        <v>28</v>
      </c>
      <c r="W5" s="51" t="s">
        <v>29</v>
      </c>
      <c r="X5" s="50" t="s">
        <v>28</v>
      </c>
      <c r="Y5" s="51" t="s">
        <v>30</v>
      </c>
      <c r="Z5" s="193" t="s">
        <v>31</v>
      </c>
      <c r="AA5" s="195" t="s">
        <v>32</v>
      </c>
      <c r="AB5" s="197" t="s">
        <v>33</v>
      </c>
      <c r="AC5" s="199" t="s">
        <v>34</v>
      </c>
      <c r="AD5" s="197" t="s">
        <v>35</v>
      </c>
      <c r="AE5" s="183" t="s">
        <v>36</v>
      </c>
      <c r="AF5" s="201" t="s">
        <v>37</v>
      </c>
      <c r="AG5" s="185" t="s">
        <v>38</v>
      </c>
      <c r="AH5" s="185" t="s">
        <v>39</v>
      </c>
      <c r="AI5" s="203">
        <v>0.05</v>
      </c>
      <c r="AJ5" s="205" t="s">
        <v>40</v>
      </c>
      <c r="AK5" s="205" t="s">
        <v>41</v>
      </c>
      <c r="AL5" s="205" t="s">
        <v>42</v>
      </c>
      <c r="AM5" s="183" t="s">
        <v>43</v>
      </c>
      <c r="AN5" s="183" t="s">
        <v>44</v>
      </c>
      <c r="AO5" s="225" t="s">
        <v>45</v>
      </c>
      <c r="AP5" s="183" t="s">
        <v>46</v>
      </c>
      <c r="AQ5" s="227" t="s">
        <v>47</v>
      </c>
      <c r="AR5" s="181" t="s">
        <v>48</v>
      </c>
      <c r="AS5" s="181" t="s">
        <v>49</v>
      </c>
      <c r="AT5" s="181"/>
      <c r="AU5" s="181"/>
      <c r="AV5" s="181"/>
      <c r="AW5" s="223" t="s">
        <v>50</v>
      </c>
      <c r="AX5" s="225" t="s">
        <v>51</v>
      </c>
      <c r="AY5" s="52"/>
      <c r="AZ5" s="52"/>
      <c r="BA5" s="52"/>
      <c r="BB5" s="52"/>
      <c r="BC5" s="52"/>
      <c r="BD5" s="225" t="s">
        <v>52</v>
      </c>
      <c r="BE5" s="215" t="s">
        <v>53</v>
      </c>
      <c r="BF5" s="217" t="s">
        <v>54</v>
      </c>
      <c r="BG5" s="217" t="s">
        <v>55</v>
      </c>
      <c r="BH5" s="219" t="s">
        <v>56</v>
      </c>
      <c r="BI5" s="50" t="s">
        <v>57</v>
      </c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</row>
    <row r="6" spans="1:87" ht="21.75" customHeight="1">
      <c r="A6" s="173"/>
      <c r="B6" s="176"/>
      <c r="C6" s="178"/>
      <c r="D6" s="178"/>
      <c r="E6" s="178"/>
      <c r="F6" s="178"/>
      <c r="G6" s="221" t="s">
        <v>58</v>
      </c>
      <c r="H6" s="222"/>
      <c r="I6" s="55" t="s">
        <v>59</v>
      </c>
      <c r="J6" s="267"/>
      <c r="K6" s="48" t="s">
        <v>60</v>
      </c>
      <c r="L6" s="49" t="s">
        <v>61</v>
      </c>
      <c r="M6" s="49" t="s">
        <v>60</v>
      </c>
      <c r="N6" s="184"/>
      <c r="O6" s="184"/>
      <c r="P6" s="189"/>
      <c r="Q6" s="190"/>
      <c r="R6" s="50" t="s">
        <v>62</v>
      </c>
      <c r="S6" s="50" t="s">
        <v>61</v>
      </c>
      <c r="T6" s="50" t="s">
        <v>62</v>
      </c>
      <c r="U6" s="50" t="s">
        <v>61</v>
      </c>
      <c r="V6" s="51" t="s">
        <v>29</v>
      </c>
      <c r="W6" s="51" t="s">
        <v>61</v>
      </c>
      <c r="X6" s="51" t="s">
        <v>30</v>
      </c>
      <c r="Y6" s="51" t="s">
        <v>61</v>
      </c>
      <c r="Z6" s="194"/>
      <c r="AA6" s="196"/>
      <c r="AB6" s="198"/>
      <c r="AC6" s="200"/>
      <c r="AD6" s="198"/>
      <c r="AE6" s="184"/>
      <c r="AF6" s="202"/>
      <c r="AG6" s="186"/>
      <c r="AH6" s="186"/>
      <c r="AI6" s="204"/>
      <c r="AJ6" s="206"/>
      <c r="AK6" s="206"/>
      <c r="AL6" s="206"/>
      <c r="AM6" s="184"/>
      <c r="AN6" s="184"/>
      <c r="AO6" s="226"/>
      <c r="AP6" s="184"/>
      <c r="AQ6" s="228"/>
      <c r="AR6" s="182"/>
      <c r="AS6" s="182"/>
      <c r="AT6" s="182"/>
      <c r="AU6" s="182"/>
      <c r="AV6" s="182"/>
      <c r="AW6" s="224"/>
      <c r="AX6" s="226"/>
      <c r="AY6" s="56"/>
      <c r="AZ6" s="56"/>
      <c r="BA6" s="56"/>
      <c r="BB6" s="56"/>
      <c r="BC6" s="56"/>
      <c r="BD6" s="226"/>
      <c r="BE6" s="216"/>
      <c r="BF6" s="218"/>
      <c r="BG6" s="218"/>
      <c r="BH6" s="220"/>
      <c r="BI6" s="50" t="s">
        <v>63</v>
      </c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</row>
    <row r="7" spans="1:87" ht="20.25" customHeight="1">
      <c r="A7" s="173"/>
      <c r="B7" s="207" t="s">
        <v>64</v>
      </c>
      <c r="C7" s="209" t="s">
        <v>65</v>
      </c>
      <c r="D7" s="211" t="s">
        <v>66</v>
      </c>
      <c r="E7" s="213" t="s">
        <v>67</v>
      </c>
      <c r="F7" s="213" t="s">
        <v>68</v>
      </c>
      <c r="G7" s="231" t="s">
        <v>69</v>
      </c>
      <c r="H7" s="232"/>
      <c r="I7" s="213" t="s">
        <v>70</v>
      </c>
      <c r="J7" s="235" t="s">
        <v>71</v>
      </c>
      <c r="K7" s="235" t="s">
        <v>72</v>
      </c>
      <c r="L7" s="235" t="s">
        <v>73</v>
      </c>
      <c r="M7" s="235" t="s">
        <v>74</v>
      </c>
      <c r="N7" s="235" t="s">
        <v>75</v>
      </c>
      <c r="O7" s="235" t="s">
        <v>76</v>
      </c>
      <c r="P7" s="237" t="s">
        <v>77</v>
      </c>
      <c r="Q7" s="238"/>
      <c r="R7" s="211" t="s">
        <v>78</v>
      </c>
      <c r="S7" s="57" t="s">
        <v>79</v>
      </c>
      <c r="T7" s="211" t="s">
        <v>78</v>
      </c>
      <c r="U7" s="58" t="s">
        <v>80</v>
      </c>
      <c r="V7" s="229" t="s">
        <v>81</v>
      </c>
      <c r="W7" s="243" t="s">
        <v>82</v>
      </c>
      <c r="X7" s="245" t="s">
        <v>83</v>
      </c>
      <c r="Y7" s="243" t="s">
        <v>84</v>
      </c>
      <c r="Z7" s="229" t="s">
        <v>85</v>
      </c>
      <c r="AA7" s="247" t="s">
        <v>86</v>
      </c>
      <c r="AB7" s="235" t="s">
        <v>87</v>
      </c>
      <c r="AC7" s="235" t="s">
        <v>87</v>
      </c>
      <c r="AD7" s="235" t="s">
        <v>88</v>
      </c>
      <c r="AE7" s="235" t="s">
        <v>89</v>
      </c>
      <c r="AF7" s="264" t="s">
        <v>90</v>
      </c>
      <c r="AG7" s="258" t="s">
        <v>91</v>
      </c>
      <c r="AH7" s="241" t="s">
        <v>90</v>
      </c>
      <c r="AI7" s="258" t="s">
        <v>92</v>
      </c>
      <c r="AJ7" s="260" t="s">
        <v>93</v>
      </c>
      <c r="AK7" s="262"/>
      <c r="AL7" s="262"/>
      <c r="AM7" s="227" t="s">
        <v>94</v>
      </c>
      <c r="AN7" s="227" t="s">
        <v>95</v>
      </c>
      <c r="AO7" s="227" t="s">
        <v>96</v>
      </c>
      <c r="AP7" s="227" t="s">
        <v>97</v>
      </c>
      <c r="AQ7" s="227" t="s">
        <v>98</v>
      </c>
      <c r="AR7" s="227" t="s">
        <v>99</v>
      </c>
      <c r="AS7" s="227" t="s">
        <v>100</v>
      </c>
      <c r="AT7" s="181"/>
      <c r="AU7" s="181"/>
      <c r="AV7" s="181"/>
      <c r="AW7" s="235" t="s">
        <v>101</v>
      </c>
      <c r="AX7" s="249" t="s">
        <v>102</v>
      </c>
      <c r="AY7" s="59"/>
      <c r="AZ7" s="59"/>
      <c r="BA7" s="59"/>
      <c r="BB7" s="59"/>
      <c r="BC7" s="59"/>
      <c r="BD7" s="235" t="s">
        <v>103</v>
      </c>
      <c r="BE7" s="235" t="s">
        <v>104</v>
      </c>
      <c r="BF7" s="60" t="s">
        <v>105</v>
      </c>
      <c r="BG7" s="60" t="s">
        <v>106</v>
      </c>
      <c r="BH7" s="60" t="s">
        <v>107</v>
      </c>
      <c r="BI7" s="61" t="s">
        <v>108</v>
      </c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</row>
    <row r="8" spans="1:87" ht="18" customHeight="1">
      <c r="A8" s="174"/>
      <c r="B8" s="208"/>
      <c r="C8" s="210"/>
      <c r="D8" s="212"/>
      <c r="E8" s="214"/>
      <c r="F8" s="214"/>
      <c r="G8" s="233"/>
      <c r="H8" s="234"/>
      <c r="I8" s="214"/>
      <c r="J8" s="236"/>
      <c r="K8" s="236"/>
      <c r="L8" s="236"/>
      <c r="M8" s="236"/>
      <c r="N8" s="236"/>
      <c r="O8" s="236"/>
      <c r="P8" s="239"/>
      <c r="Q8" s="240"/>
      <c r="R8" s="212"/>
      <c r="S8" s="63" t="s">
        <v>109</v>
      </c>
      <c r="T8" s="212"/>
      <c r="U8" s="63" t="s">
        <v>109</v>
      </c>
      <c r="V8" s="230"/>
      <c r="W8" s="244"/>
      <c r="X8" s="246"/>
      <c r="Y8" s="244"/>
      <c r="Z8" s="230"/>
      <c r="AA8" s="248"/>
      <c r="AB8" s="236"/>
      <c r="AC8" s="236"/>
      <c r="AD8" s="236"/>
      <c r="AE8" s="236"/>
      <c r="AF8" s="265"/>
      <c r="AG8" s="259"/>
      <c r="AH8" s="242"/>
      <c r="AI8" s="259"/>
      <c r="AJ8" s="261"/>
      <c r="AK8" s="263"/>
      <c r="AL8" s="263"/>
      <c r="AM8" s="228"/>
      <c r="AN8" s="228"/>
      <c r="AO8" s="228"/>
      <c r="AP8" s="228"/>
      <c r="AQ8" s="228"/>
      <c r="AR8" s="228"/>
      <c r="AS8" s="228"/>
      <c r="AT8" s="182"/>
      <c r="AU8" s="182"/>
      <c r="AV8" s="182"/>
      <c r="AW8" s="236"/>
      <c r="AX8" s="250"/>
      <c r="AY8" s="64"/>
      <c r="AZ8" s="64"/>
      <c r="BA8" s="64"/>
      <c r="BB8" s="64"/>
      <c r="BC8" s="64"/>
      <c r="BD8" s="236"/>
      <c r="BE8" s="236"/>
      <c r="BF8" s="60" t="s">
        <v>110</v>
      </c>
      <c r="BG8" s="60" t="s">
        <v>110</v>
      </c>
      <c r="BH8" s="60" t="s">
        <v>110</v>
      </c>
      <c r="BI8" s="65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</row>
    <row r="9" spans="1:87" s="86" customFormat="1" ht="21.75" customHeight="1">
      <c r="A9" s="67" t="s">
        <v>111</v>
      </c>
      <c r="B9" s="68" t="s">
        <v>112</v>
      </c>
      <c r="C9" s="69" t="s">
        <v>113</v>
      </c>
      <c r="D9" s="69" t="s">
        <v>114</v>
      </c>
      <c r="E9" s="69" t="s">
        <v>115</v>
      </c>
      <c r="F9" s="69" t="s">
        <v>116</v>
      </c>
      <c r="G9" s="69" t="s">
        <v>117</v>
      </c>
      <c r="H9" s="69" t="s">
        <v>118</v>
      </c>
      <c r="I9" s="70" t="s">
        <v>119</v>
      </c>
      <c r="J9" s="71" t="s">
        <v>120</v>
      </c>
      <c r="K9" s="72" t="s">
        <v>121</v>
      </c>
      <c r="L9" s="72" t="s">
        <v>122</v>
      </c>
      <c r="M9" s="72" t="s">
        <v>123</v>
      </c>
      <c r="N9" s="71" t="s">
        <v>124</v>
      </c>
      <c r="O9" s="73"/>
      <c r="P9" s="73"/>
      <c r="Q9" s="73"/>
      <c r="R9" s="73" t="s">
        <v>125</v>
      </c>
      <c r="S9" s="74" t="s">
        <v>126</v>
      </c>
      <c r="T9" s="73" t="s">
        <v>125</v>
      </c>
      <c r="U9" s="74" t="s">
        <v>126</v>
      </c>
      <c r="V9" s="73" t="s">
        <v>127</v>
      </c>
      <c r="W9" s="73" t="s">
        <v>128</v>
      </c>
      <c r="X9" s="73" t="s">
        <v>129</v>
      </c>
      <c r="Y9" s="74" t="s">
        <v>130</v>
      </c>
      <c r="Z9" s="75" t="s">
        <v>131</v>
      </c>
      <c r="AA9" s="75" t="s">
        <v>132</v>
      </c>
      <c r="AB9" s="76" t="s">
        <v>133</v>
      </c>
      <c r="AC9" s="76" t="s">
        <v>133</v>
      </c>
      <c r="AD9" s="76" t="s">
        <v>134</v>
      </c>
      <c r="AE9" s="76" t="s">
        <v>135</v>
      </c>
      <c r="AF9" s="76" t="s">
        <v>136</v>
      </c>
      <c r="AG9" s="76" t="s">
        <v>137</v>
      </c>
      <c r="AH9" s="76" t="s">
        <v>136</v>
      </c>
      <c r="AI9" s="76" t="s">
        <v>138</v>
      </c>
      <c r="AJ9" s="76" t="s">
        <v>124</v>
      </c>
      <c r="AK9" s="76"/>
      <c r="AL9" s="76"/>
      <c r="AM9" s="77" t="s">
        <v>139</v>
      </c>
      <c r="AN9" s="77" t="s">
        <v>140</v>
      </c>
      <c r="AO9" s="78" t="s">
        <v>141</v>
      </c>
      <c r="AP9" s="76" t="s">
        <v>163</v>
      </c>
      <c r="AQ9" s="76" t="s">
        <v>142</v>
      </c>
      <c r="AR9" s="76" t="s">
        <v>143</v>
      </c>
      <c r="AS9" s="76" t="s">
        <v>143</v>
      </c>
      <c r="AT9" s="76"/>
      <c r="AU9" s="76"/>
      <c r="AV9" s="76"/>
      <c r="AW9" s="80" t="s">
        <v>144</v>
      </c>
      <c r="AX9" s="81" t="s">
        <v>145</v>
      </c>
      <c r="AY9" s="81"/>
      <c r="AZ9" s="81"/>
      <c r="BA9" s="81"/>
      <c r="BB9" s="81"/>
      <c r="BC9" s="81"/>
      <c r="BD9" s="81" t="s">
        <v>146</v>
      </c>
      <c r="BE9" s="73" t="s">
        <v>147</v>
      </c>
      <c r="BF9" s="73" t="s">
        <v>148</v>
      </c>
      <c r="BG9" s="73" t="s">
        <v>149</v>
      </c>
      <c r="BH9" s="73" t="s">
        <v>150</v>
      </c>
      <c r="BI9" s="73" t="s">
        <v>151</v>
      </c>
      <c r="BJ9" s="82"/>
      <c r="BK9" s="82"/>
      <c r="BL9" s="82"/>
      <c r="BM9" s="83">
        <v>100</v>
      </c>
      <c r="BN9" s="83">
        <v>50</v>
      </c>
      <c r="BO9" s="83">
        <v>20</v>
      </c>
      <c r="BP9" s="83">
        <v>10</v>
      </c>
      <c r="BQ9" s="83">
        <v>5</v>
      </c>
      <c r="BR9" s="83">
        <v>1</v>
      </c>
      <c r="BS9" s="84" t="s">
        <v>152</v>
      </c>
      <c r="BT9" s="84" t="s">
        <v>153</v>
      </c>
      <c r="BU9" s="84">
        <v>50000</v>
      </c>
      <c r="BV9" s="84">
        <v>20000</v>
      </c>
      <c r="BW9" s="84">
        <v>10000</v>
      </c>
      <c r="BX9" s="84">
        <v>5000</v>
      </c>
      <c r="BY9" s="84">
        <v>2000</v>
      </c>
      <c r="BZ9" s="84">
        <v>1000</v>
      </c>
      <c r="CA9" s="84">
        <v>500</v>
      </c>
      <c r="CB9" s="84">
        <v>100</v>
      </c>
      <c r="CC9" s="85"/>
      <c r="CD9" s="85"/>
      <c r="CE9" s="85"/>
      <c r="CF9" s="85"/>
      <c r="CG9" s="85"/>
      <c r="CH9" s="85"/>
      <c r="CI9" s="85"/>
    </row>
    <row r="10" spans="1:87" s="126" customFormat="1" ht="123.75" customHeight="1">
      <c r="A10" s="87">
        <v>1</v>
      </c>
      <c r="B10" s="88">
        <v>7</v>
      </c>
      <c r="C10" s="89" t="str">
        <f>VLOOKUP(B10,[2]Payroll!$B$9:$D$300,3,0)</f>
        <v>អ៊ុង ចាន់ណា</v>
      </c>
      <c r="D10" s="89" t="str">
        <f>VLOOKUP(B10,[2]Payroll!$B$9:$F$300,5,0)</f>
        <v>F</v>
      </c>
      <c r="E10" s="90" t="s">
        <v>164</v>
      </c>
      <c r="F10" s="90" t="str">
        <f>VLOOKUP(B10,[2]Payroll!$B$9:$L$300,10,0)</f>
        <v>Cleaner</v>
      </c>
      <c r="G10" s="91">
        <f>VLOOKUP(B10,[2]Payroll!$B$9:$N$300,12,0)</f>
        <v>1</v>
      </c>
      <c r="H10" s="91">
        <f>VLOOKUP(B10,[2]Payroll!$B$9:$N$300,13,0)</f>
        <v>0</v>
      </c>
      <c r="I10" s="92">
        <f>VLOOKUP(B10,[2]Payroll!$B$9:$P$30,14,0)</f>
        <v>45399</v>
      </c>
      <c r="J10" s="168">
        <f>VLOOKUP(B10,[2]Payroll!$B$9:$P$300,15,0)</f>
        <v>202</v>
      </c>
      <c r="K10" s="94">
        <v>13</v>
      </c>
      <c r="L10" s="95">
        <f t="shared" ref="L10" si="0">(J10/26*K10)</f>
        <v>101</v>
      </c>
      <c r="M10" s="96">
        <f t="shared" ref="M10" si="1">(13-K10)</f>
        <v>0</v>
      </c>
      <c r="N10" s="97">
        <v>0</v>
      </c>
      <c r="O10" s="98">
        <v>0</v>
      </c>
      <c r="P10" s="99">
        <v>0</v>
      </c>
      <c r="Q10" s="100">
        <f t="shared" ref="Q10" si="2">(J10/208*3+J10/208*1.3*5)*P10</f>
        <v>0</v>
      </c>
      <c r="R10" s="101">
        <v>0</v>
      </c>
      <c r="S10" s="102">
        <f t="shared" ref="S10" si="3">ROUND(+J10/208*R10*1.5,2)</f>
        <v>0</v>
      </c>
      <c r="T10" s="101">
        <v>0</v>
      </c>
      <c r="U10" s="102">
        <f t="shared" ref="U10" si="4">ROUND(+J10/208*T10*2,2)</f>
        <v>0</v>
      </c>
      <c r="V10" s="103">
        <v>0</v>
      </c>
      <c r="W10" s="102">
        <f t="shared" ref="W10" si="5">J10/26/8*2*V10</f>
        <v>0</v>
      </c>
      <c r="X10" s="101">
        <v>0</v>
      </c>
      <c r="Y10" s="102">
        <f t="shared" ref="Y10" si="6">(J10/26/8*1*X10)</f>
        <v>0</v>
      </c>
      <c r="Z10" s="104">
        <v>26</v>
      </c>
      <c r="AA10" s="102">
        <f t="shared" ref="AA10" si="7">0.384615384615385*Z10</f>
        <v>10.000000000000011</v>
      </c>
      <c r="AB10" s="105">
        <v>0</v>
      </c>
      <c r="AC10" s="105"/>
      <c r="AD10" s="105">
        <v>0</v>
      </c>
      <c r="AE10" s="106">
        <v>10</v>
      </c>
      <c r="AF10" s="102">
        <v>0</v>
      </c>
      <c r="AG10" s="104">
        <v>0</v>
      </c>
      <c r="AH10" s="107">
        <v>0</v>
      </c>
      <c r="AI10" s="102">
        <v>0</v>
      </c>
      <c r="AJ10" s="102">
        <v>0</v>
      </c>
      <c r="AK10" s="102">
        <v>0</v>
      </c>
      <c r="AL10" s="102">
        <v>0</v>
      </c>
      <c r="AM10" s="100">
        <v>101</v>
      </c>
      <c r="AN10" s="108">
        <f t="shared" ref="AN10" si="8">(L10+Q10+N10+O10+S10+U10+W10+Y10+AA10+AB10+AD10+AE10+AH10+AI10+AJ10+AK10+AL10+AP10+AX10+AF10)</f>
        <v>121.00000000000001</v>
      </c>
      <c r="AO10" s="109">
        <f t="shared" ref="AO10" si="9">(AM10+AN10)</f>
        <v>222</v>
      </c>
      <c r="AP10" s="100">
        <v>0</v>
      </c>
      <c r="AQ10" s="100">
        <v>2.19</v>
      </c>
      <c r="AR10" s="100">
        <v>0</v>
      </c>
      <c r="AS10" s="100">
        <v>0</v>
      </c>
      <c r="AT10" s="110">
        <f t="shared" ref="AT10" si="10">+(AO10-AI10-AJ10)*$BL$3</f>
        <v>912198</v>
      </c>
      <c r="AU10" s="110">
        <f t="shared" ref="AU10" si="11">+IF(AT10&lt;400000,400000,IF(AT10&lt;1200000,AT10,IF(AT10&gt;1200000,1200000)))</f>
        <v>912198</v>
      </c>
      <c r="AV10" s="110">
        <f t="shared" ref="AV10" si="12">+AU10*2%</f>
        <v>18243.96</v>
      </c>
      <c r="AW10" s="100">
        <f t="shared" ref="AW10" si="13">+AV10/$BL$3</f>
        <v>4.4399999999999995</v>
      </c>
      <c r="AX10" s="111">
        <v>0</v>
      </c>
      <c r="AY10" s="169">
        <f t="shared" ref="AY10" si="14">(AO10-AB10-AE10-AI10-AC10-AJ10-AW10)*$BL$2</f>
        <v>854939.64</v>
      </c>
      <c r="AZ10" s="113">
        <f t="shared" ref="AZ10" si="15">(G10+H10)*150000</f>
        <v>150000</v>
      </c>
      <c r="BA10" s="113">
        <f t="shared" ref="BA10" si="16">(AY10-AZ10)</f>
        <v>704939.64</v>
      </c>
      <c r="BB10" s="114">
        <f t="shared" ref="BB10" si="17">IF(BA10&lt;=1500000,0,IF(BA10&lt;=2000000,5%,IF(BA10&lt;=8500000,10%,IF(BA10&lt;=12500000,15%,IF(BA10&gt;12500000,20%)))))</f>
        <v>0</v>
      </c>
      <c r="BC10" s="115">
        <f t="shared" ref="BC10" si="18">IF(BB10=0%,0,IF(BB10=5%,BA10*5%-75000,IF(BB10=10%,BA10*10%-175000,IF(BB10=15%,BA10*15%-600000,IF(BB10=20%,BA10*20%-1225000)))))</f>
        <v>0</v>
      </c>
      <c r="BD10" s="116">
        <f t="shared" ref="BD10" si="19">(BC10/$BL$2)</f>
        <v>0</v>
      </c>
      <c r="BE10" s="117">
        <v>0</v>
      </c>
      <c r="BF10" s="118">
        <f t="shared" ref="BF10" si="20">ROUND(AN10+BE10-AQ10-AR10-AS10-BD10-AW10,2)</f>
        <v>114.37</v>
      </c>
      <c r="BG10" s="119">
        <f t="shared" ref="BG10" si="21">INT(BF10/10)*10</f>
        <v>110</v>
      </c>
      <c r="BH10" s="120">
        <f t="shared" ref="BH10" si="22">INT((ROUND((BF10-BG10)*$BM$2,2))*10000)</f>
        <v>18000</v>
      </c>
      <c r="BI10" s="121"/>
      <c r="BJ10" s="122"/>
      <c r="BK10" s="122"/>
      <c r="BL10" s="122"/>
      <c r="BM10" s="123">
        <f t="shared" ref="BM10" si="23">INT(BF10/100)</f>
        <v>1</v>
      </c>
      <c r="BN10" s="123">
        <f t="shared" ref="BN10" si="24">INT(($BF10-$BM10*100)/50)</f>
        <v>0</v>
      </c>
      <c r="BO10" s="123">
        <f t="shared" ref="BO10" si="25">INT(($BF10-($BM10*100)-($BN10*50))/20)</f>
        <v>0</v>
      </c>
      <c r="BP10" s="124">
        <f t="shared" ref="BP10" si="26">INT(($BF10-($BM10*100)-($BN10*50)-($BO10*20))/10)</f>
        <v>1</v>
      </c>
      <c r="BQ10" s="123">
        <v>0</v>
      </c>
      <c r="BR10" s="123">
        <v>0</v>
      </c>
      <c r="BS10" s="125">
        <f t="shared" ref="BS10" si="27">$BF10-$BM10*100-$BN10*50-$BO10*20-$BP10*10-$BQ10*5-$BR10*1</f>
        <v>4.3700000000000045</v>
      </c>
      <c r="BT10" s="124">
        <f t="shared" ref="BT10" si="28">ROUND(ROUND($BS10*$BK$3,-2),($BS10*$BK$3)*2)</f>
        <v>0</v>
      </c>
      <c r="BU10" s="124">
        <f t="shared" ref="BU10" si="29">INT($BH10/50000)</f>
        <v>0</v>
      </c>
      <c r="BV10" s="124">
        <f t="shared" ref="BV10" si="30">INT((BH10-($BU10*50000))/20000)</f>
        <v>0</v>
      </c>
      <c r="BW10" s="124">
        <f t="shared" ref="BW10" si="31">INT((BH10-($BU10*50000)-($BV10*20000))/10000)</f>
        <v>1</v>
      </c>
      <c r="BX10" s="124">
        <f t="shared" ref="BX10" si="32">INT((BH10-($BU10*50000)-($BV10*20000)-($BW10*10000))/5000)</f>
        <v>1</v>
      </c>
      <c r="BY10" s="124">
        <f t="shared" ref="BY10" si="33">INT((BH10-($BU10*50000)-($BV10*20000)-($BW10*10000)-($BX10*5000))/2000)</f>
        <v>1</v>
      </c>
      <c r="BZ10" s="124">
        <f t="shared" ref="BZ10" si="34">INT((BH10-($BU10*50000)-($BV10*20000)-($BW10*10000)-($BX10*5000)-($BY10*2000))/1000)</f>
        <v>1</v>
      </c>
      <c r="CA10" s="124">
        <f t="shared" ref="CA10" si="35">INT((BH10-($BU10*50000)-($BV10*20000)-($BW10*10000)-($BX10*5000)-($BY10*2000)-($BZ10*1000))/500)</f>
        <v>0</v>
      </c>
      <c r="CB10" s="124">
        <f t="shared" ref="CB10" si="36">INT((BH10-($BU10*50000)-($BV10*20000)-($BW10*10000)-($BX10*5000)-($BY10*2000)-($BZ10*1000)-($CA10*500))/100)</f>
        <v>0</v>
      </c>
    </row>
    <row r="11" spans="1:87" s="126" customFormat="1" ht="49.5" customHeight="1">
      <c r="A11" s="127"/>
      <c r="B11" s="128"/>
      <c r="C11" s="129"/>
      <c r="D11" s="129"/>
      <c r="I11" s="251" t="s">
        <v>158</v>
      </c>
      <c r="J11" s="252"/>
      <c r="K11" s="252"/>
      <c r="L11" s="252"/>
      <c r="M11" s="252"/>
      <c r="N11" s="253"/>
      <c r="O11" s="130"/>
      <c r="P11" s="130"/>
      <c r="Q11" s="130"/>
      <c r="R11" s="131"/>
      <c r="S11" s="132"/>
      <c r="T11" s="131"/>
      <c r="U11" s="132"/>
      <c r="V11" s="131"/>
      <c r="W11" s="132"/>
      <c r="X11" s="131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3">
        <f>+BG11+BH11/BL2</f>
        <v>114.36999271667881</v>
      </c>
      <c r="BG11" s="133">
        <f>SUM(BG10:BG10)</f>
        <v>110</v>
      </c>
      <c r="BH11" s="120">
        <f>SUM(BH10:BH10)</f>
        <v>18000</v>
      </c>
      <c r="BI11" s="134"/>
      <c r="BJ11" s="122"/>
      <c r="BK11" s="122"/>
      <c r="BL11" s="122"/>
      <c r="BM11" s="123">
        <f t="shared" ref="BM11:CB11" si="37">SUM(BM10:BM10)</f>
        <v>1</v>
      </c>
      <c r="BN11" s="123">
        <f t="shared" si="37"/>
        <v>0</v>
      </c>
      <c r="BO11" s="123">
        <f t="shared" si="37"/>
        <v>0</v>
      </c>
      <c r="BP11" s="123">
        <f t="shared" si="37"/>
        <v>1</v>
      </c>
      <c r="BQ11" s="123">
        <f t="shared" si="37"/>
        <v>0</v>
      </c>
      <c r="BR11" s="123">
        <f t="shared" si="37"/>
        <v>0</v>
      </c>
      <c r="BS11" s="135">
        <f t="shared" si="37"/>
        <v>4.3700000000000045</v>
      </c>
      <c r="BT11" s="123">
        <f t="shared" si="37"/>
        <v>0</v>
      </c>
      <c r="BU11" s="123">
        <f t="shared" si="37"/>
        <v>0</v>
      </c>
      <c r="BV11" s="123">
        <f t="shared" si="37"/>
        <v>0</v>
      </c>
      <c r="BW11" s="123">
        <f t="shared" si="37"/>
        <v>1</v>
      </c>
      <c r="BX11" s="123">
        <f t="shared" si="37"/>
        <v>1</v>
      </c>
      <c r="BY11" s="123">
        <f t="shared" si="37"/>
        <v>1</v>
      </c>
      <c r="BZ11" s="123">
        <f t="shared" si="37"/>
        <v>1</v>
      </c>
      <c r="CA11" s="123">
        <f t="shared" si="37"/>
        <v>0</v>
      </c>
      <c r="CB11" s="123">
        <f t="shared" si="37"/>
        <v>0</v>
      </c>
      <c r="CC11" s="135"/>
    </row>
    <row r="12" spans="1:87" s="126" customFormat="1" ht="18.75">
      <c r="A12" s="136"/>
      <c r="B12" s="128"/>
      <c r="C12" s="129"/>
      <c r="D12" s="129"/>
      <c r="I12" s="137"/>
      <c r="J12" s="138"/>
      <c r="M12" s="139"/>
      <c r="N12" s="136"/>
      <c r="R12" s="140"/>
      <c r="S12" s="141"/>
      <c r="T12" s="140"/>
      <c r="U12" s="141"/>
      <c r="X12" s="140"/>
      <c r="Y12" s="141"/>
      <c r="Z12" s="141"/>
      <c r="AD12" s="139"/>
      <c r="AG12" s="139"/>
      <c r="AH12" s="139"/>
      <c r="AI12" s="139"/>
      <c r="AJ12" s="139"/>
      <c r="AK12" s="139"/>
      <c r="AL12" s="139"/>
      <c r="BF12" s="142"/>
      <c r="BG12" s="142"/>
      <c r="BH12" s="136"/>
      <c r="BI12" s="134"/>
      <c r="BJ12" s="122"/>
      <c r="BK12" s="122"/>
      <c r="BL12" s="122"/>
      <c r="BM12" s="135"/>
      <c r="BN12" s="135"/>
      <c r="BO12" s="135"/>
      <c r="BP12" s="143"/>
      <c r="BQ12" s="135"/>
      <c r="BR12" s="135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</row>
    <row r="13" spans="1:87" s="126" customFormat="1" ht="18.75">
      <c r="A13" s="127"/>
      <c r="B13" s="128"/>
      <c r="C13" s="129"/>
      <c r="D13" s="129"/>
      <c r="I13" s="137"/>
      <c r="J13" s="137"/>
      <c r="K13" s="144"/>
      <c r="L13" s="145"/>
      <c r="M13" s="145"/>
      <c r="N13" s="146"/>
      <c r="O13" s="147"/>
      <c r="P13" s="147"/>
      <c r="Q13" s="147"/>
      <c r="R13" s="144"/>
      <c r="S13" s="145"/>
      <c r="T13" s="144"/>
      <c r="U13" s="145"/>
      <c r="V13" s="144"/>
      <c r="W13" s="145"/>
      <c r="X13" s="144"/>
      <c r="Y13" s="145"/>
      <c r="Z13" s="145"/>
      <c r="AA13" s="145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42"/>
      <c r="BG13" s="142"/>
      <c r="BH13" s="148"/>
      <c r="BI13" s="134"/>
      <c r="BJ13" s="122"/>
      <c r="BK13" s="122"/>
      <c r="BL13" s="122"/>
      <c r="BM13" s="135"/>
      <c r="BN13" s="135"/>
      <c r="BO13" s="135"/>
      <c r="BP13" s="143"/>
      <c r="BQ13" s="135"/>
      <c r="BR13" s="135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</row>
    <row r="14" spans="1:87" s="126" customFormat="1" ht="41.25" customHeight="1">
      <c r="B14" s="149"/>
      <c r="C14" s="136"/>
      <c r="D14" s="136"/>
      <c r="E14" s="138"/>
      <c r="G14" s="138"/>
      <c r="H14" s="138"/>
      <c r="I14" s="150">
        <v>100</v>
      </c>
      <c r="J14" s="150">
        <v>50</v>
      </c>
      <c r="K14" s="151">
        <v>20</v>
      </c>
      <c r="L14" s="152">
        <v>10</v>
      </c>
      <c r="M14" s="254">
        <v>20000</v>
      </c>
      <c r="N14" s="255"/>
      <c r="O14" s="153"/>
      <c r="P14" s="153"/>
      <c r="Q14" s="153"/>
      <c r="R14" s="153">
        <v>10000</v>
      </c>
      <c r="S14" s="153">
        <v>5000</v>
      </c>
      <c r="T14" s="153">
        <v>2000</v>
      </c>
      <c r="U14" s="153">
        <v>1000</v>
      </c>
      <c r="V14" s="153">
        <v>500</v>
      </c>
      <c r="W14" s="153">
        <v>100</v>
      </c>
      <c r="X14" s="11"/>
      <c r="Y14" s="11"/>
      <c r="AC14" s="11"/>
      <c r="AD14" s="11"/>
      <c r="AE14" s="11"/>
      <c r="AF14" s="11"/>
      <c r="AG14" s="11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D14" s="122"/>
      <c r="BE14" s="122"/>
      <c r="BF14" s="135"/>
      <c r="BG14" s="135"/>
      <c r="BH14" s="135"/>
      <c r="BI14" s="143"/>
      <c r="BJ14" s="135"/>
      <c r="BK14" s="135"/>
      <c r="BL14" s="143"/>
      <c r="BM14" s="143"/>
      <c r="BN14" s="143"/>
      <c r="BO14" s="143"/>
      <c r="BP14" s="143"/>
      <c r="BQ14" s="143"/>
    </row>
    <row r="15" spans="1:87" s="126" customFormat="1" ht="41.25" customHeight="1">
      <c r="A15" s="11"/>
      <c r="B15" s="154"/>
      <c r="C15" s="11"/>
      <c r="D15" s="11"/>
      <c r="E15" s="155"/>
      <c r="F15" s="11"/>
      <c r="G15" s="11"/>
      <c r="H15" s="11"/>
      <c r="I15" s="156">
        <f>BM11</f>
        <v>1</v>
      </c>
      <c r="J15" s="156">
        <f>BN11</f>
        <v>0</v>
      </c>
      <c r="K15" s="156">
        <f>BO11</f>
        <v>0</v>
      </c>
      <c r="L15" s="156">
        <f>BP11</f>
        <v>1</v>
      </c>
      <c r="M15" s="256">
        <f>+BV11</f>
        <v>0</v>
      </c>
      <c r="N15" s="257"/>
      <c r="O15" s="157"/>
      <c r="P15" s="157"/>
      <c r="Q15" s="157"/>
      <c r="R15" s="157">
        <f>+BW11</f>
        <v>1</v>
      </c>
      <c r="S15" s="157">
        <f t="shared" ref="S15:W15" si="38">+BX11</f>
        <v>1</v>
      </c>
      <c r="T15" s="157">
        <f t="shared" si="38"/>
        <v>1</v>
      </c>
      <c r="U15" s="157">
        <f t="shared" si="38"/>
        <v>1</v>
      </c>
      <c r="V15" s="157">
        <f t="shared" si="38"/>
        <v>0</v>
      </c>
      <c r="W15" s="157">
        <f t="shared" si="38"/>
        <v>0</v>
      </c>
      <c r="X15" s="11"/>
      <c r="Y15" s="11"/>
      <c r="AC15" s="11"/>
      <c r="AD15" s="11"/>
      <c r="AE15" s="11"/>
      <c r="AF15" s="11"/>
      <c r="AG15" s="11"/>
      <c r="BD15" s="122"/>
      <c r="BE15" s="122"/>
      <c r="BF15" s="122"/>
      <c r="BG15" s="135"/>
      <c r="BH15" s="135"/>
      <c r="BI15" s="135"/>
      <c r="BJ15" s="143"/>
      <c r="BK15" s="135"/>
      <c r="BL15" s="135"/>
      <c r="BM15" s="143"/>
      <c r="BN15" s="143"/>
      <c r="BO15" s="143"/>
      <c r="BP15" s="143"/>
      <c r="BQ15" s="143"/>
      <c r="BR15" s="143"/>
    </row>
    <row r="16" spans="1:87" s="126" customFormat="1" ht="28.5" customHeight="1">
      <c r="A16" s="11"/>
      <c r="B16" s="154"/>
      <c r="C16" s="11"/>
      <c r="D16" s="11"/>
      <c r="E16" s="155"/>
      <c r="F16" s="11"/>
      <c r="G16" s="11"/>
      <c r="H16" s="11"/>
      <c r="I16" s="158"/>
      <c r="J16" s="158"/>
      <c r="K16" s="158"/>
      <c r="L16" s="158"/>
      <c r="M16" s="158"/>
      <c r="N16" s="158"/>
      <c r="O16" s="159"/>
      <c r="P16" s="159"/>
      <c r="Q16" s="159"/>
      <c r="R16" s="159"/>
      <c r="S16" s="159"/>
      <c r="T16" s="159"/>
      <c r="U16" s="159"/>
      <c r="V16" s="159"/>
      <c r="W16" s="159"/>
      <c r="X16" s="11"/>
      <c r="Y16" s="11"/>
      <c r="AC16" s="11"/>
      <c r="AD16" s="11"/>
      <c r="AE16" s="11"/>
      <c r="AF16" s="11"/>
      <c r="AG16" s="11"/>
      <c r="BD16" s="122"/>
      <c r="BE16" s="122"/>
      <c r="BF16" s="122"/>
      <c r="BG16" s="135"/>
      <c r="BH16" s="135"/>
      <c r="BI16" s="135"/>
      <c r="BJ16" s="143"/>
      <c r="BK16" s="135"/>
      <c r="BL16" s="135"/>
      <c r="BM16" s="143"/>
      <c r="BN16" s="143"/>
      <c r="BO16" s="143"/>
      <c r="BP16" s="143"/>
      <c r="BQ16" s="143"/>
      <c r="BR16" s="143"/>
    </row>
    <row r="17" spans="1:80" s="126" customFormat="1" ht="18.75">
      <c r="A17" s="136" t="s">
        <v>159</v>
      </c>
      <c r="B17" s="128"/>
      <c r="C17" s="129"/>
      <c r="D17" s="129"/>
      <c r="I17" s="137"/>
      <c r="J17" s="138"/>
      <c r="M17" s="139"/>
      <c r="N17" s="136" t="s">
        <v>160</v>
      </c>
      <c r="S17" s="141"/>
      <c r="T17" s="140"/>
      <c r="U17" s="11"/>
      <c r="V17" s="11"/>
      <c r="X17" s="140"/>
      <c r="Y17" s="139" t="s">
        <v>161</v>
      </c>
      <c r="Z17" s="141"/>
      <c r="AD17" s="139" t="s">
        <v>161</v>
      </c>
      <c r="AG17" s="139"/>
      <c r="AH17" s="139"/>
      <c r="AI17" s="139"/>
      <c r="AJ17" s="139"/>
      <c r="AK17" s="139"/>
      <c r="AL17" s="139"/>
      <c r="BF17" s="142"/>
      <c r="BG17" s="142"/>
      <c r="BH17" s="136" t="s">
        <v>162</v>
      </c>
      <c r="BI17" s="134"/>
      <c r="BJ17" s="122"/>
      <c r="BK17" s="122"/>
      <c r="BL17" s="122"/>
      <c r="BM17" s="135"/>
      <c r="BN17" s="135"/>
      <c r="BO17" s="135"/>
      <c r="BP17" s="143"/>
      <c r="BQ17" s="135"/>
      <c r="BR17" s="135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</row>
    <row r="18" spans="1:80">
      <c r="B18" s="54"/>
      <c r="E18" s="54"/>
      <c r="F18" s="54"/>
      <c r="G18" s="54"/>
      <c r="H18" s="54"/>
      <c r="I18" s="54"/>
      <c r="J18" s="54"/>
      <c r="N18" s="54"/>
      <c r="O18" s="54"/>
      <c r="P18" s="54"/>
      <c r="Q18" s="54"/>
      <c r="X18" s="54"/>
      <c r="Y18" s="54"/>
      <c r="Z18" s="54"/>
      <c r="AE18" s="54"/>
      <c r="AF18" s="54"/>
      <c r="BF18" s="54"/>
      <c r="BG18" s="54"/>
      <c r="BH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</row>
    <row r="19" spans="1:80">
      <c r="B19" s="54"/>
      <c r="E19" s="54"/>
      <c r="F19" s="54"/>
      <c r="G19" s="54"/>
      <c r="H19" s="54"/>
      <c r="I19" s="54"/>
      <c r="J19" s="54"/>
      <c r="N19" s="54"/>
      <c r="O19" s="54"/>
      <c r="P19" s="54"/>
      <c r="Q19" s="54"/>
      <c r="X19" s="54"/>
      <c r="Y19" s="54"/>
      <c r="Z19" s="54"/>
      <c r="AE19" s="54"/>
      <c r="AF19" s="54"/>
      <c r="BF19" s="54"/>
      <c r="BG19" s="54"/>
      <c r="BH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</row>
    <row r="20" spans="1:80">
      <c r="B20" s="54"/>
      <c r="E20" s="54"/>
      <c r="F20" s="54"/>
      <c r="G20" s="54"/>
      <c r="H20" s="54"/>
      <c r="I20" s="54"/>
      <c r="J20" s="54"/>
      <c r="N20" s="54"/>
      <c r="O20" s="54"/>
      <c r="P20" s="54"/>
      <c r="Q20" s="54"/>
      <c r="X20" s="54"/>
      <c r="Y20" s="54"/>
      <c r="Z20" s="54"/>
      <c r="AE20" s="54"/>
      <c r="AF20" s="54"/>
      <c r="BF20" s="54"/>
      <c r="BG20" s="54"/>
      <c r="BH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</row>
    <row r="21" spans="1:80">
      <c r="B21" s="54"/>
      <c r="E21" s="54"/>
      <c r="F21" s="54"/>
      <c r="G21" s="54"/>
      <c r="H21" s="54"/>
      <c r="I21" s="54"/>
      <c r="J21" s="54"/>
      <c r="N21" s="54"/>
      <c r="O21" s="54"/>
      <c r="P21" s="54"/>
      <c r="Q21" s="54"/>
      <c r="X21" s="54"/>
      <c r="Y21" s="54"/>
      <c r="Z21" s="54"/>
      <c r="AE21" s="54"/>
      <c r="AF21" s="54"/>
      <c r="BF21" s="54"/>
      <c r="BG21" s="54"/>
      <c r="BH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</row>
    <row r="22" spans="1:80">
      <c r="B22" s="54"/>
      <c r="E22" s="54"/>
      <c r="F22" s="54"/>
      <c r="G22" s="54"/>
      <c r="H22" s="54"/>
      <c r="I22" s="54"/>
      <c r="J22" s="54"/>
      <c r="N22" s="54"/>
      <c r="O22" s="54"/>
      <c r="P22" s="54"/>
      <c r="Q22" s="54"/>
      <c r="X22" s="54"/>
      <c r="Y22" s="54"/>
      <c r="Z22" s="54"/>
      <c r="AE22" s="54"/>
      <c r="AF22" s="54"/>
      <c r="BF22" s="54"/>
      <c r="BG22" s="54"/>
      <c r="BH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</row>
    <row r="23" spans="1:80">
      <c r="B23" s="54"/>
      <c r="E23" s="54"/>
      <c r="F23" s="54"/>
      <c r="G23" s="54"/>
      <c r="H23" s="54"/>
      <c r="I23" s="54"/>
      <c r="J23" s="54"/>
      <c r="N23" s="54"/>
      <c r="O23" s="54"/>
      <c r="P23" s="54"/>
      <c r="Q23" s="54"/>
      <c r="X23" s="54"/>
      <c r="Y23" s="54"/>
      <c r="Z23" s="54"/>
      <c r="AE23" s="54"/>
      <c r="AF23" s="54"/>
      <c r="BF23" s="54"/>
      <c r="BG23" s="54"/>
      <c r="BH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</row>
    <row r="24" spans="1:80">
      <c r="B24" s="54"/>
      <c r="E24" s="54"/>
      <c r="F24" s="54"/>
      <c r="G24" s="54"/>
      <c r="H24" s="54"/>
      <c r="I24" s="54"/>
      <c r="J24" s="54"/>
      <c r="N24" s="54"/>
      <c r="O24" s="54"/>
      <c r="P24" s="54"/>
      <c r="Q24" s="54"/>
      <c r="X24" s="54"/>
      <c r="Y24" s="54"/>
      <c r="Z24" s="54"/>
      <c r="AE24" s="54"/>
      <c r="AF24" s="54"/>
      <c r="BF24" s="54"/>
      <c r="BG24" s="54"/>
      <c r="BH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</row>
    <row r="25" spans="1:80">
      <c r="B25" s="54"/>
      <c r="E25" s="54"/>
      <c r="F25" s="54"/>
      <c r="G25" s="54"/>
      <c r="H25" s="54"/>
      <c r="I25" s="54"/>
      <c r="J25" s="54"/>
      <c r="N25" s="54"/>
      <c r="O25" s="54"/>
      <c r="P25" s="54"/>
      <c r="Q25" s="54"/>
      <c r="X25" s="54"/>
      <c r="Y25" s="54"/>
      <c r="Z25" s="54"/>
      <c r="AE25" s="54"/>
      <c r="AF25" s="54"/>
      <c r="BF25" s="54"/>
      <c r="BG25" s="54"/>
      <c r="BH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</row>
    <row r="26" spans="1:80">
      <c r="B26" s="54"/>
      <c r="E26" s="54"/>
      <c r="F26" s="54"/>
      <c r="G26" s="54"/>
      <c r="H26" s="54"/>
      <c r="I26" s="54"/>
      <c r="J26" s="54"/>
      <c r="N26" s="54"/>
      <c r="O26" s="54"/>
      <c r="P26" s="54"/>
      <c r="Q26" s="54"/>
      <c r="X26" s="54"/>
      <c r="Y26" s="54"/>
      <c r="Z26" s="54"/>
      <c r="AE26" s="54"/>
      <c r="AF26" s="54"/>
      <c r="BF26" s="54"/>
      <c r="BG26" s="54"/>
      <c r="BH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</row>
    <row r="27" spans="1:80">
      <c r="B27" s="54"/>
      <c r="E27" s="54"/>
      <c r="F27" s="54"/>
      <c r="G27" s="54"/>
      <c r="H27" s="54"/>
      <c r="I27" s="54"/>
      <c r="J27" s="54"/>
      <c r="N27" s="54"/>
      <c r="O27" s="54"/>
      <c r="P27" s="54"/>
      <c r="Q27" s="54"/>
      <c r="X27" s="54"/>
      <c r="Y27" s="54"/>
      <c r="Z27" s="54"/>
      <c r="AE27" s="54"/>
      <c r="AF27" s="54"/>
      <c r="BF27" s="54"/>
      <c r="BG27" s="54"/>
      <c r="BH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</row>
    <row r="28" spans="1:80">
      <c r="B28" s="54"/>
      <c r="E28" s="54"/>
      <c r="F28" s="54"/>
      <c r="G28" s="54"/>
      <c r="H28" s="54"/>
      <c r="I28" s="54"/>
      <c r="J28" s="54"/>
      <c r="N28" s="54"/>
      <c r="O28" s="54"/>
      <c r="P28" s="54"/>
      <c r="Q28" s="54"/>
      <c r="X28" s="54"/>
      <c r="Y28" s="54"/>
      <c r="Z28" s="54"/>
      <c r="AE28" s="54"/>
      <c r="AF28" s="54"/>
      <c r="BF28" s="54"/>
      <c r="BG28" s="54"/>
      <c r="BH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</row>
    <row r="29" spans="1:80">
      <c r="B29" s="54"/>
      <c r="E29" s="54"/>
      <c r="F29" s="54"/>
      <c r="G29" s="54"/>
      <c r="H29" s="54"/>
      <c r="I29" s="54"/>
      <c r="J29" s="54"/>
      <c r="N29" s="54"/>
      <c r="O29" s="54"/>
      <c r="P29" s="54"/>
      <c r="Q29" s="54"/>
      <c r="X29" s="54"/>
      <c r="Y29" s="54"/>
      <c r="Z29" s="54"/>
      <c r="AE29" s="54"/>
      <c r="AF29" s="54"/>
      <c r="BF29" s="54"/>
      <c r="BG29" s="54"/>
      <c r="BH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</row>
    <row r="30" spans="1:80">
      <c r="B30" s="54"/>
      <c r="E30" s="54"/>
      <c r="F30" s="54"/>
      <c r="G30" s="54"/>
      <c r="H30" s="54"/>
      <c r="I30" s="54"/>
      <c r="J30" s="54"/>
      <c r="N30" s="54"/>
      <c r="O30" s="54"/>
      <c r="P30" s="54"/>
      <c r="Q30" s="54"/>
      <c r="X30" s="54"/>
      <c r="Y30" s="54"/>
      <c r="Z30" s="54"/>
      <c r="AE30" s="54"/>
      <c r="AF30" s="54"/>
      <c r="BF30" s="54"/>
      <c r="BG30" s="54"/>
      <c r="BH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</row>
    <row r="31" spans="1:80">
      <c r="B31" s="54"/>
      <c r="E31" s="54"/>
      <c r="F31" s="54"/>
      <c r="G31" s="54"/>
      <c r="H31" s="54"/>
      <c r="I31" s="54"/>
      <c r="J31" s="54"/>
      <c r="N31" s="54"/>
      <c r="O31" s="54"/>
      <c r="P31" s="54"/>
      <c r="Q31" s="54"/>
      <c r="X31" s="54"/>
      <c r="Y31" s="54"/>
      <c r="Z31" s="54"/>
      <c r="AE31" s="54"/>
      <c r="AF31" s="54"/>
      <c r="BF31" s="54"/>
      <c r="BG31" s="54"/>
      <c r="BH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</row>
    <row r="32" spans="1:80">
      <c r="B32" s="54"/>
      <c r="E32" s="54"/>
      <c r="F32" s="54"/>
      <c r="G32" s="54"/>
      <c r="H32" s="54"/>
      <c r="I32" s="54"/>
      <c r="J32" s="54"/>
      <c r="N32" s="54"/>
      <c r="O32" s="54"/>
      <c r="P32" s="54"/>
      <c r="Q32" s="54"/>
      <c r="X32" s="54"/>
      <c r="Y32" s="54"/>
      <c r="Z32" s="54"/>
      <c r="AE32" s="54"/>
      <c r="AF32" s="54"/>
      <c r="BF32" s="54"/>
      <c r="BG32" s="54"/>
      <c r="BH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</row>
    <row r="33" spans="2:97">
      <c r="B33" s="54"/>
      <c r="E33" s="54"/>
      <c r="F33" s="54"/>
      <c r="G33" s="54"/>
      <c r="H33" s="54"/>
      <c r="I33" s="54"/>
      <c r="J33" s="54"/>
      <c r="N33" s="54"/>
      <c r="O33" s="54"/>
      <c r="P33" s="54"/>
      <c r="Q33" s="54"/>
      <c r="X33" s="54"/>
      <c r="Y33" s="54"/>
      <c r="Z33" s="54"/>
      <c r="AE33" s="54"/>
      <c r="AF33" s="54"/>
      <c r="BF33" s="54"/>
      <c r="BG33" s="54"/>
      <c r="BH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</row>
    <row r="34" spans="2:97">
      <c r="B34" s="54"/>
      <c r="E34" s="54"/>
      <c r="F34" s="54"/>
      <c r="G34" s="54"/>
      <c r="H34" s="54"/>
      <c r="I34" s="54"/>
      <c r="J34" s="54"/>
      <c r="N34" s="54"/>
      <c r="O34" s="54"/>
      <c r="P34" s="54"/>
      <c r="Q34" s="54"/>
      <c r="X34" s="54"/>
      <c r="Y34" s="54"/>
      <c r="Z34" s="54"/>
      <c r="AE34" s="54"/>
      <c r="AF34" s="54"/>
      <c r="BF34" s="54"/>
      <c r="BG34" s="54"/>
      <c r="BH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</row>
    <row r="35" spans="2:97">
      <c r="B35" s="54"/>
      <c r="E35" s="54"/>
      <c r="F35" s="54"/>
      <c r="G35" s="54"/>
      <c r="H35" s="54"/>
      <c r="I35" s="54"/>
      <c r="J35" s="54"/>
      <c r="N35" s="54"/>
      <c r="O35" s="54"/>
      <c r="P35" s="54"/>
      <c r="Q35" s="54"/>
      <c r="X35" s="54"/>
      <c r="Y35" s="54"/>
      <c r="Z35" s="54"/>
      <c r="AE35" s="54"/>
      <c r="AF35" s="54"/>
      <c r="BF35" s="54"/>
      <c r="BG35" s="54"/>
      <c r="BH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</row>
    <row r="36" spans="2:97">
      <c r="B36" s="54"/>
      <c r="E36" s="54"/>
      <c r="F36" s="54"/>
      <c r="G36" s="54"/>
      <c r="H36" s="54"/>
      <c r="I36" s="54"/>
      <c r="J36" s="54"/>
      <c r="N36" s="54"/>
      <c r="O36" s="54"/>
      <c r="P36" s="54"/>
      <c r="Q36" s="54"/>
      <c r="X36" s="54"/>
      <c r="Y36" s="54"/>
      <c r="Z36" s="54"/>
      <c r="AE36" s="54"/>
      <c r="AF36" s="54"/>
      <c r="BF36" s="54"/>
      <c r="BG36" s="54"/>
      <c r="BH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</row>
    <row r="37" spans="2:97">
      <c r="B37" s="54"/>
      <c r="E37" s="54"/>
      <c r="F37" s="54"/>
      <c r="G37" s="54"/>
      <c r="H37" s="54"/>
      <c r="I37" s="54"/>
      <c r="J37" s="54"/>
      <c r="N37" s="54"/>
      <c r="O37" s="54"/>
      <c r="P37" s="54"/>
      <c r="Q37" s="54"/>
      <c r="X37" s="54"/>
      <c r="Y37" s="54"/>
      <c r="Z37" s="54"/>
      <c r="AE37" s="54"/>
      <c r="AF37" s="54"/>
      <c r="BF37" s="54"/>
      <c r="BG37" s="54"/>
      <c r="BH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</row>
    <row r="38" spans="2:97">
      <c r="B38" s="54"/>
      <c r="E38" s="54"/>
      <c r="F38" s="54"/>
      <c r="G38" s="54"/>
      <c r="H38" s="54"/>
      <c r="I38" s="54"/>
      <c r="J38" s="54"/>
      <c r="N38" s="54"/>
      <c r="O38" s="54"/>
      <c r="P38" s="54"/>
      <c r="Q38" s="54"/>
      <c r="X38" s="54"/>
      <c r="Y38" s="54"/>
      <c r="Z38" s="54"/>
      <c r="AE38" s="54"/>
      <c r="AF38" s="54"/>
      <c r="BF38" s="54"/>
      <c r="BG38" s="54"/>
      <c r="BH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</row>
    <row r="39" spans="2:97">
      <c r="B39" s="54"/>
      <c r="E39" s="54"/>
      <c r="F39" s="54"/>
      <c r="G39" s="54"/>
      <c r="H39" s="54"/>
      <c r="I39" s="54"/>
      <c r="J39" s="54"/>
      <c r="N39" s="54"/>
      <c r="O39" s="54"/>
      <c r="P39" s="54"/>
      <c r="Q39" s="54"/>
      <c r="X39" s="54"/>
      <c r="Y39" s="54"/>
      <c r="Z39" s="54"/>
      <c r="AE39" s="54"/>
      <c r="AF39" s="54"/>
      <c r="BF39" s="54"/>
      <c r="BG39" s="54"/>
      <c r="BH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</row>
    <row r="40" spans="2:97">
      <c r="B40" s="54"/>
      <c r="E40" s="54"/>
      <c r="F40" s="54"/>
      <c r="G40" s="54"/>
      <c r="H40" s="54"/>
      <c r="I40" s="54"/>
      <c r="J40" s="54"/>
      <c r="N40" s="54"/>
      <c r="O40" s="54"/>
      <c r="P40" s="54"/>
      <c r="Q40" s="54"/>
      <c r="X40" s="54"/>
      <c r="Y40" s="54"/>
      <c r="Z40" s="54"/>
      <c r="AE40" s="54"/>
      <c r="AF40" s="54"/>
      <c r="BF40" s="54"/>
      <c r="BG40" s="54"/>
      <c r="BH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</row>
    <row r="41" spans="2:97">
      <c r="B41" s="54"/>
      <c r="E41" s="54"/>
      <c r="F41" s="54"/>
      <c r="G41" s="54"/>
      <c r="H41" s="54"/>
      <c r="I41" s="54"/>
      <c r="J41" s="54"/>
      <c r="N41" s="54"/>
      <c r="O41" s="54"/>
      <c r="P41" s="54"/>
      <c r="Q41" s="54"/>
      <c r="X41" s="54"/>
      <c r="Y41" s="54"/>
      <c r="Z41" s="54"/>
      <c r="AE41" s="54"/>
      <c r="AF41" s="54"/>
      <c r="BF41" s="54"/>
      <c r="BG41" s="54"/>
      <c r="BH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</row>
    <row r="42" spans="2:97" ht="88.5" customHeight="1">
      <c r="B42" s="54"/>
      <c r="E42" s="54"/>
      <c r="F42" s="54"/>
      <c r="G42" s="54"/>
      <c r="H42" s="54"/>
      <c r="I42" s="54"/>
      <c r="J42" s="54"/>
      <c r="N42" s="54"/>
      <c r="O42" s="54"/>
      <c r="P42" s="54"/>
      <c r="Q42" s="54"/>
      <c r="X42" s="54"/>
      <c r="Y42" s="54"/>
      <c r="Z42" s="54"/>
      <c r="AE42" s="54"/>
      <c r="AF42" s="54"/>
      <c r="BF42" s="54"/>
      <c r="BG42" s="54"/>
      <c r="BH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</row>
    <row r="43" spans="2:97" ht="88.5" customHeight="1">
      <c r="B43" s="54"/>
      <c r="E43" s="54"/>
      <c r="F43" s="54"/>
      <c r="G43" s="54"/>
      <c r="H43" s="54"/>
      <c r="I43" s="54"/>
      <c r="J43" s="54"/>
      <c r="N43" s="54"/>
      <c r="O43" s="54"/>
      <c r="P43" s="54"/>
      <c r="Q43" s="54"/>
      <c r="X43" s="54"/>
      <c r="Y43" s="54"/>
      <c r="Z43" s="54"/>
      <c r="AE43" s="54"/>
      <c r="AF43" s="54"/>
      <c r="BF43" s="54"/>
      <c r="BG43" s="54"/>
      <c r="BH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</row>
    <row r="44" spans="2:97" ht="88.5" customHeight="1">
      <c r="B44" s="54"/>
      <c r="E44" s="54"/>
      <c r="F44" s="54"/>
      <c r="G44" s="54"/>
      <c r="H44" s="54"/>
      <c r="I44" s="54"/>
      <c r="J44" s="54"/>
      <c r="N44" s="54"/>
      <c r="O44" s="54"/>
      <c r="P44" s="54"/>
      <c r="Q44" s="54"/>
      <c r="X44" s="54"/>
      <c r="Y44" s="54"/>
      <c r="Z44" s="54"/>
      <c r="AE44" s="54"/>
      <c r="AF44" s="54"/>
      <c r="BF44" s="54"/>
      <c r="BG44" s="54"/>
      <c r="BH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</row>
    <row r="45" spans="2:97" ht="88.5" customHeight="1">
      <c r="B45" s="54"/>
      <c r="E45" s="54"/>
      <c r="F45" s="54"/>
      <c r="G45" s="54"/>
      <c r="H45" s="54"/>
      <c r="I45" s="54"/>
      <c r="J45" s="54"/>
      <c r="N45" s="54"/>
      <c r="O45" s="54"/>
      <c r="P45" s="54"/>
      <c r="Q45" s="54"/>
      <c r="X45" s="54"/>
      <c r="Y45" s="54"/>
      <c r="Z45" s="54"/>
      <c r="AE45" s="54"/>
      <c r="AF45" s="54"/>
      <c r="BF45" s="54"/>
      <c r="BG45" s="54"/>
      <c r="BH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N45" s="160"/>
    </row>
    <row r="46" spans="2:97" ht="88.5" customHeight="1">
      <c r="B46" s="54"/>
      <c r="E46" s="54"/>
      <c r="F46" s="54"/>
      <c r="G46" s="54"/>
      <c r="H46" s="54"/>
      <c r="I46" s="54"/>
      <c r="J46" s="54"/>
      <c r="N46" s="54"/>
      <c r="O46" s="54"/>
      <c r="P46" s="54"/>
      <c r="Q46" s="54"/>
      <c r="X46" s="54"/>
      <c r="Y46" s="54"/>
      <c r="Z46" s="54"/>
      <c r="AE46" s="54"/>
      <c r="AF46" s="54"/>
      <c r="BF46" s="54"/>
      <c r="BG46" s="54"/>
      <c r="BH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J46" s="161"/>
      <c r="CK46" s="161"/>
      <c r="CL46" s="161"/>
      <c r="CM46" s="161"/>
      <c r="CN46" s="162"/>
      <c r="CS46" s="160"/>
    </row>
    <row r="47" spans="2:97" ht="88.5" customHeight="1">
      <c r="B47" s="54"/>
      <c r="E47" s="54"/>
      <c r="F47" s="54"/>
      <c r="G47" s="54"/>
      <c r="H47" s="54"/>
      <c r="I47" s="54"/>
      <c r="J47" s="54"/>
      <c r="N47" s="54"/>
      <c r="O47" s="54"/>
      <c r="P47" s="54"/>
      <c r="Q47" s="54"/>
      <c r="X47" s="54"/>
      <c r="Y47" s="54"/>
      <c r="Z47" s="54"/>
      <c r="AE47" s="54"/>
      <c r="AF47" s="54"/>
      <c r="BF47" s="54"/>
      <c r="BG47" s="54"/>
      <c r="BH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J47" s="161"/>
      <c r="CK47" s="161"/>
      <c r="CL47" s="161"/>
      <c r="CM47" s="161"/>
      <c r="CN47" s="162"/>
      <c r="CO47" s="161"/>
      <c r="CP47" s="161"/>
      <c r="CQ47" s="161"/>
      <c r="CR47" s="161"/>
      <c r="CS47" s="162"/>
    </row>
    <row r="48" spans="2:97" ht="88.5" customHeight="1">
      <c r="B48" s="54"/>
      <c r="E48" s="54"/>
      <c r="F48" s="54"/>
      <c r="G48" s="54"/>
      <c r="H48" s="54"/>
      <c r="I48" s="54"/>
      <c r="J48" s="54"/>
      <c r="N48" s="54"/>
      <c r="O48" s="54"/>
      <c r="P48" s="54"/>
      <c r="Q48" s="54"/>
      <c r="X48" s="54"/>
      <c r="Y48" s="54"/>
      <c r="Z48" s="54"/>
      <c r="AE48" s="54"/>
      <c r="AF48" s="54"/>
      <c r="BF48" s="54"/>
      <c r="BG48" s="54"/>
      <c r="BH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J48" s="161"/>
      <c r="CK48" s="161"/>
      <c r="CL48" s="161"/>
      <c r="CM48" s="161"/>
      <c r="CN48" s="162"/>
      <c r="CO48" s="161"/>
      <c r="CP48" s="161"/>
      <c r="CQ48" s="161"/>
      <c r="CR48" s="161"/>
      <c r="CS48" s="162"/>
    </row>
    <row r="49" spans="2:97" ht="88.5" customHeight="1">
      <c r="B49" s="54"/>
      <c r="E49" s="54"/>
      <c r="F49" s="54"/>
      <c r="G49" s="54"/>
      <c r="H49" s="54"/>
      <c r="I49" s="54"/>
      <c r="J49" s="54"/>
      <c r="N49" s="54"/>
      <c r="O49" s="54"/>
      <c r="P49" s="54"/>
      <c r="Q49" s="54"/>
      <c r="X49" s="54"/>
      <c r="Y49" s="54"/>
      <c r="Z49" s="54"/>
      <c r="AE49" s="54"/>
      <c r="AF49" s="54"/>
      <c r="BF49" s="54"/>
      <c r="BG49" s="54"/>
      <c r="BH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O49" s="161"/>
      <c r="CP49" s="161"/>
      <c r="CQ49" s="161"/>
      <c r="CR49" s="161"/>
      <c r="CS49" s="162"/>
    </row>
    <row r="50" spans="2:97" ht="88.5" customHeight="1">
      <c r="B50" s="54"/>
      <c r="E50" s="54"/>
      <c r="F50" s="54"/>
      <c r="G50" s="54"/>
      <c r="H50" s="54"/>
      <c r="I50" s="54"/>
      <c r="J50" s="54"/>
      <c r="N50" s="54"/>
      <c r="O50" s="54"/>
      <c r="P50" s="54"/>
      <c r="Q50" s="54"/>
      <c r="X50" s="54"/>
      <c r="Y50" s="54"/>
      <c r="Z50" s="54"/>
      <c r="AE50" s="54"/>
      <c r="AF50" s="54"/>
      <c r="BF50" s="54"/>
      <c r="BG50" s="54"/>
      <c r="BH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</row>
    <row r="51" spans="2:97" ht="88.5" customHeight="1">
      <c r="B51" s="54"/>
      <c r="E51" s="54"/>
      <c r="F51" s="54"/>
      <c r="G51" s="54"/>
      <c r="H51" s="54"/>
      <c r="I51" s="54"/>
      <c r="J51" s="54"/>
      <c r="N51" s="54"/>
      <c r="O51" s="54"/>
      <c r="P51" s="54"/>
      <c r="Q51" s="54"/>
      <c r="X51" s="54"/>
      <c r="Y51" s="54"/>
      <c r="Z51" s="54"/>
      <c r="AE51" s="54"/>
      <c r="AF51" s="54"/>
      <c r="BF51" s="54"/>
      <c r="BG51" s="54"/>
      <c r="BH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</row>
    <row r="52" spans="2:97" ht="88.5" customHeight="1">
      <c r="B52" s="54"/>
      <c r="E52" s="54"/>
      <c r="F52" s="54"/>
      <c r="G52" s="54"/>
      <c r="H52" s="54"/>
      <c r="I52" s="54"/>
      <c r="J52" s="54"/>
      <c r="N52" s="54"/>
      <c r="O52" s="54"/>
      <c r="P52" s="54"/>
      <c r="Q52" s="54"/>
      <c r="X52" s="54"/>
      <c r="Y52" s="54"/>
      <c r="Z52" s="54"/>
      <c r="AE52" s="54"/>
      <c r="AF52" s="54"/>
      <c r="BF52" s="54"/>
      <c r="BG52" s="54"/>
      <c r="BH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</row>
    <row r="53" spans="2:97" ht="88.5" customHeight="1">
      <c r="B53" s="54"/>
      <c r="E53" s="54"/>
      <c r="F53" s="54"/>
      <c r="G53" s="54"/>
      <c r="H53" s="54"/>
      <c r="I53" s="54"/>
      <c r="J53" s="54"/>
      <c r="N53" s="54"/>
      <c r="O53" s="54"/>
      <c r="P53" s="54"/>
      <c r="Q53" s="54"/>
      <c r="X53" s="54"/>
      <c r="Y53" s="54"/>
      <c r="Z53" s="54"/>
      <c r="AE53" s="54"/>
      <c r="AF53" s="54"/>
      <c r="BF53" s="54"/>
      <c r="BG53" s="54"/>
      <c r="BH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</row>
    <row r="54" spans="2:97" ht="88.5" customHeight="1">
      <c r="B54" s="54"/>
      <c r="E54" s="54"/>
      <c r="F54" s="54"/>
      <c r="G54" s="54"/>
      <c r="H54" s="54"/>
      <c r="I54" s="54"/>
      <c r="J54" s="54"/>
      <c r="N54" s="54"/>
      <c r="O54" s="54"/>
      <c r="P54" s="54"/>
      <c r="Q54" s="54"/>
      <c r="X54" s="54"/>
      <c r="Y54" s="54"/>
      <c r="Z54" s="54"/>
      <c r="AE54" s="54"/>
      <c r="AF54" s="54"/>
      <c r="BF54" s="54"/>
      <c r="BG54" s="54"/>
      <c r="BH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</row>
    <row r="55" spans="2:97" ht="88.5" customHeight="1">
      <c r="B55" s="54"/>
      <c r="E55" s="54"/>
      <c r="F55" s="54"/>
      <c r="G55" s="54"/>
      <c r="H55" s="54"/>
      <c r="I55" s="54"/>
      <c r="J55" s="54"/>
      <c r="N55" s="54"/>
      <c r="O55" s="54"/>
      <c r="P55" s="54"/>
      <c r="Q55" s="54"/>
      <c r="X55" s="54"/>
      <c r="Y55" s="54"/>
      <c r="Z55" s="54"/>
      <c r="AE55" s="54"/>
      <c r="AF55" s="54"/>
      <c r="BF55" s="54"/>
      <c r="BG55" s="54"/>
      <c r="BH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</row>
    <row r="56" spans="2:97" ht="88.5" customHeight="1">
      <c r="B56" s="54"/>
      <c r="E56" s="54"/>
      <c r="F56" s="54"/>
      <c r="G56" s="54"/>
      <c r="H56" s="54"/>
      <c r="I56" s="54"/>
      <c r="J56" s="54"/>
      <c r="N56" s="54"/>
      <c r="O56" s="54"/>
      <c r="P56" s="54"/>
      <c r="Q56" s="54"/>
      <c r="X56" s="54"/>
      <c r="Y56" s="54"/>
      <c r="Z56" s="54"/>
      <c r="AE56" s="54"/>
      <c r="AF56" s="54"/>
      <c r="BF56" s="54"/>
      <c r="BG56" s="54"/>
      <c r="BH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</row>
    <row r="57" spans="2:97" ht="88.5" customHeight="1">
      <c r="B57" s="54"/>
      <c r="E57" s="54"/>
      <c r="F57" s="54"/>
      <c r="G57" s="54"/>
      <c r="H57" s="54"/>
      <c r="I57" s="54"/>
      <c r="J57" s="54"/>
      <c r="N57" s="54"/>
      <c r="O57" s="54"/>
      <c r="P57" s="54"/>
      <c r="Q57" s="54"/>
      <c r="X57" s="54"/>
      <c r="Y57" s="54"/>
      <c r="Z57" s="54"/>
      <c r="AE57" s="54"/>
      <c r="AF57" s="54"/>
      <c r="BF57" s="54"/>
      <c r="BG57" s="54"/>
      <c r="BH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</row>
    <row r="58" spans="2:97" ht="88.5" customHeight="1">
      <c r="B58" s="54"/>
      <c r="E58" s="54"/>
      <c r="F58" s="54"/>
      <c r="G58" s="54"/>
      <c r="H58" s="54"/>
      <c r="I58" s="54"/>
      <c r="J58" s="54"/>
      <c r="N58" s="54"/>
      <c r="O58" s="54"/>
      <c r="P58" s="54"/>
      <c r="Q58" s="54"/>
      <c r="X58" s="54"/>
      <c r="Y58" s="54"/>
      <c r="Z58" s="54"/>
      <c r="AE58" s="54"/>
      <c r="AF58" s="54"/>
      <c r="BF58" s="54"/>
      <c r="BG58" s="54"/>
      <c r="BH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</row>
    <row r="59" spans="2:97" ht="88.5" customHeight="1">
      <c r="B59" s="54"/>
      <c r="E59" s="54"/>
      <c r="F59" s="54"/>
      <c r="G59" s="54"/>
      <c r="H59" s="54"/>
      <c r="I59" s="54"/>
      <c r="J59" s="54"/>
      <c r="N59" s="54"/>
      <c r="O59" s="54"/>
      <c r="P59" s="54"/>
      <c r="Q59" s="54"/>
      <c r="X59" s="54"/>
      <c r="Y59" s="54"/>
      <c r="Z59" s="54"/>
      <c r="AE59" s="54"/>
      <c r="AF59" s="54"/>
      <c r="BF59" s="54"/>
      <c r="BG59" s="54"/>
      <c r="BH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</row>
    <row r="60" spans="2:97" ht="88.5" customHeight="1">
      <c r="B60" s="54"/>
      <c r="E60" s="54"/>
      <c r="F60" s="54"/>
      <c r="G60" s="54"/>
      <c r="H60" s="54"/>
      <c r="I60" s="54"/>
      <c r="J60" s="54"/>
      <c r="N60" s="54"/>
      <c r="O60" s="54"/>
      <c r="P60" s="54"/>
      <c r="Q60" s="54"/>
      <c r="X60" s="54"/>
      <c r="Y60" s="54"/>
      <c r="Z60" s="54"/>
      <c r="AE60" s="54"/>
      <c r="AF60" s="54"/>
      <c r="BF60" s="54"/>
      <c r="BG60" s="54"/>
      <c r="BH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</row>
    <row r="61" spans="2:97" ht="88.5" customHeight="1">
      <c r="B61" s="54"/>
      <c r="E61" s="54"/>
      <c r="F61" s="54"/>
      <c r="G61" s="54"/>
      <c r="H61" s="54"/>
      <c r="I61" s="54"/>
      <c r="J61" s="54"/>
      <c r="N61" s="54"/>
      <c r="O61" s="54"/>
      <c r="P61" s="54"/>
      <c r="Q61" s="54"/>
      <c r="X61" s="54"/>
      <c r="Y61" s="54"/>
      <c r="Z61" s="54"/>
      <c r="AE61" s="54"/>
      <c r="AF61" s="54"/>
      <c r="BF61" s="54"/>
      <c r="BG61" s="54"/>
      <c r="BH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N61" s="160"/>
    </row>
    <row r="62" spans="2:97" ht="88.5" customHeight="1">
      <c r="B62" s="54"/>
      <c r="E62" s="54"/>
      <c r="F62" s="54"/>
      <c r="G62" s="54"/>
      <c r="H62" s="54"/>
      <c r="I62" s="54"/>
      <c r="J62" s="54"/>
      <c r="N62" s="54"/>
      <c r="O62" s="54"/>
      <c r="P62" s="54"/>
      <c r="Q62" s="54"/>
      <c r="X62" s="54"/>
      <c r="Y62" s="54"/>
      <c r="Z62" s="54"/>
      <c r="AE62" s="54"/>
      <c r="AF62" s="54"/>
      <c r="BF62" s="54"/>
      <c r="BG62" s="54"/>
      <c r="BH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N62" s="160"/>
    </row>
    <row r="63" spans="2:97" ht="88.5" customHeight="1">
      <c r="B63" s="54"/>
      <c r="E63" s="54"/>
      <c r="F63" s="54"/>
      <c r="G63" s="54"/>
      <c r="H63" s="54"/>
      <c r="I63" s="54"/>
      <c r="J63" s="54"/>
      <c r="N63" s="54"/>
      <c r="O63" s="54"/>
      <c r="P63" s="54"/>
      <c r="Q63" s="54"/>
      <c r="X63" s="54"/>
      <c r="Y63" s="54"/>
      <c r="Z63" s="54"/>
      <c r="AE63" s="54"/>
      <c r="AF63" s="54"/>
      <c r="BF63" s="54"/>
      <c r="BG63" s="54"/>
      <c r="BH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N63" s="160"/>
      <c r="CS63" s="160"/>
    </row>
    <row r="64" spans="2:97" ht="88.5" customHeight="1">
      <c r="B64" s="54"/>
      <c r="E64" s="54"/>
      <c r="F64" s="54"/>
      <c r="G64" s="54"/>
      <c r="H64" s="54"/>
      <c r="I64" s="54"/>
      <c r="J64" s="54"/>
      <c r="N64" s="54"/>
      <c r="O64" s="54"/>
      <c r="P64" s="54"/>
      <c r="Q64" s="54"/>
      <c r="X64" s="54"/>
      <c r="Y64" s="54"/>
      <c r="Z64" s="54"/>
      <c r="AE64" s="54"/>
      <c r="AF64" s="54"/>
      <c r="BF64" s="54"/>
      <c r="BG64" s="54"/>
      <c r="BH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N64" s="160"/>
      <c r="CS64" s="160"/>
    </row>
    <row r="65" spans="2:97" ht="88.5" customHeight="1">
      <c r="B65" s="54"/>
      <c r="E65" s="54"/>
      <c r="F65" s="54"/>
      <c r="G65" s="54"/>
      <c r="H65" s="54"/>
      <c r="I65" s="54"/>
      <c r="J65" s="54"/>
      <c r="N65" s="54"/>
      <c r="O65" s="54"/>
      <c r="P65" s="54"/>
      <c r="Q65" s="54"/>
      <c r="X65" s="54"/>
      <c r="Y65" s="54"/>
      <c r="Z65" s="54"/>
      <c r="AE65" s="54"/>
      <c r="AF65" s="54"/>
      <c r="BF65" s="54"/>
      <c r="BG65" s="54"/>
      <c r="BH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N65" s="160"/>
      <c r="CS65" s="160"/>
    </row>
    <row r="66" spans="2:97" ht="88.5" customHeight="1">
      <c r="B66" s="54"/>
      <c r="E66" s="54"/>
      <c r="F66" s="54"/>
      <c r="G66" s="54"/>
      <c r="H66" s="54"/>
      <c r="I66" s="54"/>
      <c r="J66" s="54"/>
      <c r="N66" s="54"/>
      <c r="O66" s="54"/>
      <c r="P66" s="54"/>
      <c r="Q66" s="54"/>
      <c r="X66" s="54"/>
      <c r="Y66" s="54"/>
      <c r="Z66" s="54"/>
      <c r="AE66" s="54"/>
      <c r="AF66" s="54"/>
      <c r="BF66" s="54"/>
      <c r="BG66" s="54"/>
      <c r="BH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J66" s="161"/>
      <c r="CK66" s="161"/>
      <c r="CL66" s="161"/>
      <c r="CM66" s="161"/>
      <c r="CN66" s="162"/>
      <c r="CS66" s="160"/>
    </row>
    <row r="67" spans="2:97" ht="88.5" customHeight="1">
      <c r="B67" s="54"/>
      <c r="E67" s="54"/>
      <c r="F67" s="54"/>
      <c r="G67" s="54"/>
      <c r="H67" s="54"/>
      <c r="I67" s="54"/>
      <c r="J67" s="54"/>
      <c r="N67" s="54"/>
      <c r="O67" s="54"/>
      <c r="P67" s="54"/>
      <c r="Q67" s="54"/>
      <c r="X67" s="54"/>
      <c r="Y67" s="54"/>
      <c r="Z67" s="54"/>
      <c r="AE67" s="54"/>
      <c r="AF67" s="54"/>
      <c r="BF67" s="54"/>
      <c r="BG67" s="54"/>
      <c r="BH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J67" s="161"/>
      <c r="CK67" s="161"/>
      <c r="CL67" s="161"/>
      <c r="CM67" s="161"/>
      <c r="CN67" s="162"/>
      <c r="CO67" s="161"/>
      <c r="CP67" s="161"/>
      <c r="CQ67" s="161"/>
      <c r="CR67" s="161"/>
      <c r="CS67" s="162"/>
    </row>
    <row r="68" spans="2:97" ht="88.5" customHeight="1">
      <c r="B68" s="54"/>
      <c r="E68" s="54"/>
      <c r="F68" s="54"/>
      <c r="G68" s="54"/>
      <c r="H68" s="54"/>
      <c r="I68" s="54"/>
      <c r="J68" s="54"/>
      <c r="N68" s="54"/>
      <c r="O68" s="54"/>
      <c r="P68" s="54"/>
      <c r="Q68" s="54"/>
      <c r="X68" s="54"/>
      <c r="Y68" s="54"/>
      <c r="Z68" s="54"/>
      <c r="AE68" s="54"/>
      <c r="AF68" s="54"/>
      <c r="BF68" s="54"/>
      <c r="BG68" s="54"/>
      <c r="BH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J68" s="161"/>
      <c r="CK68" s="161"/>
      <c r="CL68" s="161"/>
      <c r="CM68" s="161"/>
      <c r="CN68" s="162"/>
      <c r="CO68" s="161"/>
      <c r="CP68" s="161"/>
      <c r="CQ68" s="161"/>
      <c r="CR68" s="161"/>
      <c r="CS68" s="162"/>
    </row>
    <row r="69" spans="2:97" ht="88.5" customHeight="1">
      <c r="B69" s="54"/>
      <c r="E69" s="54"/>
      <c r="F69" s="54"/>
      <c r="G69" s="54"/>
      <c r="H69" s="54"/>
      <c r="I69" s="54"/>
      <c r="J69" s="54"/>
      <c r="N69" s="54"/>
      <c r="O69" s="54"/>
      <c r="P69" s="54"/>
      <c r="Q69" s="54"/>
      <c r="X69" s="54"/>
      <c r="Y69" s="54"/>
      <c r="Z69" s="54"/>
      <c r="AE69" s="54"/>
      <c r="AF69" s="54"/>
      <c r="BF69" s="54"/>
      <c r="BG69" s="54"/>
      <c r="BH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J69" s="161"/>
      <c r="CK69" s="161"/>
      <c r="CL69" s="161"/>
      <c r="CM69" s="161"/>
      <c r="CN69" s="162"/>
      <c r="CO69" s="161"/>
      <c r="CP69" s="161"/>
      <c r="CQ69" s="161"/>
      <c r="CR69" s="161"/>
      <c r="CS69" s="162"/>
    </row>
    <row r="70" spans="2:97" ht="88.5" customHeight="1">
      <c r="B70" s="54"/>
      <c r="E70" s="54"/>
      <c r="F70" s="54"/>
      <c r="G70" s="54"/>
      <c r="H70" s="54"/>
      <c r="I70" s="54"/>
      <c r="J70" s="54"/>
      <c r="N70" s="54"/>
      <c r="O70" s="54"/>
      <c r="P70" s="54"/>
      <c r="Q70" s="54"/>
      <c r="X70" s="54"/>
      <c r="Y70" s="54"/>
      <c r="Z70" s="54"/>
      <c r="AE70" s="54"/>
      <c r="AF70" s="54"/>
      <c r="BF70" s="54"/>
      <c r="BG70" s="54"/>
      <c r="BH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O70" s="161"/>
      <c r="CP70" s="161"/>
      <c r="CQ70" s="161"/>
      <c r="CR70" s="161"/>
      <c r="CS70" s="162"/>
    </row>
    <row r="71" spans="2:97" ht="88.5" customHeight="1">
      <c r="B71" s="54"/>
      <c r="E71" s="54"/>
      <c r="F71" s="54"/>
      <c r="G71" s="54"/>
      <c r="H71" s="54"/>
      <c r="I71" s="54"/>
      <c r="J71" s="54"/>
      <c r="N71" s="54"/>
      <c r="O71" s="54"/>
      <c r="P71" s="54"/>
      <c r="Q71" s="54"/>
      <c r="X71" s="54"/>
      <c r="Y71" s="54"/>
      <c r="Z71" s="54"/>
      <c r="AE71" s="54"/>
      <c r="AF71" s="54"/>
      <c r="BF71" s="54"/>
      <c r="BG71" s="54"/>
      <c r="BH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</row>
    <row r="72" spans="2:97" ht="88.5" customHeight="1">
      <c r="B72" s="54"/>
      <c r="E72" s="54"/>
      <c r="F72" s="54"/>
      <c r="G72" s="54"/>
      <c r="H72" s="54"/>
      <c r="I72" s="54"/>
      <c r="J72" s="54"/>
      <c r="N72" s="54"/>
      <c r="O72" s="54"/>
      <c r="P72" s="54"/>
      <c r="Q72" s="54"/>
      <c r="X72" s="54"/>
      <c r="Y72" s="54"/>
      <c r="Z72" s="54"/>
      <c r="AE72" s="54"/>
      <c r="AF72" s="54"/>
      <c r="BF72" s="54"/>
      <c r="BG72" s="54"/>
      <c r="BH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</row>
    <row r="73" spans="2:97" ht="88.5" customHeight="1">
      <c r="B73" s="54"/>
      <c r="E73" s="54"/>
      <c r="F73" s="54"/>
      <c r="G73" s="54"/>
      <c r="H73" s="54"/>
      <c r="I73" s="54"/>
      <c r="J73" s="54"/>
      <c r="N73" s="54"/>
      <c r="O73" s="54"/>
      <c r="P73" s="54"/>
      <c r="Q73" s="54"/>
      <c r="X73" s="54"/>
      <c r="Y73" s="54"/>
      <c r="Z73" s="54"/>
      <c r="AE73" s="54"/>
      <c r="AF73" s="54"/>
      <c r="BF73" s="54"/>
      <c r="BG73" s="54"/>
      <c r="BH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</row>
    <row r="74" spans="2:97">
      <c r="B74" s="54"/>
      <c r="E74" s="54"/>
      <c r="F74" s="54"/>
      <c r="G74" s="54"/>
      <c r="H74" s="54"/>
      <c r="I74" s="54"/>
      <c r="J74" s="54"/>
      <c r="N74" s="54"/>
      <c r="O74" s="54"/>
      <c r="P74" s="54"/>
      <c r="Q74" s="54"/>
      <c r="X74" s="54"/>
      <c r="Y74" s="54"/>
      <c r="Z74" s="54"/>
      <c r="AE74" s="54"/>
      <c r="AF74" s="54"/>
      <c r="BF74" s="54"/>
      <c r="BG74" s="54"/>
      <c r="BH74" s="54"/>
      <c r="BM74" s="54"/>
      <c r="BN74" s="54"/>
      <c r="BT74" s="54"/>
      <c r="BU74" s="54"/>
      <c r="BV74" s="54"/>
      <c r="BW74" s="54"/>
      <c r="BX74" s="54"/>
      <c r="BY74" s="54"/>
    </row>
    <row r="75" spans="2:97">
      <c r="B75" s="54"/>
      <c r="E75" s="54"/>
      <c r="F75" s="54"/>
      <c r="G75" s="54"/>
      <c r="H75" s="54"/>
      <c r="I75" s="54"/>
      <c r="J75" s="54"/>
      <c r="N75" s="54"/>
      <c r="O75" s="54"/>
      <c r="P75" s="54"/>
      <c r="Q75" s="54"/>
      <c r="X75" s="54"/>
      <c r="Y75" s="54"/>
      <c r="Z75" s="54"/>
      <c r="AE75" s="54"/>
      <c r="AF75" s="54"/>
      <c r="BF75" s="54"/>
      <c r="BG75" s="54"/>
      <c r="BH75" s="54"/>
      <c r="BM75" s="54"/>
      <c r="BN75" s="54"/>
      <c r="BT75" s="54"/>
      <c r="BU75" s="54"/>
      <c r="BV75" s="54"/>
      <c r="BW75" s="54"/>
      <c r="BX75" s="54"/>
      <c r="BY75" s="54"/>
    </row>
    <row r="76" spans="2:97">
      <c r="B76" s="54"/>
      <c r="E76" s="54"/>
      <c r="F76" s="54"/>
      <c r="G76" s="54"/>
      <c r="H76" s="54"/>
      <c r="I76" s="54"/>
      <c r="J76" s="54"/>
      <c r="N76" s="54"/>
      <c r="O76" s="54"/>
      <c r="P76" s="54"/>
      <c r="Q76" s="54"/>
      <c r="X76" s="54"/>
      <c r="Y76" s="54"/>
      <c r="Z76" s="54"/>
      <c r="AE76" s="54"/>
      <c r="AF76" s="54"/>
      <c r="BF76" s="54"/>
      <c r="BG76" s="54"/>
      <c r="BH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</row>
    <row r="77" spans="2:97">
      <c r="B77" s="54"/>
      <c r="E77" s="54"/>
      <c r="F77" s="54"/>
      <c r="G77" s="54"/>
      <c r="H77" s="54"/>
      <c r="I77" s="54"/>
      <c r="J77" s="54"/>
      <c r="N77" s="54"/>
      <c r="O77" s="54"/>
      <c r="P77" s="54"/>
      <c r="Q77" s="54"/>
      <c r="X77" s="54"/>
      <c r="Y77" s="54"/>
      <c r="Z77" s="54"/>
      <c r="AE77" s="54"/>
      <c r="AF77" s="54"/>
      <c r="BF77" s="54"/>
      <c r="BG77" s="54"/>
      <c r="BH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</row>
    <row r="78" spans="2:97">
      <c r="B78" s="54"/>
      <c r="E78" s="54"/>
      <c r="F78" s="54"/>
      <c r="G78" s="54"/>
      <c r="H78" s="54"/>
      <c r="I78" s="54"/>
      <c r="J78" s="54"/>
      <c r="N78" s="54"/>
      <c r="O78" s="54"/>
      <c r="P78" s="54"/>
      <c r="Q78" s="54"/>
      <c r="X78" s="54"/>
      <c r="Y78" s="54"/>
      <c r="Z78" s="54"/>
      <c r="AE78" s="54"/>
      <c r="AF78" s="54"/>
      <c r="BF78" s="54"/>
      <c r="BG78" s="54"/>
      <c r="BH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</row>
    <row r="79" spans="2:97">
      <c r="B79" s="54"/>
      <c r="E79" s="54"/>
      <c r="F79" s="54"/>
      <c r="G79" s="54"/>
      <c r="H79" s="54"/>
      <c r="I79" s="54"/>
      <c r="J79" s="54"/>
      <c r="N79" s="54"/>
      <c r="O79" s="54"/>
      <c r="P79" s="54"/>
      <c r="Q79" s="54"/>
      <c r="X79" s="54"/>
      <c r="Y79" s="54"/>
      <c r="Z79" s="54"/>
      <c r="AE79" s="54"/>
      <c r="AF79" s="54"/>
      <c r="BF79" s="54"/>
      <c r="BG79" s="54"/>
      <c r="BH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</row>
    <row r="80" spans="2:97">
      <c r="B80" s="54"/>
      <c r="E80" s="54"/>
      <c r="F80" s="54"/>
      <c r="G80" s="54"/>
      <c r="H80" s="54"/>
      <c r="I80" s="54"/>
      <c r="J80" s="54"/>
      <c r="N80" s="54"/>
      <c r="O80" s="54"/>
      <c r="P80" s="54"/>
      <c r="Q80" s="54"/>
      <c r="X80" s="54"/>
      <c r="Y80" s="54"/>
      <c r="Z80" s="54"/>
      <c r="AE80" s="54"/>
      <c r="AF80" s="54"/>
      <c r="BF80" s="54"/>
      <c r="BG80" s="54"/>
      <c r="BH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</row>
    <row r="81" spans="65:77" s="54" customFormat="1"/>
    <row r="82" spans="65:77" s="54" customFormat="1"/>
    <row r="83" spans="65:77" s="54" customFormat="1"/>
    <row r="84" spans="65:77" s="54" customFormat="1"/>
    <row r="85" spans="65:77" s="54" customFormat="1"/>
    <row r="86" spans="65:77" s="54" customFormat="1"/>
    <row r="87" spans="65:77" s="54" customFormat="1"/>
    <row r="88" spans="65:77" s="54" customFormat="1"/>
    <row r="89" spans="65:77" s="54" customFormat="1"/>
    <row r="90" spans="65:77" s="54" customFormat="1"/>
    <row r="91" spans="65:77" s="54" customFormat="1"/>
    <row r="92" spans="65:77" s="54" customFormat="1">
      <c r="BM92" s="161"/>
      <c r="BN92" s="161"/>
      <c r="BT92" s="161"/>
      <c r="BU92" s="161"/>
      <c r="BV92" s="161"/>
      <c r="BW92" s="161"/>
      <c r="BX92" s="161"/>
      <c r="BY92" s="161"/>
    </row>
    <row r="93" spans="65:77" s="54" customFormat="1">
      <c r="BM93" s="161"/>
      <c r="BN93" s="161"/>
      <c r="BT93" s="161"/>
      <c r="BU93" s="161"/>
      <c r="BV93" s="161"/>
      <c r="BW93" s="161"/>
      <c r="BX93" s="161"/>
      <c r="BY93" s="161"/>
    </row>
    <row r="321" s="54" customFormat="1"/>
    <row r="322" s="54" customFormat="1"/>
    <row r="323" s="54" customFormat="1"/>
    <row r="324" s="54" customFormat="1"/>
    <row r="325" s="54" customFormat="1"/>
    <row r="326" s="54" customFormat="1"/>
    <row r="327" s="54" customFormat="1"/>
    <row r="328" s="54" customFormat="1"/>
    <row r="329" s="54" customFormat="1"/>
    <row r="330" s="54" customFormat="1"/>
    <row r="331" s="54" customFormat="1"/>
    <row r="332" s="54" customFormat="1"/>
    <row r="333" s="54" customFormat="1"/>
    <row r="334" s="54" customFormat="1"/>
    <row r="335" s="54" customFormat="1"/>
    <row r="336" s="54" customFormat="1"/>
    <row r="337" s="54" customFormat="1"/>
    <row r="338" s="54" customFormat="1"/>
    <row r="339" s="54" customFormat="1"/>
    <row r="340" s="54" customFormat="1"/>
    <row r="341" s="54" customFormat="1"/>
    <row r="342" s="54" customFormat="1"/>
    <row r="343" s="54" customFormat="1"/>
    <row r="344" s="54" customFormat="1"/>
    <row r="345" s="54" customFormat="1"/>
    <row r="346" s="54" customFormat="1"/>
    <row r="347" s="54" customFormat="1"/>
    <row r="348" s="54" customFormat="1"/>
    <row r="349" s="54" customFormat="1"/>
    <row r="350" s="54" customFormat="1"/>
    <row r="351" s="54" customFormat="1"/>
  </sheetData>
  <mergeCells count="95">
    <mergeCell ref="I11:N11"/>
    <mergeCell ref="M14:N14"/>
    <mergeCell ref="M15:N15"/>
    <mergeCell ref="AU7:AU8"/>
    <mergeCell ref="AV7:AV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W7:AW8"/>
    <mergeCell ref="AX7:AX8"/>
    <mergeCell ref="BD7:BD8"/>
    <mergeCell ref="BE7:BE8"/>
    <mergeCell ref="AO7:AO8"/>
    <mergeCell ref="AP7:AP8"/>
    <mergeCell ref="AQ7:AQ8"/>
    <mergeCell ref="AR7:AR8"/>
    <mergeCell ref="AS7:AS8"/>
    <mergeCell ref="AT7:AT8"/>
    <mergeCell ref="T7:T8"/>
    <mergeCell ref="AH7:AH8"/>
    <mergeCell ref="W7:W8"/>
    <mergeCell ref="X7:X8"/>
    <mergeCell ref="Y7:Y8"/>
    <mergeCell ref="Z7:Z8"/>
    <mergeCell ref="AA7:AA8"/>
    <mergeCell ref="AB7:AB8"/>
    <mergeCell ref="M7:M8"/>
    <mergeCell ref="N7:N8"/>
    <mergeCell ref="O7:O8"/>
    <mergeCell ref="P7:Q8"/>
    <mergeCell ref="R7:R8"/>
    <mergeCell ref="G7:H8"/>
    <mergeCell ref="I7:I8"/>
    <mergeCell ref="J7:J8"/>
    <mergeCell ref="K7:K8"/>
    <mergeCell ref="L7:L8"/>
    <mergeCell ref="BE5:BE6"/>
    <mergeCell ref="BF5:BF6"/>
    <mergeCell ref="BG5:BG6"/>
    <mergeCell ref="BH5:BH6"/>
    <mergeCell ref="G6:H6"/>
    <mergeCell ref="AT5:AT6"/>
    <mergeCell ref="AU5:AU6"/>
    <mergeCell ref="AV5:AV6"/>
    <mergeCell ref="AW5:AW6"/>
    <mergeCell ref="AX5:AX6"/>
    <mergeCell ref="BD5:BD6"/>
    <mergeCell ref="AN5:AN6"/>
    <mergeCell ref="AO5:AO6"/>
    <mergeCell ref="AP5:AP6"/>
    <mergeCell ref="AQ5:AQ6"/>
    <mergeCell ref="AR5:AR6"/>
    <mergeCell ref="AS5:AS6"/>
    <mergeCell ref="AH5:AH6"/>
    <mergeCell ref="AI5:AI6"/>
    <mergeCell ref="AJ5:AJ6"/>
    <mergeCell ref="AK5:AK6"/>
    <mergeCell ref="AL5:AL6"/>
    <mergeCell ref="AM5:AM6"/>
    <mergeCell ref="AG5:AG6"/>
    <mergeCell ref="O5:O6"/>
    <mergeCell ref="P5:Q6"/>
    <mergeCell ref="R5:S5"/>
    <mergeCell ref="T5:U5"/>
    <mergeCell ref="Z5:Z6"/>
    <mergeCell ref="AA5:AA6"/>
    <mergeCell ref="AB5:AB6"/>
    <mergeCell ref="AC5:AC6"/>
    <mergeCell ref="AD5:AD6"/>
    <mergeCell ref="AE5:AE6"/>
    <mergeCell ref="AF5:AF6"/>
    <mergeCell ref="R1:Y1"/>
    <mergeCell ref="A5:A8"/>
    <mergeCell ref="B5:B6"/>
    <mergeCell ref="C5:C6"/>
    <mergeCell ref="D5:D6"/>
    <mergeCell ref="E5:E6"/>
    <mergeCell ref="F5:F6"/>
    <mergeCell ref="G5:H5"/>
    <mergeCell ref="J5:J6"/>
    <mergeCell ref="N5:N6"/>
    <mergeCell ref="B7:B8"/>
    <mergeCell ref="C7:C8"/>
    <mergeCell ref="D7:D8"/>
    <mergeCell ref="E7:E8"/>
    <mergeCell ref="F7:F8"/>
    <mergeCell ref="V7:V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6E9A-B8DE-4EE0-8347-F6C38BB06824}">
  <dimension ref="A1:CS352"/>
  <sheetViews>
    <sheetView zoomScale="85" zoomScaleNormal="85" workbookViewId="0">
      <selection activeCell="AQ11" sqref="AQ11"/>
    </sheetView>
  </sheetViews>
  <sheetFormatPr defaultColWidth="9" defaultRowHeight="15"/>
  <cols>
    <col min="1" max="1" width="5.140625" style="54" customWidth="1"/>
    <col min="2" max="2" width="8.85546875" style="154" customWidth="1"/>
    <col min="3" max="3" width="10" style="54" customWidth="1"/>
    <col min="4" max="4" width="3.7109375" style="54" customWidth="1"/>
    <col min="5" max="5" width="9.85546875" style="163" bestFit="1" customWidth="1"/>
    <col min="6" max="6" width="5.7109375" style="163" customWidth="1"/>
    <col min="7" max="8" width="4" style="163" customWidth="1"/>
    <col min="9" max="9" width="11.7109375" style="163" bestFit="1" customWidth="1"/>
    <col min="10" max="10" width="9.5703125" style="164" customWidth="1"/>
    <col min="11" max="11" width="8.5703125" style="54" customWidth="1"/>
    <col min="12" max="12" width="11.5703125" style="54" bestFit="1" customWidth="1"/>
    <col min="13" max="13" width="6.7109375" style="54" customWidth="1"/>
    <col min="14" max="14" width="7.140625" style="165" customWidth="1"/>
    <col min="15" max="15" width="9.5703125" style="166" hidden="1" customWidth="1"/>
    <col min="16" max="16" width="9" style="166" hidden="1" customWidth="1"/>
    <col min="17" max="17" width="9.7109375" style="166" hidden="1" customWidth="1"/>
    <col min="18" max="18" width="10.42578125" style="54" customWidth="1"/>
    <col min="19" max="19" width="9.28515625" style="54" customWidth="1"/>
    <col min="20" max="20" width="10.28515625" style="54" customWidth="1"/>
    <col min="21" max="21" width="9" style="54"/>
    <col min="22" max="22" width="6.7109375" style="54" customWidth="1"/>
    <col min="23" max="23" width="8.85546875" style="54" customWidth="1"/>
    <col min="24" max="24" width="6.7109375" style="167" customWidth="1"/>
    <col min="25" max="25" width="9.7109375" style="167" customWidth="1"/>
    <col min="26" max="26" width="7" style="167" hidden="1" customWidth="1"/>
    <col min="27" max="27" width="9.140625" style="54" customWidth="1"/>
    <col min="28" max="28" width="7.85546875" style="54" customWidth="1"/>
    <col min="29" max="29" width="7.85546875" style="54" hidden="1" customWidth="1"/>
    <col min="30" max="30" width="7" style="54" hidden="1" customWidth="1"/>
    <col min="31" max="31" width="6.28515625" style="11" customWidth="1"/>
    <col min="32" max="32" width="8" style="11" hidden="1" customWidth="1"/>
    <col min="33" max="33" width="7" style="54" hidden="1" customWidth="1"/>
    <col min="34" max="34" width="8.42578125" style="54" hidden="1" customWidth="1"/>
    <col min="35" max="35" width="8" style="54" hidden="1" customWidth="1"/>
    <col min="36" max="36" width="8.5703125" style="54" hidden="1" customWidth="1"/>
    <col min="37" max="38" width="7.7109375" style="54" hidden="1" customWidth="1"/>
    <col min="39" max="39" width="10.28515625" style="54" customWidth="1"/>
    <col min="40" max="40" width="9.7109375" style="54" customWidth="1"/>
    <col min="41" max="41" width="11.85546875" style="54" customWidth="1"/>
    <col min="42" max="42" width="7.85546875" style="54" customWidth="1"/>
    <col min="43" max="43" width="7.7109375" style="54" customWidth="1"/>
    <col min="44" max="45" width="7.28515625" style="54" hidden="1" customWidth="1"/>
    <col min="46" max="47" width="9.5703125" style="54" hidden="1" customWidth="1"/>
    <col min="48" max="48" width="6.5703125" style="54" hidden="1" customWidth="1"/>
    <col min="49" max="49" width="7.7109375" style="54" customWidth="1"/>
    <col min="50" max="50" width="6" style="54" hidden="1" customWidth="1"/>
    <col min="51" max="55" width="7.28515625" style="54" hidden="1" customWidth="1"/>
    <col min="56" max="56" width="8.140625" style="54" customWidth="1"/>
    <col min="57" max="57" width="5.28515625" style="54" hidden="1" customWidth="1"/>
    <col min="58" max="58" width="15.42578125" style="166" customWidth="1"/>
    <col min="59" max="59" width="13.7109375" style="166" customWidth="1"/>
    <col min="60" max="60" width="14" style="166" customWidth="1"/>
    <col min="61" max="61" width="16.7109375" style="54" customWidth="1"/>
    <col min="62" max="62" width="9" style="54"/>
    <col min="63" max="63" width="10" style="54" customWidth="1"/>
    <col min="64" max="64" width="7.42578125" style="54" bestFit="1" customWidth="1"/>
    <col min="65" max="65" width="12" style="161" customWidth="1"/>
    <col min="66" max="68" width="9.140625" style="161" customWidth="1"/>
    <col min="69" max="70" width="9.140625" style="161" hidden="1" customWidth="1"/>
    <col min="71" max="71" width="9.85546875" style="161" hidden="1" customWidth="1"/>
    <col min="72" max="72" width="11.28515625" style="161" hidden="1" customWidth="1"/>
    <col min="73" max="73" width="9.5703125" style="161" hidden="1" customWidth="1"/>
    <col min="74" max="80" width="9.5703125" style="161" customWidth="1"/>
    <col min="81" max="16384" width="9" style="54"/>
  </cols>
  <sheetData>
    <row r="1" spans="1:87" s="11" customFormat="1" ht="29.2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4"/>
      <c r="L1" s="5"/>
      <c r="M1" s="5"/>
      <c r="N1" s="6"/>
      <c r="O1" s="7"/>
      <c r="P1" s="7"/>
      <c r="Q1" s="7"/>
      <c r="R1" s="170" t="s">
        <v>1</v>
      </c>
      <c r="S1" s="171"/>
      <c r="T1" s="171"/>
      <c r="U1" s="171"/>
      <c r="V1" s="171"/>
      <c r="W1" s="171"/>
      <c r="X1" s="171"/>
      <c r="Y1" s="171"/>
      <c r="Z1" s="8"/>
      <c r="AA1" s="5"/>
      <c r="AB1" s="5"/>
      <c r="AC1" s="5"/>
      <c r="AD1" s="5"/>
      <c r="AE1" s="6"/>
      <c r="AF1" s="6"/>
      <c r="AG1" s="5"/>
      <c r="AH1" s="5"/>
      <c r="AI1" s="5"/>
      <c r="AJ1" s="5"/>
      <c r="AK1" s="5"/>
      <c r="AL1" s="5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7"/>
      <c r="AY1" s="7"/>
      <c r="AZ1" s="7"/>
      <c r="BA1" s="7"/>
      <c r="BB1" s="7"/>
      <c r="BC1" s="7"/>
      <c r="BD1" s="7"/>
      <c r="BE1" s="7"/>
      <c r="BF1" s="9"/>
      <c r="BG1" s="9"/>
      <c r="BH1" s="9"/>
      <c r="BI1" s="6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</row>
    <row r="2" spans="1:87" s="11" customFormat="1" ht="29.25" customHeight="1">
      <c r="A2" s="12" t="s">
        <v>2</v>
      </c>
      <c r="B2" s="13"/>
      <c r="C2" s="14"/>
      <c r="D2" s="14"/>
      <c r="E2" s="15"/>
      <c r="F2" s="14"/>
      <c r="G2" s="15"/>
      <c r="H2" s="15"/>
      <c r="I2" s="16"/>
      <c r="J2" s="3"/>
      <c r="K2" s="4"/>
      <c r="L2" s="4"/>
      <c r="M2" s="4"/>
      <c r="N2" s="6"/>
      <c r="O2" s="17"/>
      <c r="P2" s="17"/>
      <c r="Q2" s="17"/>
      <c r="R2" s="18"/>
      <c r="S2" s="19"/>
      <c r="T2" s="18"/>
      <c r="U2" s="19" t="s">
        <v>3</v>
      </c>
      <c r="V2" s="20"/>
      <c r="W2" s="21"/>
      <c r="X2" s="20"/>
      <c r="Y2" s="21"/>
      <c r="Z2" s="22"/>
      <c r="AA2" s="23"/>
      <c r="AB2" s="24"/>
      <c r="AC2" s="24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6"/>
      <c r="BH2" s="6"/>
      <c r="BI2" s="6"/>
      <c r="BJ2" s="25" t="s">
        <v>4</v>
      </c>
      <c r="BK2" s="10"/>
      <c r="BL2" s="10">
        <v>4119</v>
      </c>
      <c r="BM2" s="26">
        <f>+BL2/10000</f>
        <v>0.41189999999999999</v>
      </c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</row>
    <row r="3" spans="1:87" s="11" customFormat="1" ht="29.25" customHeight="1">
      <c r="A3" s="27" t="s">
        <v>5</v>
      </c>
      <c r="B3" s="28"/>
      <c r="C3" s="6"/>
      <c r="D3" s="6"/>
      <c r="E3" s="16"/>
      <c r="F3" s="16"/>
      <c r="G3" s="16"/>
      <c r="H3" s="4"/>
      <c r="I3" s="4"/>
      <c r="J3" s="3"/>
      <c r="K3" s="4"/>
      <c r="L3" s="4"/>
      <c r="M3" s="29"/>
      <c r="N3" s="6"/>
      <c r="O3" s="17"/>
      <c r="P3" s="17"/>
      <c r="Q3" s="17"/>
      <c r="R3" s="18"/>
      <c r="S3" s="18"/>
      <c r="T3" s="18"/>
      <c r="U3" s="18"/>
      <c r="V3" s="30" t="s">
        <v>6</v>
      </c>
      <c r="W3" s="31"/>
      <c r="X3" s="20"/>
      <c r="Y3" s="21"/>
      <c r="Z3" s="22"/>
      <c r="AA3" s="23"/>
      <c r="AB3" s="24"/>
      <c r="AC3" s="24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6"/>
      <c r="BH3" s="32"/>
      <c r="BI3" s="6"/>
      <c r="BJ3" s="25" t="s">
        <v>7</v>
      </c>
      <c r="BK3" s="10"/>
      <c r="BL3" s="10">
        <v>4109</v>
      </c>
      <c r="BM3" s="26">
        <f>+BL3/10000</f>
        <v>0.41089999999999999</v>
      </c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</row>
    <row r="4" spans="1:87" s="11" customFormat="1" ht="24.75">
      <c r="A4" s="33" t="s">
        <v>8</v>
      </c>
      <c r="B4" s="34"/>
      <c r="C4" s="35" t="str">
        <f>+F10</f>
        <v>Production</v>
      </c>
      <c r="D4" s="36"/>
      <c r="E4" s="37"/>
      <c r="F4" s="4"/>
      <c r="G4" s="37"/>
      <c r="H4" s="37"/>
      <c r="I4" s="38"/>
      <c r="J4" s="3"/>
      <c r="K4" s="38"/>
      <c r="L4" s="39"/>
      <c r="M4" s="39"/>
      <c r="N4" s="36"/>
      <c r="O4" s="40"/>
      <c r="P4" s="17"/>
      <c r="Q4" s="17"/>
      <c r="R4" s="4"/>
      <c r="S4" s="36"/>
      <c r="T4" s="4"/>
      <c r="U4" s="36"/>
      <c r="V4" s="39" t="s">
        <v>10</v>
      </c>
      <c r="W4" s="39" t="s">
        <v>11</v>
      </c>
      <c r="X4" s="42"/>
      <c r="Y4" s="42"/>
      <c r="Z4" s="42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17"/>
      <c r="BG4" s="17"/>
      <c r="BH4" s="43" t="s">
        <v>12</v>
      </c>
      <c r="BI4" s="44">
        <v>45474</v>
      </c>
      <c r="BJ4" s="45"/>
      <c r="BK4" s="45"/>
      <c r="BL4" s="45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7"/>
      <c r="CD4" s="47"/>
      <c r="CE4" s="47"/>
      <c r="CF4" s="47"/>
      <c r="CG4" s="47"/>
      <c r="CH4" s="47"/>
      <c r="CI4" s="47"/>
    </row>
    <row r="5" spans="1:87" ht="21.75" customHeight="1">
      <c r="A5" s="172" t="s">
        <v>13</v>
      </c>
      <c r="B5" s="175" t="s">
        <v>14</v>
      </c>
      <c r="C5" s="177" t="s">
        <v>15</v>
      </c>
      <c r="D5" s="177" t="s">
        <v>16</v>
      </c>
      <c r="E5" s="177" t="s">
        <v>17</v>
      </c>
      <c r="F5" s="177" t="s">
        <v>18</v>
      </c>
      <c r="G5" s="179" t="s">
        <v>19</v>
      </c>
      <c r="H5" s="180"/>
      <c r="I5" s="48" t="s">
        <v>20</v>
      </c>
      <c r="J5" s="266" t="s">
        <v>21</v>
      </c>
      <c r="K5" s="48" t="s">
        <v>22</v>
      </c>
      <c r="L5" s="49" t="s">
        <v>22</v>
      </c>
      <c r="M5" s="49" t="s">
        <v>23</v>
      </c>
      <c r="N5" s="183" t="s">
        <v>24</v>
      </c>
      <c r="O5" s="183" t="s">
        <v>25</v>
      </c>
      <c r="P5" s="187" t="s">
        <v>26</v>
      </c>
      <c r="Q5" s="188"/>
      <c r="R5" s="191" t="s">
        <v>27</v>
      </c>
      <c r="S5" s="192"/>
      <c r="T5" s="191" t="s">
        <v>27</v>
      </c>
      <c r="U5" s="192"/>
      <c r="V5" s="50" t="s">
        <v>28</v>
      </c>
      <c r="W5" s="51" t="s">
        <v>29</v>
      </c>
      <c r="X5" s="50" t="s">
        <v>28</v>
      </c>
      <c r="Y5" s="51" t="s">
        <v>30</v>
      </c>
      <c r="Z5" s="193" t="s">
        <v>31</v>
      </c>
      <c r="AA5" s="195" t="s">
        <v>32</v>
      </c>
      <c r="AB5" s="197" t="s">
        <v>33</v>
      </c>
      <c r="AC5" s="199" t="s">
        <v>34</v>
      </c>
      <c r="AD5" s="197" t="s">
        <v>35</v>
      </c>
      <c r="AE5" s="183" t="s">
        <v>36</v>
      </c>
      <c r="AF5" s="201" t="s">
        <v>37</v>
      </c>
      <c r="AG5" s="185" t="s">
        <v>38</v>
      </c>
      <c r="AH5" s="185" t="s">
        <v>39</v>
      </c>
      <c r="AI5" s="203">
        <v>0.05</v>
      </c>
      <c r="AJ5" s="205" t="s">
        <v>40</v>
      </c>
      <c r="AK5" s="205" t="s">
        <v>41</v>
      </c>
      <c r="AL5" s="205" t="s">
        <v>42</v>
      </c>
      <c r="AM5" s="183" t="s">
        <v>43</v>
      </c>
      <c r="AN5" s="183" t="s">
        <v>44</v>
      </c>
      <c r="AO5" s="225" t="s">
        <v>45</v>
      </c>
      <c r="AP5" s="183" t="s">
        <v>46</v>
      </c>
      <c r="AQ5" s="227" t="s">
        <v>47</v>
      </c>
      <c r="AR5" s="181" t="s">
        <v>48</v>
      </c>
      <c r="AS5" s="181" t="s">
        <v>49</v>
      </c>
      <c r="AT5" s="181"/>
      <c r="AU5" s="181"/>
      <c r="AV5" s="181"/>
      <c r="AW5" s="223" t="s">
        <v>50</v>
      </c>
      <c r="AX5" s="225" t="s">
        <v>51</v>
      </c>
      <c r="AY5" s="52"/>
      <c r="AZ5" s="52"/>
      <c r="BA5" s="52"/>
      <c r="BB5" s="52"/>
      <c r="BC5" s="52"/>
      <c r="BD5" s="225" t="s">
        <v>52</v>
      </c>
      <c r="BE5" s="215" t="s">
        <v>53</v>
      </c>
      <c r="BF5" s="217" t="s">
        <v>54</v>
      </c>
      <c r="BG5" s="217" t="s">
        <v>55</v>
      </c>
      <c r="BH5" s="219" t="s">
        <v>56</v>
      </c>
      <c r="BI5" s="50" t="s">
        <v>57</v>
      </c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</row>
    <row r="6" spans="1:87" ht="21.75" customHeight="1">
      <c r="A6" s="173"/>
      <c r="B6" s="176"/>
      <c r="C6" s="178"/>
      <c r="D6" s="178"/>
      <c r="E6" s="178"/>
      <c r="F6" s="178"/>
      <c r="G6" s="221" t="s">
        <v>58</v>
      </c>
      <c r="H6" s="222"/>
      <c r="I6" s="55" t="s">
        <v>59</v>
      </c>
      <c r="J6" s="267"/>
      <c r="K6" s="48" t="s">
        <v>60</v>
      </c>
      <c r="L6" s="49" t="s">
        <v>61</v>
      </c>
      <c r="M6" s="49" t="s">
        <v>60</v>
      </c>
      <c r="N6" s="184"/>
      <c r="O6" s="184"/>
      <c r="P6" s="189"/>
      <c r="Q6" s="190"/>
      <c r="R6" s="50" t="s">
        <v>62</v>
      </c>
      <c r="S6" s="50" t="s">
        <v>61</v>
      </c>
      <c r="T6" s="50" t="s">
        <v>62</v>
      </c>
      <c r="U6" s="50" t="s">
        <v>61</v>
      </c>
      <c r="V6" s="51" t="s">
        <v>29</v>
      </c>
      <c r="W6" s="51" t="s">
        <v>61</v>
      </c>
      <c r="X6" s="51" t="s">
        <v>30</v>
      </c>
      <c r="Y6" s="51" t="s">
        <v>61</v>
      </c>
      <c r="Z6" s="194"/>
      <c r="AA6" s="196"/>
      <c r="AB6" s="198"/>
      <c r="AC6" s="200"/>
      <c r="AD6" s="198"/>
      <c r="AE6" s="184"/>
      <c r="AF6" s="202"/>
      <c r="AG6" s="186"/>
      <c r="AH6" s="186"/>
      <c r="AI6" s="204"/>
      <c r="AJ6" s="206"/>
      <c r="AK6" s="206"/>
      <c r="AL6" s="206"/>
      <c r="AM6" s="184"/>
      <c r="AN6" s="184"/>
      <c r="AO6" s="226"/>
      <c r="AP6" s="184"/>
      <c r="AQ6" s="228"/>
      <c r="AR6" s="182"/>
      <c r="AS6" s="182"/>
      <c r="AT6" s="182"/>
      <c r="AU6" s="182"/>
      <c r="AV6" s="182"/>
      <c r="AW6" s="224"/>
      <c r="AX6" s="226"/>
      <c r="AY6" s="56"/>
      <c r="AZ6" s="56"/>
      <c r="BA6" s="56"/>
      <c r="BB6" s="56"/>
      <c r="BC6" s="56"/>
      <c r="BD6" s="226"/>
      <c r="BE6" s="216"/>
      <c r="BF6" s="218"/>
      <c r="BG6" s="218"/>
      <c r="BH6" s="220"/>
      <c r="BI6" s="50" t="s">
        <v>63</v>
      </c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</row>
    <row r="7" spans="1:87" ht="20.25" customHeight="1">
      <c r="A7" s="173"/>
      <c r="B7" s="207" t="s">
        <v>64</v>
      </c>
      <c r="C7" s="209" t="s">
        <v>65</v>
      </c>
      <c r="D7" s="211" t="s">
        <v>66</v>
      </c>
      <c r="E7" s="213" t="s">
        <v>67</v>
      </c>
      <c r="F7" s="213" t="s">
        <v>68</v>
      </c>
      <c r="G7" s="231" t="s">
        <v>69</v>
      </c>
      <c r="H7" s="232"/>
      <c r="I7" s="213" t="s">
        <v>70</v>
      </c>
      <c r="J7" s="235" t="s">
        <v>71</v>
      </c>
      <c r="K7" s="235" t="s">
        <v>72</v>
      </c>
      <c r="L7" s="235" t="s">
        <v>73</v>
      </c>
      <c r="M7" s="235" t="s">
        <v>74</v>
      </c>
      <c r="N7" s="235" t="s">
        <v>75</v>
      </c>
      <c r="O7" s="235" t="s">
        <v>76</v>
      </c>
      <c r="P7" s="237" t="s">
        <v>77</v>
      </c>
      <c r="Q7" s="238"/>
      <c r="R7" s="211" t="s">
        <v>78</v>
      </c>
      <c r="S7" s="57" t="s">
        <v>79</v>
      </c>
      <c r="T7" s="211" t="s">
        <v>78</v>
      </c>
      <c r="U7" s="58" t="s">
        <v>80</v>
      </c>
      <c r="V7" s="229" t="s">
        <v>81</v>
      </c>
      <c r="W7" s="243" t="s">
        <v>82</v>
      </c>
      <c r="X7" s="245" t="s">
        <v>83</v>
      </c>
      <c r="Y7" s="243" t="s">
        <v>84</v>
      </c>
      <c r="Z7" s="229" t="s">
        <v>85</v>
      </c>
      <c r="AA7" s="247" t="s">
        <v>86</v>
      </c>
      <c r="AB7" s="235" t="s">
        <v>87</v>
      </c>
      <c r="AC7" s="235" t="s">
        <v>87</v>
      </c>
      <c r="AD7" s="235" t="s">
        <v>88</v>
      </c>
      <c r="AE7" s="235" t="s">
        <v>89</v>
      </c>
      <c r="AF7" s="264" t="s">
        <v>90</v>
      </c>
      <c r="AG7" s="258" t="s">
        <v>91</v>
      </c>
      <c r="AH7" s="241" t="s">
        <v>90</v>
      </c>
      <c r="AI7" s="258" t="s">
        <v>92</v>
      </c>
      <c r="AJ7" s="260" t="s">
        <v>93</v>
      </c>
      <c r="AK7" s="262"/>
      <c r="AL7" s="262"/>
      <c r="AM7" s="227" t="s">
        <v>94</v>
      </c>
      <c r="AN7" s="227" t="s">
        <v>95</v>
      </c>
      <c r="AO7" s="227" t="s">
        <v>96</v>
      </c>
      <c r="AP7" s="227" t="s">
        <v>97</v>
      </c>
      <c r="AQ7" s="227" t="s">
        <v>98</v>
      </c>
      <c r="AR7" s="227" t="s">
        <v>99</v>
      </c>
      <c r="AS7" s="227" t="s">
        <v>100</v>
      </c>
      <c r="AT7" s="181"/>
      <c r="AU7" s="181"/>
      <c r="AV7" s="181"/>
      <c r="AW7" s="235" t="s">
        <v>101</v>
      </c>
      <c r="AX7" s="249" t="s">
        <v>102</v>
      </c>
      <c r="AY7" s="59"/>
      <c r="AZ7" s="59"/>
      <c r="BA7" s="59"/>
      <c r="BB7" s="59"/>
      <c r="BC7" s="59"/>
      <c r="BD7" s="235" t="s">
        <v>103</v>
      </c>
      <c r="BE7" s="235" t="s">
        <v>104</v>
      </c>
      <c r="BF7" s="60" t="s">
        <v>105</v>
      </c>
      <c r="BG7" s="60" t="s">
        <v>106</v>
      </c>
      <c r="BH7" s="60" t="s">
        <v>107</v>
      </c>
      <c r="BI7" s="61" t="s">
        <v>108</v>
      </c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</row>
    <row r="8" spans="1:87" ht="18" customHeight="1">
      <c r="A8" s="174"/>
      <c r="B8" s="208"/>
      <c r="C8" s="210"/>
      <c r="D8" s="212"/>
      <c r="E8" s="214"/>
      <c r="F8" s="214"/>
      <c r="G8" s="233"/>
      <c r="H8" s="234"/>
      <c r="I8" s="214"/>
      <c r="J8" s="236"/>
      <c r="K8" s="236"/>
      <c r="L8" s="236"/>
      <c r="M8" s="236"/>
      <c r="N8" s="236"/>
      <c r="O8" s="236"/>
      <c r="P8" s="239"/>
      <c r="Q8" s="240"/>
      <c r="R8" s="212"/>
      <c r="S8" s="63" t="s">
        <v>109</v>
      </c>
      <c r="T8" s="212"/>
      <c r="U8" s="63" t="s">
        <v>109</v>
      </c>
      <c r="V8" s="230"/>
      <c r="W8" s="244"/>
      <c r="X8" s="246"/>
      <c r="Y8" s="244"/>
      <c r="Z8" s="230"/>
      <c r="AA8" s="248"/>
      <c r="AB8" s="236"/>
      <c r="AC8" s="236"/>
      <c r="AD8" s="236"/>
      <c r="AE8" s="236"/>
      <c r="AF8" s="265"/>
      <c r="AG8" s="259"/>
      <c r="AH8" s="242"/>
      <c r="AI8" s="259"/>
      <c r="AJ8" s="261"/>
      <c r="AK8" s="263"/>
      <c r="AL8" s="263"/>
      <c r="AM8" s="228"/>
      <c r="AN8" s="228"/>
      <c r="AO8" s="228"/>
      <c r="AP8" s="228"/>
      <c r="AQ8" s="228"/>
      <c r="AR8" s="228"/>
      <c r="AS8" s="228"/>
      <c r="AT8" s="182"/>
      <c r="AU8" s="182"/>
      <c r="AV8" s="182"/>
      <c r="AW8" s="236"/>
      <c r="AX8" s="250"/>
      <c r="AY8" s="64"/>
      <c r="AZ8" s="64"/>
      <c r="BA8" s="64"/>
      <c r="BB8" s="64"/>
      <c r="BC8" s="64"/>
      <c r="BD8" s="236"/>
      <c r="BE8" s="236"/>
      <c r="BF8" s="60" t="s">
        <v>110</v>
      </c>
      <c r="BG8" s="60" t="s">
        <v>110</v>
      </c>
      <c r="BH8" s="60" t="s">
        <v>110</v>
      </c>
      <c r="BI8" s="65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</row>
    <row r="9" spans="1:87" s="86" customFormat="1" ht="21.75" customHeight="1">
      <c r="A9" s="67" t="s">
        <v>111</v>
      </c>
      <c r="B9" s="68" t="s">
        <v>112</v>
      </c>
      <c r="C9" s="69" t="s">
        <v>113</v>
      </c>
      <c r="D9" s="69" t="s">
        <v>114</v>
      </c>
      <c r="E9" s="69" t="s">
        <v>115</v>
      </c>
      <c r="F9" s="69" t="s">
        <v>116</v>
      </c>
      <c r="G9" s="69" t="s">
        <v>117</v>
      </c>
      <c r="H9" s="69" t="s">
        <v>118</v>
      </c>
      <c r="I9" s="70" t="s">
        <v>119</v>
      </c>
      <c r="J9" s="71" t="s">
        <v>120</v>
      </c>
      <c r="K9" s="72" t="s">
        <v>121</v>
      </c>
      <c r="L9" s="72" t="s">
        <v>122</v>
      </c>
      <c r="M9" s="72" t="s">
        <v>123</v>
      </c>
      <c r="N9" s="71" t="s">
        <v>124</v>
      </c>
      <c r="O9" s="73"/>
      <c r="P9" s="73"/>
      <c r="Q9" s="73"/>
      <c r="R9" s="73" t="s">
        <v>125</v>
      </c>
      <c r="S9" s="74" t="s">
        <v>126</v>
      </c>
      <c r="T9" s="73" t="s">
        <v>125</v>
      </c>
      <c r="U9" s="74" t="s">
        <v>126</v>
      </c>
      <c r="V9" s="73" t="s">
        <v>127</v>
      </c>
      <c r="W9" s="73" t="s">
        <v>128</v>
      </c>
      <c r="X9" s="73" t="s">
        <v>129</v>
      </c>
      <c r="Y9" s="74" t="s">
        <v>130</v>
      </c>
      <c r="Z9" s="75" t="s">
        <v>131</v>
      </c>
      <c r="AA9" s="75" t="s">
        <v>132</v>
      </c>
      <c r="AB9" s="76" t="s">
        <v>133</v>
      </c>
      <c r="AC9" s="76" t="s">
        <v>133</v>
      </c>
      <c r="AD9" s="76" t="s">
        <v>134</v>
      </c>
      <c r="AE9" s="76" t="s">
        <v>135</v>
      </c>
      <c r="AF9" s="76" t="s">
        <v>136</v>
      </c>
      <c r="AG9" s="76" t="s">
        <v>137</v>
      </c>
      <c r="AH9" s="76" t="s">
        <v>136</v>
      </c>
      <c r="AI9" s="76" t="s">
        <v>138</v>
      </c>
      <c r="AJ9" s="76" t="s">
        <v>124</v>
      </c>
      <c r="AK9" s="76"/>
      <c r="AL9" s="76"/>
      <c r="AM9" s="77" t="s">
        <v>139</v>
      </c>
      <c r="AN9" s="77" t="s">
        <v>140</v>
      </c>
      <c r="AO9" s="78" t="s">
        <v>141</v>
      </c>
      <c r="AP9" s="76" t="s">
        <v>163</v>
      </c>
      <c r="AQ9" s="76" t="s">
        <v>142</v>
      </c>
      <c r="AR9" s="76" t="s">
        <v>143</v>
      </c>
      <c r="AS9" s="76" t="s">
        <v>143</v>
      </c>
      <c r="AT9" s="76"/>
      <c r="AU9" s="76"/>
      <c r="AV9" s="76"/>
      <c r="AW9" s="80" t="s">
        <v>144</v>
      </c>
      <c r="AX9" s="81" t="s">
        <v>145</v>
      </c>
      <c r="AY9" s="81"/>
      <c r="AZ9" s="81"/>
      <c r="BA9" s="81"/>
      <c r="BB9" s="81"/>
      <c r="BC9" s="81"/>
      <c r="BD9" s="81" t="s">
        <v>146</v>
      </c>
      <c r="BE9" s="73" t="s">
        <v>147</v>
      </c>
      <c r="BF9" s="73" t="s">
        <v>148</v>
      </c>
      <c r="BG9" s="73" t="s">
        <v>149</v>
      </c>
      <c r="BH9" s="73" t="s">
        <v>150</v>
      </c>
      <c r="BI9" s="73" t="s">
        <v>151</v>
      </c>
      <c r="BJ9" s="82"/>
      <c r="BK9" s="82"/>
      <c r="BL9" s="82"/>
      <c r="BM9" s="83">
        <v>100</v>
      </c>
      <c r="BN9" s="83">
        <v>50</v>
      </c>
      <c r="BO9" s="83">
        <v>20</v>
      </c>
      <c r="BP9" s="83">
        <v>10</v>
      </c>
      <c r="BQ9" s="83">
        <v>5</v>
      </c>
      <c r="BR9" s="83">
        <v>1</v>
      </c>
      <c r="BS9" s="84" t="s">
        <v>152</v>
      </c>
      <c r="BT9" s="84" t="s">
        <v>153</v>
      </c>
      <c r="BU9" s="84">
        <v>50000</v>
      </c>
      <c r="BV9" s="84">
        <v>20000</v>
      </c>
      <c r="BW9" s="84">
        <v>10000</v>
      </c>
      <c r="BX9" s="84">
        <v>5000</v>
      </c>
      <c r="BY9" s="84">
        <v>2000</v>
      </c>
      <c r="BZ9" s="84">
        <v>1000</v>
      </c>
      <c r="CA9" s="84">
        <v>500</v>
      </c>
      <c r="CB9" s="84">
        <v>100</v>
      </c>
      <c r="CC9" s="85"/>
      <c r="CD9" s="85"/>
      <c r="CE9" s="85"/>
      <c r="CF9" s="85"/>
      <c r="CG9" s="85"/>
      <c r="CH9" s="85"/>
      <c r="CI9" s="85"/>
    </row>
    <row r="10" spans="1:87" s="126" customFormat="1" ht="123.75" customHeight="1">
      <c r="A10" s="87">
        <v>1</v>
      </c>
      <c r="B10" s="88">
        <v>8</v>
      </c>
      <c r="C10" s="89" t="str">
        <f>VLOOKUP(B10,[2]Payroll!$B$9:$D$300,3,0)</f>
        <v>មាស លីនណា</v>
      </c>
      <c r="D10" s="89" t="str">
        <f>VLOOKUP(B10,[2]Payroll!$B$9:$F$300,5,0)</f>
        <v>M</v>
      </c>
      <c r="E10" s="90" t="s">
        <v>164</v>
      </c>
      <c r="F10" s="90" t="str">
        <f>VLOOKUP(B10,[2]Payroll!$B$9:$L$300,10,0)</f>
        <v>Production</v>
      </c>
      <c r="G10" s="91">
        <f>VLOOKUP(B10,[2]Payroll!$B$9:$N$300,12,0)</f>
        <v>1</v>
      </c>
      <c r="H10" s="91">
        <f>VLOOKUP(B10,[2]Payroll!$B$9:$N$300,13,0)</f>
        <v>1</v>
      </c>
      <c r="I10" s="92">
        <f>VLOOKUP(B10,[2]Payroll!$B$9:$P$30,14,0)</f>
        <v>45402</v>
      </c>
      <c r="J10" s="168">
        <f>VLOOKUP(B10,[2]Payroll!$B$9:$P$300,15,0)</f>
        <v>202</v>
      </c>
      <c r="K10" s="94">
        <v>13</v>
      </c>
      <c r="L10" s="95">
        <f t="shared" ref="L10:L11" si="0">(J10/26*K10)</f>
        <v>101</v>
      </c>
      <c r="M10" s="96">
        <f t="shared" ref="M10:M11" si="1">(13-K10)</f>
        <v>0</v>
      </c>
      <c r="N10" s="97">
        <v>0</v>
      </c>
      <c r="O10" s="98">
        <v>0</v>
      </c>
      <c r="P10" s="99">
        <v>0</v>
      </c>
      <c r="Q10" s="100">
        <f t="shared" ref="Q10:Q11" si="2">(J10/208*3+J10/208*1.3*5)*P10</f>
        <v>0</v>
      </c>
      <c r="R10" s="101">
        <v>0</v>
      </c>
      <c r="S10" s="102">
        <f t="shared" ref="S10:S11" si="3">ROUND(+J10/208*R10*1.5,2)</f>
        <v>0</v>
      </c>
      <c r="T10" s="101">
        <v>0</v>
      </c>
      <c r="U10" s="102">
        <f t="shared" ref="U10:U11" si="4">ROUND(+J10/208*T10*2,2)</f>
        <v>0</v>
      </c>
      <c r="V10" s="103">
        <v>0</v>
      </c>
      <c r="W10" s="102">
        <f t="shared" ref="W10:W11" si="5">J10/26/8*2*V10</f>
        <v>0</v>
      </c>
      <c r="X10" s="101">
        <v>0</v>
      </c>
      <c r="Y10" s="102">
        <f t="shared" ref="Y10:Y11" si="6">(J10/26/8*1*X10)</f>
        <v>0</v>
      </c>
      <c r="Z10" s="104">
        <v>26</v>
      </c>
      <c r="AA10" s="102">
        <f t="shared" ref="AA10:AA11" si="7">0.384615384615385*Z10</f>
        <v>10.000000000000011</v>
      </c>
      <c r="AB10" s="105">
        <v>0</v>
      </c>
      <c r="AC10" s="105"/>
      <c r="AD10" s="105">
        <v>0</v>
      </c>
      <c r="AE10" s="106">
        <v>10</v>
      </c>
      <c r="AF10" s="102">
        <v>0</v>
      </c>
      <c r="AG10" s="104">
        <v>0</v>
      </c>
      <c r="AH10" s="107">
        <v>0</v>
      </c>
      <c r="AI10" s="102">
        <v>0</v>
      </c>
      <c r="AJ10" s="102">
        <v>0</v>
      </c>
      <c r="AK10" s="102">
        <v>0</v>
      </c>
      <c r="AL10" s="102">
        <v>0</v>
      </c>
      <c r="AM10" s="100">
        <v>101</v>
      </c>
      <c r="AN10" s="108">
        <f t="shared" ref="AN10:AN11" si="8">(L10+Q10+N10+O10+S10+U10+W10+Y10+AA10+AB10+AD10+AE10+AH10+AI10+AJ10+AK10+AL10+AP10+AX10+AF10)</f>
        <v>121.00000000000001</v>
      </c>
      <c r="AO10" s="109">
        <f t="shared" ref="AO10:AO11" si="9">(AM10+AN10)</f>
        <v>222</v>
      </c>
      <c r="AP10" s="100">
        <v>0</v>
      </c>
      <c r="AQ10" s="100">
        <v>2.29</v>
      </c>
      <c r="AR10" s="100">
        <v>0</v>
      </c>
      <c r="AS10" s="100">
        <v>0</v>
      </c>
      <c r="AT10" s="110">
        <f t="shared" ref="AT10:AT11" si="10">+(AO10-AI10-AJ10)*$BL$3</f>
        <v>912198</v>
      </c>
      <c r="AU10" s="110">
        <f t="shared" ref="AU10:AU11" si="11">+IF(AT10&lt;400000,400000,IF(AT10&lt;1200000,AT10,IF(AT10&gt;1200000,1200000)))</f>
        <v>912198</v>
      </c>
      <c r="AV10" s="110">
        <f t="shared" ref="AV10:AV11" si="12">+AU10*2%</f>
        <v>18243.96</v>
      </c>
      <c r="AW10" s="100">
        <f t="shared" ref="AW10:AW11" si="13">+AV10/$BL$3</f>
        <v>4.4399999999999995</v>
      </c>
      <c r="AX10" s="111">
        <v>0</v>
      </c>
      <c r="AY10" s="169">
        <f t="shared" ref="AY10:AY11" si="14">(AO10-AB10-AE10-AI10-AC10-AJ10-AW10)*$BL$2</f>
        <v>854939.64</v>
      </c>
      <c r="AZ10" s="113">
        <f t="shared" ref="AZ10:AZ11" si="15">(G10+H10)*150000</f>
        <v>300000</v>
      </c>
      <c r="BA10" s="113">
        <f t="shared" ref="BA10:BA11" si="16">(AY10-AZ10)</f>
        <v>554939.64</v>
      </c>
      <c r="BB10" s="114">
        <f t="shared" ref="BB10:BB11" si="17">IF(BA10&lt;=1500000,0,IF(BA10&lt;=2000000,5%,IF(BA10&lt;=8500000,10%,IF(BA10&lt;=12500000,15%,IF(BA10&gt;12500000,20%)))))</f>
        <v>0</v>
      </c>
      <c r="BC10" s="115">
        <f t="shared" ref="BC10:BC11" si="18">IF(BB10=0%,0,IF(BB10=5%,BA10*5%-75000,IF(BB10=10%,BA10*10%-175000,IF(BB10=15%,BA10*15%-600000,IF(BB10=20%,BA10*20%-1225000)))))</f>
        <v>0</v>
      </c>
      <c r="BD10" s="116">
        <f t="shared" ref="BD10:BD11" si="19">(BC10/$BL$2)</f>
        <v>0</v>
      </c>
      <c r="BE10" s="117">
        <v>0</v>
      </c>
      <c r="BF10" s="118">
        <f t="shared" ref="BF10:BF11" si="20">ROUND(AN10+BE10-AQ10-AR10-AS10-BD10-AW10,2)</f>
        <v>114.27</v>
      </c>
      <c r="BG10" s="119">
        <f t="shared" ref="BG10:BG11" si="21">INT(BF10/10)*10</f>
        <v>110</v>
      </c>
      <c r="BH10" s="120">
        <f t="shared" ref="BH10:BH11" si="22">INT((ROUND((BF10-BG10)*$BM$2,2))*10000)</f>
        <v>17600</v>
      </c>
      <c r="BI10" s="121"/>
      <c r="BJ10" s="122"/>
      <c r="BK10" s="122"/>
      <c r="BL10" s="122"/>
      <c r="BM10" s="123">
        <f t="shared" ref="BM10:BM11" si="23">INT(BF10/100)</f>
        <v>1</v>
      </c>
      <c r="BN10" s="123">
        <f t="shared" ref="BN10:BN11" si="24">INT(($BF10-$BM10*100)/50)</f>
        <v>0</v>
      </c>
      <c r="BO10" s="123">
        <f t="shared" ref="BO10:BO11" si="25">INT(($BF10-($BM10*100)-($BN10*50))/20)</f>
        <v>0</v>
      </c>
      <c r="BP10" s="124">
        <f t="shared" ref="BP10:BP11" si="26">INT(($BF10-($BM10*100)-($BN10*50)-($BO10*20))/10)</f>
        <v>1</v>
      </c>
      <c r="BQ10" s="123">
        <v>0</v>
      </c>
      <c r="BR10" s="123">
        <v>0</v>
      </c>
      <c r="BS10" s="125">
        <f t="shared" ref="BS10:BS11" si="27">$BF10-$BM10*100-$BN10*50-$BO10*20-$BP10*10-$BQ10*5-$BR10*1</f>
        <v>4.269999999999996</v>
      </c>
      <c r="BT10" s="124">
        <f t="shared" ref="BT10:BT11" si="28">ROUND(ROUND($BS10*$BK$3,-2),($BS10*$BK$3)*2)</f>
        <v>0</v>
      </c>
      <c r="BU10" s="124">
        <f t="shared" ref="BU10:BU11" si="29">INT($BH10/50000)</f>
        <v>0</v>
      </c>
      <c r="BV10" s="124">
        <f t="shared" ref="BV10:BV11" si="30">INT((BH10-($BU10*50000))/20000)</f>
        <v>0</v>
      </c>
      <c r="BW10" s="124">
        <f t="shared" ref="BW10:BW11" si="31">INT((BH10-($BU10*50000)-($BV10*20000))/10000)</f>
        <v>1</v>
      </c>
      <c r="BX10" s="124">
        <f t="shared" ref="BX10:BX11" si="32">INT((BH10-($BU10*50000)-($BV10*20000)-($BW10*10000))/5000)</f>
        <v>1</v>
      </c>
      <c r="BY10" s="124">
        <f t="shared" ref="BY10:BY11" si="33">INT((BH10-($BU10*50000)-($BV10*20000)-($BW10*10000)-($BX10*5000))/2000)</f>
        <v>1</v>
      </c>
      <c r="BZ10" s="124">
        <f t="shared" ref="BZ10:BZ11" si="34">INT((BH10-($BU10*50000)-($BV10*20000)-($BW10*10000)-($BX10*5000)-($BY10*2000))/1000)</f>
        <v>0</v>
      </c>
      <c r="CA10" s="124">
        <f t="shared" ref="CA10:CA11" si="35">INT((BH10-($BU10*50000)-($BV10*20000)-($BW10*10000)-($BX10*5000)-($BY10*2000)-($BZ10*1000))/500)</f>
        <v>1</v>
      </c>
      <c r="CB10" s="124">
        <f t="shared" ref="CB10:CB11" si="36">INT((BH10-($BU10*50000)-($BV10*20000)-($BW10*10000)-($BX10*5000)-($BY10*2000)-($BZ10*1000)-($CA10*500))/100)</f>
        <v>1</v>
      </c>
    </row>
    <row r="11" spans="1:87" s="126" customFormat="1" ht="123.75" customHeight="1">
      <c r="A11" s="87">
        <f t="shared" ref="A11" si="37">+A10+1</f>
        <v>2</v>
      </c>
      <c r="B11" s="88">
        <v>9</v>
      </c>
      <c r="C11" s="89" t="str">
        <f>VLOOKUP(B11,[2]Payroll!$B$9:$D$300,3,0)</f>
        <v>យិន​ ថារ៉ូ</v>
      </c>
      <c r="D11" s="89" t="str">
        <f>VLOOKUP(B11,[2]Payroll!$B$9:$F$300,5,0)</f>
        <v>M</v>
      </c>
      <c r="E11" s="90" t="s">
        <v>164</v>
      </c>
      <c r="F11" s="90" t="str">
        <f>VLOOKUP(B11,[2]Payroll!$B$9:$L$300,10,0)</f>
        <v>Production</v>
      </c>
      <c r="G11" s="91">
        <f>VLOOKUP(B11,[2]Payroll!$B$9:$N$300,12,0)</f>
        <v>1</v>
      </c>
      <c r="H11" s="91">
        <f>VLOOKUP(B11,[2]Payroll!$B$9:$N$300,13,0)</f>
        <v>0</v>
      </c>
      <c r="I11" s="92">
        <f>VLOOKUP(B11,[2]Payroll!$B$9:$P$30,14,0)</f>
        <v>45404</v>
      </c>
      <c r="J11" s="168">
        <f>VLOOKUP(B11,[2]Payroll!$B$9:$P$300,15,0)</f>
        <v>202</v>
      </c>
      <c r="K11" s="94">
        <v>12</v>
      </c>
      <c r="L11" s="95">
        <f t="shared" si="0"/>
        <v>93.230769230769226</v>
      </c>
      <c r="M11" s="96">
        <f t="shared" si="1"/>
        <v>1</v>
      </c>
      <c r="N11" s="97">
        <v>0</v>
      </c>
      <c r="O11" s="98">
        <v>0</v>
      </c>
      <c r="P11" s="99">
        <v>0</v>
      </c>
      <c r="Q11" s="100">
        <f t="shared" si="2"/>
        <v>0</v>
      </c>
      <c r="R11" s="101">
        <v>0</v>
      </c>
      <c r="S11" s="102">
        <f t="shared" si="3"/>
        <v>0</v>
      </c>
      <c r="T11" s="101">
        <v>0</v>
      </c>
      <c r="U11" s="102">
        <f t="shared" si="4"/>
        <v>0</v>
      </c>
      <c r="V11" s="103">
        <v>0</v>
      </c>
      <c r="W11" s="102">
        <f t="shared" si="5"/>
        <v>0</v>
      </c>
      <c r="X11" s="101">
        <v>0</v>
      </c>
      <c r="Y11" s="102">
        <f t="shared" si="6"/>
        <v>0</v>
      </c>
      <c r="Z11" s="104">
        <v>25</v>
      </c>
      <c r="AA11" s="102">
        <f t="shared" si="7"/>
        <v>9.6153846153846256</v>
      </c>
      <c r="AB11" s="105">
        <v>0</v>
      </c>
      <c r="AC11" s="105"/>
      <c r="AD11" s="105">
        <v>0</v>
      </c>
      <c r="AE11" s="106">
        <v>10</v>
      </c>
      <c r="AF11" s="102">
        <v>0</v>
      </c>
      <c r="AG11" s="104">
        <v>0</v>
      </c>
      <c r="AH11" s="107">
        <v>0</v>
      </c>
      <c r="AI11" s="102">
        <v>0</v>
      </c>
      <c r="AJ11" s="102">
        <v>0</v>
      </c>
      <c r="AK11" s="102">
        <v>0</v>
      </c>
      <c r="AL11" s="102">
        <v>0</v>
      </c>
      <c r="AM11" s="100">
        <v>101</v>
      </c>
      <c r="AN11" s="108">
        <f t="shared" si="8"/>
        <v>112.84615384615385</v>
      </c>
      <c r="AO11" s="109">
        <f t="shared" si="9"/>
        <v>213.84615384615387</v>
      </c>
      <c r="AP11" s="100">
        <v>0</v>
      </c>
      <c r="AQ11" s="100">
        <v>1.98</v>
      </c>
      <c r="AR11" s="100">
        <v>0</v>
      </c>
      <c r="AS11" s="100">
        <v>0</v>
      </c>
      <c r="AT11" s="110">
        <f t="shared" si="10"/>
        <v>878693.84615384624</v>
      </c>
      <c r="AU11" s="110">
        <f t="shared" si="11"/>
        <v>878693.84615384624</v>
      </c>
      <c r="AV11" s="110">
        <f t="shared" si="12"/>
        <v>17573.876923076925</v>
      </c>
      <c r="AW11" s="100">
        <f t="shared" si="13"/>
        <v>4.2769230769230777</v>
      </c>
      <c r="AX11" s="111">
        <v>0</v>
      </c>
      <c r="AY11" s="169">
        <f t="shared" si="14"/>
        <v>822025.66153846157</v>
      </c>
      <c r="AZ11" s="113">
        <f t="shared" si="15"/>
        <v>150000</v>
      </c>
      <c r="BA11" s="113">
        <f t="shared" si="16"/>
        <v>672025.66153846157</v>
      </c>
      <c r="BB11" s="114">
        <f t="shared" si="17"/>
        <v>0</v>
      </c>
      <c r="BC11" s="115">
        <f t="shared" si="18"/>
        <v>0</v>
      </c>
      <c r="BD11" s="116">
        <f t="shared" si="19"/>
        <v>0</v>
      </c>
      <c r="BE11" s="117">
        <v>0</v>
      </c>
      <c r="BF11" s="118">
        <f t="shared" si="20"/>
        <v>106.59</v>
      </c>
      <c r="BG11" s="119">
        <f t="shared" si="21"/>
        <v>100</v>
      </c>
      <c r="BH11" s="120">
        <f t="shared" si="22"/>
        <v>27100</v>
      </c>
      <c r="BI11" s="121"/>
      <c r="BJ11" s="122"/>
      <c r="BK11" s="122"/>
      <c r="BL11" s="122"/>
      <c r="BM11" s="123">
        <f t="shared" si="23"/>
        <v>1</v>
      </c>
      <c r="BN11" s="123">
        <f t="shared" si="24"/>
        <v>0</v>
      </c>
      <c r="BO11" s="123">
        <f t="shared" si="25"/>
        <v>0</v>
      </c>
      <c r="BP11" s="124">
        <f t="shared" si="26"/>
        <v>0</v>
      </c>
      <c r="BQ11" s="123">
        <v>0</v>
      </c>
      <c r="BR11" s="123">
        <v>0</v>
      </c>
      <c r="BS11" s="125">
        <f t="shared" si="27"/>
        <v>6.5900000000000034</v>
      </c>
      <c r="BT11" s="124">
        <f t="shared" si="28"/>
        <v>0</v>
      </c>
      <c r="BU11" s="124">
        <f t="shared" si="29"/>
        <v>0</v>
      </c>
      <c r="BV11" s="124">
        <f t="shared" si="30"/>
        <v>1</v>
      </c>
      <c r="BW11" s="124">
        <f t="shared" si="31"/>
        <v>0</v>
      </c>
      <c r="BX11" s="124">
        <f t="shared" si="32"/>
        <v>1</v>
      </c>
      <c r="BY11" s="124">
        <f t="shared" si="33"/>
        <v>1</v>
      </c>
      <c r="BZ11" s="124">
        <f t="shared" si="34"/>
        <v>0</v>
      </c>
      <c r="CA11" s="124">
        <f t="shared" si="35"/>
        <v>0</v>
      </c>
      <c r="CB11" s="124">
        <f t="shared" si="36"/>
        <v>1</v>
      </c>
    </row>
    <row r="12" spans="1:87" s="126" customFormat="1" ht="49.5" customHeight="1">
      <c r="A12" s="127"/>
      <c r="B12" s="128"/>
      <c r="C12" s="129"/>
      <c r="D12" s="129"/>
      <c r="I12" s="251" t="s">
        <v>158</v>
      </c>
      <c r="J12" s="252"/>
      <c r="K12" s="252"/>
      <c r="L12" s="252"/>
      <c r="M12" s="252"/>
      <c r="N12" s="253"/>
      <c r="O12" s="130"/>
      <c r="P12" s="130"/>
      <c r="Q12" s="130"/>
      <c r="R12" s="131"/>
      <c r="S12" s="132"/>
      <c r="T12" s="131"/>
      <c r="U12" s="132"/>
      <c r="V12" s="131"/>
      <c r="W12" s="132"/>
      <c r="X12" s="131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3">
        <f>+BG12+BH12/BL2</f>
        <v>220.85214857975237</v>
      </c>
      <c r="BG12" s="133">
        <f>SUM(BG10:BG11)</f>
        <v>210</v>
      </c>
      <c r="BH12" s="120">
        <f>SUM(BH10:BH11)</f>
        <v>44700</v>
      </c>
      <c r="BI12" s="134"/>
      <c r="BJ12" s="122"/>
      <c r="BK12" s="122"/>
      <c r="BL12" s="122"/>
      <c r="BM12" s="123">
        <f t="shared" ref="BM12:CB12" si="38">SUM(BM10:BM11)</f>
        <v>2</v>
      </c>
      <c r="BN12" s="123">
        <f t="shared" si="38"/>
        <v>0</v>
      </c>
      <c r="BO12" s="123">
        <f t="shared" si="38"/>
        <v>0</v>
      </c>
      <c r="BP12" s="123">
        <f t="shared" si="38"/>
        <v>1</v>
      </c>
      <c r="BQ12" s="123">
        <f t="shared" si="38"/>
        <v>0</v>
      </c>
      <c r="BR12" s="123">
        <f t="shared" si="38"/>
        <v>0</v>
      </c>
      <c r="BS12" s="135">
        <f t="shared" si="38"/>
        <v>10.86</v>
      </c>
      <c r="BT12" s="123">
        <f t="shared" si="38"/>
        <v>0</v>
      </c>
      <c r="BU12" s="123">
        <f t="shared" si="38"/>
        <v>0</v>
      </c>
      <c r="BV12" s="123">
        <f t="shared" si="38"/>
        <v>1</v>
      </c>
      <c r="BW12" s="123">
        <f t="shared" si="38"/>
        <v>1</v>
      </c>
      <c r="BX12" s="123">
        <f t="shared" si="38"/>
        <v>2</v>
      </c>
      <c r="BY12" s="123">
        <f t="shared" si="38"/>
        <v>2</v>
      </c>
      <c r="BZ12" s="123">
        <f t="shared" si="38"/>
        <v>0</v>
      </c>
      <c r="CA12" s="123">
        <f t="shared" si="38"/>
        <v>1</v>
      </c>
      <c r="CB12" s="123">
        <f t="shared" si="38"/>
        <v>2</v>
      </c>
      <c r="CC12" s="135"/>
    </row>
    <row r="13" spans="1:87" s="126" customFormat="1" ht="18.75">
      <c r="A13" s="136"/>
      <c r="B13" s="128"/>
      <c r="C13" s="129"/>
      <c r="D13" s="129"/>
      <c r="I13" s="137"/>
      <c r="J13" s="138"/>
      <c r="M13" s="139"/>
      <c r="N13" s="136"/>
      <c r="R13" s="140"/>
      <c r="S13" s="141"/>
      <c r="T13" s="140"/>
      <c r="U13" s="141"/>
      <c r="X13" s="140"/>
      <c r="Y13" s="141"/>
      <c r="Z13" s="141"/>
      <c r="AD13" s="139"/>
      <c r="AG13" s="139"/>
      <c r="AH13" s="139"/>
      <c r="AI13" s="139"/>
      <c r="AJ13" s="139"/>
      <c r="AK13" s="139"/>
      <c r="AL13" s="139"/>
      <c r="BF13" s="142"/>
      <c r="BG13" s="142"/>
      <c r="BH13" s="136"/>
      <c r="BI13" s="134"/>
      <c r="BJ13" s="122"/>
      <c r="BK13" s="122"/>
      <c r="BL13" s="122"/>
      <c r="BM13" s="135"/>
      <c r="BN13" s="135"/>
      <c r="BO13" s="135"/>
      <c r="BP13" s="143"/>
      <c r="BQ13" s="135"/>
      <c r="BR13" s="135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</row>
    <row r="14" spans="1:87" s="126" customFormat="1" ht="18.75">
      <c r="A14" s="127"/>
      <c r="B14" s="128"/>
      <c r="C14" s="129"/>
      <c r="D14" s="129"/>
      <c r="I14" s="137"/>
      <c r="J14" s="137"/>
      <c r="K14" s="144"/>
      <c r="L14" s="145"/>
      <c r="M14" s="145"/>
      <c r="N14" s="146"/>
      <c r="O14" s="147"/>
      <c r="P14" s="147"/>
      <c r="Q14" s="147"/>
      <c r="R14" s="144"/>
      <c r="S14" s="145"/>
      <c r="T14" s="144"/>
      <c r="U14" s="145"/>
      <c r="V14" s="144"/>
      <c r="W14" s="145"/>
      <c r="X14" s="144"/>
      <c r="Y14" s="145"/>
      <c r="Z14" s="145"/>
      <c r="AA14" s="145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42"/>
      <c r="BG14" s="142"/>
      <c r="BH14" s="148"/>
      <c r="BI14" s="134"/>
      <c r="BJ14" s="122"/>
      <c r="BK14" s="122"/>
      <c r="BL14" s="122"/>
      <c r="BM14" s="135"/>
      <c r="BN14" s="135"/>
      <c r="BO14" s="135"/>
      <c r="BP14" s="143"/>
      <c r="BQ14" s="135"/>
      <c r="BR14" s="135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</row>
    <row r="15" spans="1:87" s="126" customFormat="1" ht="41.25" customHeight="1">
      <c r="B15" s="149"/>
      <c r="C15" s="136"/>
      <c r="D15" s="136"/>
      <c r="E15" s="138"/>
      <c r="G15" s="138"/>
      <c r="H15" s="138"/>
      <c r="I15" s="150">
        <v>100</v>
      </c>
      <c r="J15" s="150">
        <v>50</v>
      </c>
      <c r="K15" s="151">
        <v>20</v>
      </c>
      <c r="L15" s="152">
        <v>10</v>
      </c>
      <c r="M15" s="254">
        <v>20000</v>
      </c>
      <c r="N15" s="255"/>
      <c r="O15" s="153"/>
      <c r="P15" s="153"/>
      <c r="Q15" s="153"/>
      <c r="R15" s="153">
        <v>10000</v>
      </c>
      <c r="S15" s="153">
        <v>5000</v>
      </c>
      <c r="T15" s="153">
        <v>2000</v>
      </c>
      <c r="U15" s="153">
        <v>1000</v>
      </c>
      <c r="V15" s="153">
        <v>500</v>
      </c>
      <c r="W15" s="153">
        <v>100</v>
      </c>
      <c r="X15" s="11"/>
      <c r="Y15" s="11"/>
      <c r="AC15" s="11"/>
      <c r="AD15" s="11"/>
      <c r="AE15" s="11"/>
      <c r="AF15" s="11"/>
      <c r="AG15" s="11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D15" s="122"/>
      <c r="BE15" s="122"/>
      <c r="BF15" s="135"/>
      <c r="BG15" s="135"/>
      <c r="BH15" s="135"/>
      <c r="BI15" s="143"/>
      <c r="BJ15" s="135"/>
      <c r="BK15" s="135"/>
      <c r="BL15" s="143"/>
      <c r="BM15" s="143"/>
      <c r="BN15" s="143"/>
      <c r="BO15" s="143"/>
      <c r="BP15" s="143"/>
      <c r="BQ15" s="143"/>
    </row>
    <row r="16" spans="1:87" s="126" customFormat="1" ht="41.25" customHeight="1">
      <c r="A16" s="11"/>
      <c r="B16" s="154"/>
      <c r="C16" s="11"/>
      <c r="D16" s="11"/>
      <c r="E16" s="155"/>
      <c r="F16" s="11"/>
      <c r="G16" s="11"/>
      <c r="H16" s="11"/>
      <c r="I16" s="156">
        <f>BM12</f>
        <v>2</v>
      </c>
      <c r="J16" s="156">
        <f>BN12</f>
        <v>0</v>
      </c>
      <c r="K16" s="156">
        <f>BO12</f>
        <v>0</v>
      </c>
      <c r="L16" s="156">
        <f>BP12</f>
        <v>1</v>
      </c>
      <c r="M16" s="256">
        <f>+BV12</f>
        <v>1</v>
      </c>
      <c r="N16" s="257"/>
      <c r="O16" s="157"/>
      <c r="P16" s="157"/>
      <c r="Q16" s="157"/>
      <c r="R16" s="157">
        <f>+BW12</f>
        <v>1</v>
      </c>
      <c r="S16" s="157">
        <f t="shared" ref="S16:W16" si="39">+BX12</f>
        <v>2</v>
      </c>
      <c r="T16" s="157">
        <f t="shared" si="39"/>
        <v>2</v>
      </c>
      <c r="U16" s="157">
        <f t="shared" si="39"/>
        <v>0</v>
      </c>
      <c r="V16" s="157">
        <f t="shared" si="39"/>
        <v>1</v>
      </c>
      <c r="W16" s="157">
        <f t="shared" si="39"/>
        <v>2</v>
      </c>
      <c r="X16" s="11"/>
      <c r="Y16" s="11"/>
      <c r="AC16" s="11"/>
      <c r="AD16" s="11"/>
      <c r="AE16" s="11"/>
      <c r="AF16" s="11"/>
      <c r="AG16" s="11"/>
      <c r="BD16" s="122"/>
      <c r="BE16" s="122"/>
      <c r="BF16" s="122"/>
      <c r="BG16" s="135"/>
      <c r="BH16" s="135"/>
      <c r="BI16" s="135"/>
      <c r="BJ16" s="143"/>
      <c r="BK16" s="135"/>
      <c r="BL16" s="135"/>
      <c r="BM16" s="143"/>
      <c r="BN16" s="143"/>
      <c r="BO16" s="143"/>
      <c r="BP16" s="143"/>
      <c r="BQ16" s="143"/>
      <c r="BR16" s="143"/>
    </row>
    <row r="17" spans="1:80" s="126" customFormat="1" ht="28.5" customHeight="1">
      <c r="A17" s="11"/>
      <c r="B17" s="154"/>
      <c r="C17" s="11"/>
      <c r="D17" s="11"/>
      <c r="E17" s="155"/>
      <c r="F17" s="11"/>
      <c r="G17" s="11"/>
      <c r="H17" s="11"/>
      <c r="I17" s="158"/>
      <c r="J17" s="158"/>
      <c r="K17" s="158"/>
      <c r="L17" s="158"/>
      <c r="M17" s="158"/>
      <c r="N17" s="158"/>
      <c r="O17" s="159"/>
      <c r="P17" s="159"/>
      <c r="Q17" s="159"/>
      <c r="R17" s="159"/>
      <c r="S17" s="159"/>
      <c r="T17" s="159"/>
      <c r="U17" s="159"/>
      <c r="V17" s="159"/>
      <c r="W17" s="159"/>
      <c r="X17" s="11"/>
      <c r="Y17" s="11"/>
      <c r="AC17" s="11"/>
      <c r="AD17" s="11"/>
      <c r="AE17" s="11"/>
      <c r="AF17" s="11"/>
      <c r="AG17" s="11"/>
      <c r="BD17" s="122"/>
      <c r="BE17" s="122"/>
      <c r="BF17" s="122"/>
      <c r="BG17" s="135"/>
      <c r="BH17" s="135"/>
      <c r="BI17" s="135"/>
      <c r="BJ17" s="143"/>
      <c r="BK17" s="135"/>
      <c r="BL17" s="135"/>
      <c r="BM17" s="143"/>
      <c r="BN17" s="143"/>
      <c r="BO17" s="143"/>
      <c r="BP17" s="143"/>
      <c r="BQ17" s="143"/>
      <c r="BR17" s="143"/>
    </row>
    <row r="18" spans="1:80" s="126" customFormat="1" ht="18.75">
      <c r="A18" s="136" t="s">
        <v>159</v>
      </c>
      <c r="B18" s="128"/>
      <c r="C18" s="129"/>
      <c r="D18" s="129"/>
      <c r="I18" s="137"/>
      <c r="J18" s="138"/>
      <c r="M18" s="139"/>
      <c r="N18" s="136" t="s">
        <v>160</v>
      </c>
      <c r="S18" s="141"/>
      <c r="T18" s="140"/>
      <c r="U18" s="11"/>
      <c r="V18" s="11"/>
      <c r="X18" s="140"/>
      <c r="Y18" s="139" t="s">
        <v>161</v>
      </c>
      <c r="Z18" s="141"/>
      <c r="AD18" s="139" t="s">
        <v>161</v>
      </c>
      <c r="AG18" s="139"/>
      <c r="AH18" s="139"/>
      <c r="AI18" s="139"/>
      <c r="AJ18" s="139"/>
      <c r="AK18" s="139"/>
      <c r="AL18" s="139"/>
      <c r="BF18" s="142"/>
      <c r="BG18" s="142"/>
      <c r="BH18" s="136" t="s">
        <v>162</v>
      </c>
      <c r="BI18" s="134"/>
      <c r="BJ18" s="122"/>
      <c r="BK18" s="122"/>
      <c r="BL18" s="122"/>
      <c r="BM18" s="135"/>
      <c r="BN18" s="135"/>
      <c r="BO18" s="135"/>
      <c r="BP18" s="143"/>
      <c r="BQ18" s="135"/>
      <c r="BR18" s="135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</row>
    <row r="19" spans="1:80">
      <c r="B19" s="54"/>
      <c r="E19" s="54"/>
      <c r="F19" s="54"/>
      <c r="G19" s="54"/>
      <c r="H19" s="54"/>
      <c r="I19" s="54"/>
      <c r="J19" s="54"/>
      <c r="N19" s="54"/>
      <c r="O19" s="54"/>
      <c r="P19" s="54"/>
      <c r="Q19" s="54"/>
      <c r="X19" s="54"/>
      <c r="Y19" s="54"/>
      <c r="Z19" s="54"/>
      <c r="AE19" s="54"/>
      <c r="AF19" s="54"/>
      <c r="BF19" s="54"/>
      <c r="BG19" s="54"/>
      <c r="BH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</row>
    <row r="20" spans="1:80">
      <c r="B20" s="54"/>
      <c r="E20" s="54"/>
      <c r="F20" s="54"/>
      <c r="G20" s="54"/>
      <c r="H20" s="54"/>
      <c r="I20" s="54"/>
      <c r="J20" s="54"/>
      <c r="N20" s="54"/>
      <c r="O20" s="54"/>
      <c r="P20" s="54"/>
      <c r="Q20" s="54"/>
      <c r="X20" s="54"/>
      <c r="Y20" s="54"/>
      <c r="Z20" s="54"/>
      <c r="AE20" s="54"/>
      <c r="AF20" s="54"/>
      <c r="BF20" s="54"/>
      <c r="BG20" s="54"/>
      <c r="BH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</row>
    <row r="21" spans="1:80">
      <c r="B21" s="54"/>
      <c r="E21" s="54"/>
      <c r="F21" s="54"/>
      <c r="G21" s="54"/>
      <c r="H21" s="54"/>
      <c r="I21" s="54"/>
      <c r="J21" s="54"/>
      <c r="N21" s="54"/>
      <c r="O21" s="54"/>
      <c r="P21" s="54"/>
      <c r="Q21" s="54"/>
      <c r="X21" s="54"/>
      <c r="Y21" s="54"/>
      <c r="Z21" s="54"/>
      <c r="AE21" s="54"/>
      <c r="AF21" s="54"/>
      <c r="BF21" s="54"/>
      <c r="BG21" s="54"/>
      <c r="BH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</row>
    <row r="22" spans="1:80">
      <c r="B22" s="54"/>
      <c r="E22" s="54"/>
      <c r="F22" s="54"/>
      <c r="G22" s="54"/>
      <c r="H22" s="54"/>
      <c r="I22" s="54"/>
      <c r="J22" s="54"/>
      <c r="N22" s="54"/>
      <c r="O22" s="54"/>
      <c r="P22" s="54"/>
      <c r="Q22" s="54"/>
      <c r="X22" s="54"/>
      <c r="Y22" s="54"/>
      <c r="Z22" s="54"/>
      <c r="AE22" s="54"/>
      <c r="AF22" s="54"/>
      <c r="BF22" s="54"/>
      <c r="BG22" s="54"/>
      <c r="BH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</row>
    <row r="23" spans="1:80">
      <c r="B23" s="54"/>
      <c r="E23" s="54"/>
      <c r="F23" s="54"/>
      <c r="G23" s="54"/>
      <c r="H23" s="54"/>
      <c r="I23" s="54"/>
      <c r="J23" s="54"/>
      <c r="N23" s="54"/>
      <c r="O23" s="54"/>
      <c r="P23" s="54"/>
      <c r="Q23" s="54"/>
      <c r="X23" s="54"/>
      <c r="Y23" s="54"/>
      <c r="Z23" s="54"/>
      <c r="AE23" s="54"/>
      <c r="AF23" s="54"/>
      <c r="BF23" s="54"/>
      <c r="BG23" s="54"/>
      <c r="BH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</row>
    <row r="24" spans="1:80">
      <c r="B24" s="54"/>
      <c r="E24" s="54"/>
      <c r="F24" s="54"/>
      <c r="G24" s="54"/>
      <c r="H24" s="54"/>
      <c r="I24" s="54"/>
      <c r="J24" s="54"/>
      <c r="N24" s="54"/>
      <c r="O24" s="54"/>
      <c r="P24" s="54"/>
      <c r="Q24" s="54"/>
      <c r="X24" s="54"/>
      <c r="Y24" s="54"/>
      <c r="Z24" s="54"/>
      <c r="AE24" s="54"/>
      <c r="AF24" s="54"/>
      <c r="BF24" s="54"/>
      <c r="BG24" s="54"/>
      <c r="BH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</row>
    <row r="25" spans="1:80">
      <c r="B25" s="54"/>
      <c r="E25" s="54"/>
      <c r="F25" s="54"/>
      <c r="G25" s="54"/>
      <c r="H25" s="54"/>
      <c r="I25" s="54"/>
      <c r="J25" s="54"/>
      <c r="N25" s="54"/>
      <c r="O25" s="54"/>
      <c r="P25" s="54"/>
      <c r="Q25" s="54"/>
      <c r="X25" s="54"/>
      <c r="Y25" s="54"/>
      <c r="Z25" s="54"/>
      <c r="AE25" s="54"/>
      <c r="AF25" s="54"/>
      <c r="BF25" s="54"/>
      <c r="BG25" s="54"/>
      <c r="BH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</row>
    <row r="26" spans="1:80">
      <c r="B26" s="54"/>
      <c r="E26" s="54"/>
      <c r="F26" s="54"/>
      <c r="G26" s="54"/>
      <c r="H26" s="54"/>
      <c r="I26" s="54"/>
      <c r="J26" s="54"/>
      <c r="N26" s="54"/>
      <c r="O26" s="54"/>
      <c r="P26" s="54"/>
      <c r="Q26" s="54"/>
      <c r="X26" s="54"/>
      <c r="Y26" s="54"/>
      <c r="Z26" s="54"/>
      <c r="AE26" s="54"/>
      <c r="AF26" s="54"/>
      <c r="BF26" s="54"/>
      <c r="BG26" s="54"/>
      <c r="BH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</row>
    <row r="27" spans="1:80">
      <c r="B27" s="54"/>
      <c r="E27" s="54"/>
      <c r="F27" s="54"/>
      <c r="G27" s="54"/>
      <c r="H27" s="54"/>
      <c r="I27" s="54"/>
      <c r="J27" s="54"/>
      <c r="N27" s="54"/>
      <c r="O27" s="54"/>
      <c r="P27" s="54"/>
      <c r="Q27" s="54"/>
      <c r="X27" s="54"/>
      <c r="Y27" s="54"/>
      <c r="Z27" s="54"/>
      <c r="AE27" s="54"/>
      <c r="AF27" s="54"/>
      <c r="BF27" s="54"/>
      <c r="BG27" s="54"/>
      <c r="BH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</row>
    <row r="28" spans="1:80">
      <c r="B28" s="54"/>
      <c r="E28" s="54"/>
      <c r="F28" s="54"/>
      <c r="G28" s="54"/>
      <c r="H28" s="54"/>
      <c r="I28" s="54"/>
      <c r="J28" s="54"/>
      <c r="N28" s="54"/>
      <c r="O28" s="54"/>
      <c r="P28" s="54"/>
      <c r="Q28" s="54"/>
      <c r="X28" s="54"/>
      <c r="Y28" s="54"/>
      <c r="Z28" s="54"/>
      <c r="AE28" s="54"/>
      <c r="AF28" s="54"/>
      <c r="BF28" s="54"/>
      <c r="BG28" s="54"/>
      <c r="BH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</row>
    <row r="29" spans="1:80">
      <c r="B29" s="54"/>
      <c r="E29" s="54"/>
      <c r="F29" s="54"/>
      <c r="G29" s="54"/>
      <c r="H29" s="54"/>
      <c r="I29" s="54"/>
      <c r="J29" s="54"/>
      <c r="N29" s="54"/>
      <c r="O29" s="54"/>
      <c r="P29" s="54"/>
      <c r="Q29" s="54"/>
      <c r="X29" s="54"/>
      <c r="Y29" s="54"/>
      <c r="Z29" s="54"/>
      <c r="AE29" s="54"/>
      <c r="AF29" s="54"/>
      <c r="BF29" s="54"/>
      <c r="BG29" s="54"/>
      <c r="BH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</row>
    <row r="30" spans="1:80">
      <c r="B30" s="54"/>
      <c r="E30" s="54"/>
      <c r="F30" s="54"/>
      <c r="G30" s="54"/>
      <c r="H30" s="54"/>
      <c r="I30" s="54"/>
      <c r="J30" s="54"/>
      <c r="N30" s="54"/>
      <c r="O30" s="54"/>
      <c r="P30" s="54"/>
      <c r="Q30" s="54"/>
      <c r="X30" s="54"/>
      <c r="Y30" s="54"/>
      <c r="Z30" s="54"/>
      <c r="AE30" s="54"/>
      <c r="AF30" s="54"/>
      <c r="BF30" s="54"/>
      <c r="BG30" s="54"/>
      <c r="BH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</row>
    <row r="31" spans="1:80">
      <c r="B31" s="54"/>
      <c r="E31" s="54"/>
      <c r="F31" s="54"/>
      <c r="G31" s="54"/>
      <c r="H31" s="54"/>
      <c r="I31" s="54"/>
      <c r="J31" s="54"/>
      <c r="N31" s="54"/>
      <c r="O31" s="54"/>
      <c r="P31" s="54"/>
      <c r="Q31" s="54"/>
      <c r="X31" s="54"/>
      <c r="Y31" s="54"/>
      <c r="Z31" s="54"/>
      <c r="AE31" s="54"/>
      <c r="AF31" s="54"/>
      <c r="BF31" s="54"/>
      <c r="BG31" s="54"/>
      <c r="BH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</row>
    <row r="32" spans="1:80">
      <c r="B32" s="54"/>
      <c r="E32" s="54"/>
      <c r="F32" s="54"/>
      <c r="G32" s="54"/>
      <c r="H32" s="54"/>
      <c r="I32" s="54"/>
      <c r="J32" s="54"/>
      <c r="N32" s="54"/>
      <c r="O32" s="54"/>
      <c r="P32" s="54"/>
      <c r="Q32" s="54"/>
      <c r="X32" s="54"/>
      <c r="Y32" s="54"/>
      <c r="Z32" s="54"/>
      <c r="AE32" s="54"/>
      <c r="AF32" s="54"/>
      <c r="BF32" s="54"/>
      <c r="BG32" s="54"/>
      <c r="BH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</row>
    <row r="33" spans="2:97">
      <c r="B33" s="54"/>
      <c r="E33" s="54"/>
      <c r="F33" s="54"/>
      <c r="G33" s="54"/>
      <c r="H33" s="54"/>
      <c r="I33" s="54"/>
      <c r="J33" s="54"/>
      <c r="N33" s="54"/>
      <c r="O33" s="54"/>
      <c r="P33" s="54"/>
      <c r="Q33" s="54"/>
      <c r="X33" s="54"/>
      <c r="Y33" s="54"/>
      <c r="Z33" s="54"/>
      <c r="AE33" s="54"/>
      <c r="AF33" s="54"/>
      <c r="BF33" s="54"/>
      <c r="BG33" s="54"/>
      <c r="BH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</row>
    <row r="34" spans="2:97">
      <c r="B34" s="54"/>
      <c r="E34" s="54"/>
      <c r="F34" s="54"/>
      <c r="G34" s="54"/>
      <c r="H34" s="54"/>
      <c r="I34" s="54"/>
      <c r="J34" s="54"/>
      <c r="N34" s="54"/>
      <c r="O34" s="54"/>
      <c r="P34" s="54"/>
      <c r="Q34" s="54"/>
      <c r="X34" s="54"/>
      <c r="Y34" s="54"/>
      <c r="Z34" s="54"/>
      <c r="AE34" s="54"/>
      <c r="AF34" s="54"/>
      <c r="BF34" s="54"/>
      <c r="BG34" s="54"/>
      <c r="BH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</row>
    <row r="35" spans="2:97">
      <c r="B35" s="54"/>
      <c r="E35" s="54"/>
      <c r="F35" s="54"/>
      <c r="G35" s="54"/>
      <c r="H35" s="54"/>
      <c r="I35" s="54"/>
      <c r="J35" s="54"/>
      <c r="N35" s="54"/>
      <c r="O35" s="54"/>
      <c r="P35" s="54"/>
      <c r="Q35" s="54"/>
      <c r="X35" s="54"/>
      <c r="Y35" s="54"/>
      <c r="Z35" s="54"/>
      <c r="AE35" s="54"/>
      <c r="AF35" s="54"/>
      <c r="BF35" s="54"/>
      <c r="BG35" s="54"/>
      <c r="BH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</row>
    <row r="36" spans="2:97">
      <c r="B36" s="54"/>
      <c r="E36" s="54"/>
      <c r="F36" s="54"/>
      <c r="G36" s="54"/>
      <c r="H36" s="54"/>
      <c r="I36" s="54"/>
      <c r="J36" s="54"/>
      <c r="N36" s="54"/>
      <c r="O36" s="54"/>
      <c r="P36" s="54"/>
      <c r="Q36" s="54"/>
      <c r="X36" s="54"/>
      <c r="Y36" s="54"/>
      <c r="Z36" s="54"/>
      <c r="AE36" s="54"/>
      <c r="AF36" s="54"/>
      <c r="BF36" s="54"/>
      <c r="BG36" s="54"/>
      <c r="BH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</row>
    <row r="37" spans="2:97">
      <c r="B37" s="54"/>
      <c r="E37" s="54"/>
      <c r="F37" s="54"/>
      <c r="G37" s="54"/>
      <c r="H37" s="54"/>
      <c r="I37" s="54"/>
      <c r="J37" s="54"/>
      <c r="N37" s="54"/>
      <c r="O37" s="54"/>
      <c r="P37" s="54"/>
      <c r="Q37" s="54"/>
      <c r="X37" s="54"/>
      <c r="Y37" s="54"/>
      <c r="Z37" s="54"/>
      <c r="AE37" s="54"/>
      <c r="AF37" s="54"/>
      <c r="BF37" s="54"/>
      <c r="BG37" s="54"/>
      <c r="BH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</row>
    <row r="38" spans="2:97">
      <c r="B38" s="54"/>
      <c r="E38" s="54"/>
      <c r="F38" s="54"/>
      <c r="G38" s="54"/>
      <c r="H38" s="54"/>
      <c r="I38" s="54"/>
      <c r="J38" s="54"/>
      <c r="N38" s="54"/>
      <c r="O38" s="54"/>
      <c r="P38" s="54"/>
      <c r="Q38" s="54"/>
      <c r="X38" s="54"/>
      <c r="Y38" s="54"/>
      <c r="Z38" s="54"/>
      <c r="AE38" s="54"/>
      <c r="AF38" s="54"/>
      <c r="BF38" s="54"/>
      <c r="BG38" s="54"/>
      <c r="BH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</row>
    <row r="39" spans="2:97">
      <c r="B39" s="54"/>
      <c r="E39" s="54"/>
      <c r="F39" s="54"/>
      <c r="G39" s="54"/>
      <c r="H39" s="54"/>
      <c r="I39" s="54"/>
      <c r="J39" s="54"/>
      <c r="N39" s="54"/>
      <c r="O39" s="54"/>
      <c r="P39" s="54"/>
      <c r="Q39" s="54"/>
      <c r="X39" s="54"/>
      <c r="Y39" s="54"/>
      <c r="Z39" s="54"/>
      <c r="AE39" s="54"/>
      <c r="AF39" s="54"/>
      <c r="BF39" s="54"/>
      <c r="BG39" s="54"/>
      <c r="BH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</row>
    <row r="40" spans="2:97">
      <c r="B40" s="54"/>
      <c r="E40" s="54"/>
      <c r="F40" s="54"/>
      <c r="G40" s="54"/>
      <c r="H40" s="54"/>
      <c r="I40" s="54"/>
      <c r="J40" s="54"/>
      <c r="N40" s="54"/>
      <c r="O40" s="54"/>
      <c r="P40" s="54"/>
      <c r="Q40" s="54"/>
      <c r="X40" s="54"/>
      <c r="Y40" s="54"/>
      <c r="Z40" s="54"/>
      <c r="AE40" s="54"/>
      <c r="AF40" s="54"/>
      <c r="BF40" s="54"/>
      <c r="BG40" s="54"/>
      <c r="BH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</row>
    <row r="41" spans="2:97">
      <c r="B41" s="54"/>
      <c r="E41" s="54"/>
      <c r="F41" s="54"/>
      <c r="G41" s="54"/>
      <c r="H41" s="54"/>
      <c r="I41" s="54"/>
      <c r="J41" s="54"/>
      <c r="N41" s="54"/>
      <c r="O41" s="54"/>
      <c r="P41" s="54"/>
      <c r="Q41" s="54"/>
      <c r="X41" s="54"/>
      <c r="Y41" s="54"/>
      <c r="Z41" s="54"/>
      <c r="AE41" s="54"/>
      <c r="AF41" s="54"/>
      <c r="BF41" s="54"/>
      <c r="BG41" s="54"/>
      <c r="BH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</row>
    <row r="42" spans="2:97">
      <c r="B42" s="54"/>
      <c r="E42" s="54"/>
      <c r="F42" s="54"/>
      <c r="G42" s="54"/>
      <c r="H42" s="54"/>
      <c r="I42" s="54"/>
      <c r="J42" s="54"/>
      <c r="N42" s="54"/>
      <c r="O42" s="54"/>
      <c r="P42" s="54"/>
      <c r="Q42" s="54"/>
      <c r="X42" s="54"/>
      <c r="Y42" s="54"/>
      <c r="Z42" s="54"/>
      <c r="AE42" s="54"/>
      <c r="AF42" s="54"/>
      <c r="BF42" s="54"/>
      <c r="BG42" s="54"/>
      <c r="BH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</row>
    <row r="43" spans="2:97" ht="88.5" customHeight="1">
      <c r="B43" s="54"/>
      <c r="E43" s="54"/>
      <c r="F43" s="54"/>
      <c r="G43" s="54"/>
      <c r="H43" s="54"/>
      <c r="I43" s="54"/>
      <c r="J43" s="54"/>
      <c r="N43" s="54"/>
      <c r="O43" s="54"/>
      <c r="P43" s="54"/>
      <c r="Q43" s="54"/>
      <c r="X43" s="54"/>
      <c r="Y43" s="54"/>
      <c r="Z43" s="54"/>
      <c r="AE43" s="54"/>
      <c r="AF43" s="54"/>
      <c r="BF43" s="54"/>
      <c r="BG43" s="54"/>
      <c r="BH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</row>
    <row r="44" spans="2:97" ht="88.5" customHeight="1">
      <c r="B44" s="54"/>
      <c r="E44" s="54"/>
      <c r="F44" s="54"/>
      <c r="G44" s="54"/>
      <c r="H44" s="54"/>
      <c r="I44" s="54"/>
      <c r="J44" s="54"/>
      <c r="N44" s="54"/>
      <c r="O44" s="54"/>
      <c r="P44" s="54"/>
      <c r="Q44" s="54"/>
      <c r="X44" s="54"/>
      <c r="Y44" s="54"/>
      <c r="Z44" s="54"/>
      <c r="AE44" s="54"/>
      <c r="AF44" s="54"/>
      <c r="BF44" s="54"/>
      <c r="BG44" s="54"/>
      <c r="BH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</row>
    <row r="45" spans="2:97" ht="88.5" customHeight="1">
      <c r="B45" s="54"/>
      <c r="E45" s="54"/>
      <c r="F45" s="54"/>
      <c r="G45" s="54"/>
      <c r="H45" s="54"/>
      <c r="I45" s="54"/>
      <c r="J45" s="54"/>
      <c r="N45" s="54"/>
      <c r="O45" s="54"/>
      <c r="P45" s="54"/>
      <c r="Q45" s="54"/>
      <c r="X45" s="54"/>
      <c r="Y45" s="54"/>
      <c r="Z45" s="54"/>
      <c r="AE45" s="54"/>
      <c r="AF45" s="54"/>
      <c r="BF45" s="54"/>
      <c r="BG45" s="54"/>
      <c r="BH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</row>
    <row r="46" spans="2:97" ht="88.5" customHeight="1">
      <c r="B46" s="54"/>
      <c r="E46" s="54"/>
      <c r="F46" s="54"/>
      <c r="G46" s="54"/>
      <c r="H46" s="54"/>
      <c r="I46" s="54"/>
      <c r="J46" s="54"/>
      <c r="N46" s="54"/>
      <c r="O46" s="54"/>
      <c r="P46" s="54"/>
      <c r="Q46" s="54"/>
      <c r="X46" s="54"/>
      <c r="Y46" s="54"/>
      <c r="Z46" s="54"/>
      <c r="AE46" s="54"/>
      <c r="AF46" s="54"/>
      <c r="BF46" s="54"/>
      <c r="BG46" s="54"/>
      <c r="BH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N46" s="160"/>
    </row>
    <row r="47" spans="2:97" ht="88.5" customHeight="1">
      <c r="B47" s="54"/>
      <c r="E47" s="54"/>
      <c r="F47" s="54"/>
      <c r="G47" s="54"/>
      <c r="H47" s="54"/>
      <c r="I47" s="54"/>
      <c r="J47" s="54"/>
      <c r="N47" s="54"/>
      <c r="O47" s="54"/>
      <c r="P47" s="54"/>
      <c r="Q47" s="54"/>
      <c r="X47" s="54"/>
      <c r="Y47" s="54"/>
      <c r="Z47" s="54"/>
      <c r="AE47" s="54"/>
      <c r="AF47" s="54"/>
      <c r="BF47" s="54"/>
      <c r="BG47" s="54"/>
      <c r="BH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J47" s="161"/>
      <c r="CK47" s="161"/>
      <c r="CL47" s="161"/>
      <c r="CM47" s="161"/>
      <c r="CN47" s="162"/>
      <c r="CS47" s="160"/>
    </row>
    <row r="48" spans="2:97" ht="88.5" customHeight="1">
      <c r="B48" s="54"/>
      <c r="E48" s="54"/>
      <c r="F48" s="54"/>
      <c r="G48" s="54"/>
      <c r="H48" s="54"/>
      <c r="I48" s="54"/>
      <c r="J48" s="54"/>
      <c r="N48" s="54"/>
      <c r="O48" s="54"/>
      <c r="P48" s="54"/>
      <c r="Q48" s="54"/>
      <c r="X48" s="54"/>
      <c r="Y48" s="54"/>
      <c r="Z48" s="54"/>
      <c r="AE48" s="54"/>
      <c r="AF48" s="54"/>
      <c r="BF48" s="54"/>
      <c r="BG48" s="54"/>
      <c r="BH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J48" s="161"/>
      <c r="CK48" s="161"/>
      <c r="CL48" s="161"/>
      <c r="CM48" s="161"/>
      <c r="CN48" s="162"/>
      <c r="CO48" s="161"/>
      <c r="CP48" s="161"/>
      <c r="CQ48" s="161"/>
      <c r="CR48" s="161"/>
      <c r="CS48" s="162"/>
    </row>
    <row r="49" spans="2:97" ht="88.5" customHeight="1">
      <c r="B49" s="54"/>
      <c r="E49" s="54"/>
      <c r="F49" s="54"/>
      <c r="G49" s="54"/>
      <c r="H49" s="54"/>
      <c r="I49" s="54"/>
      <c r="J49" s="54"/>
      <c r="N49" s="54"/>
      <c r="O49" s="54"/>
      <c r="P49" s="54"/>
      <c r="Q49" s="54"/>
      <c r="X49" s="54"/>
      <c r="Y49" s="54"/>
      <c r="Z49" s="54"/>
      <c r="AE49" s="54"/>
      <c r="AF49" s="54"/>
      <c r="BF49" s="54"/>
      <c r="BG49" s="54"/>
      <c r="BH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J49" s="161"/>
      <c r="CK49" s="161"/>
      <c r="CL49" s="161"/>
      <c r="CM49" s="161"/>
      <c r="CN49" s="162"/>
      <c r="CO49" s="161"/>
      <c r="CP49" s="161"/>
      <c r="CQ49" s="161"/>
      <c r="CR49" s="161"/>
      <c r="CS49" s="162"/>
    </row>
    <row r="50" spans="2:97" ht="88.5" customHeight="1">
      <c r="B50" s="54"/>
      <c r="E50" s="54"/>
      <c r="F50" s="54"/>
      <c r="G50" s="54"/>
      <c r="H50" s="54"/>
      <c r="I50" s="54"/>
      <c r="J50" s="54"/>
      <c r="N50" s="54"/>
      <c r="O50" s="54"/>
      <c r="P50" s="54"/>
      <c r="Q50" s="54"/>
      <c r="X50" s="54"/>
      <c r="Y50" s="54"/>
      <c r="Z50" s="54"/>
      <c r="AE50" s="54"/>
      <c r="AF50" s="54"/>
      <c r="BF50" s="54"/>
      <c r="BG50" s="54"/>
      <c r="BH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O50" s="161"/>
      <c r="CP50" s="161"/>
      <c r="CQ50" s="161"/>
      <c r="CR50" s="161"/>
      <c r="CS50" s="162"/>
    </row>
    <row r="51" spans="2:97" ht="88.5" customHeight="1">
      <c r="B51" s="54"/>
      <c r="E51" s="54"/>
      <c r="F51" s="54"/>
      <c r="G51" s="54"/>
      <c r="H51" s="54"/>
      <c r="I51" s="54"/>
      <c r="J51" s="54"/>
      <c r="N51" s="54"/>
      <c r="O51" s="54"/>
      <c r="P51" s="54"/>
      <c r="Q51" s="54"/>
      <c r="X51" s="54"/>
      <c r="Y51" s="54"/>
      <c r="Z51" s="54"/>
      <c r="AE51" s="54"/>
      <c r="AF51" s="54"/>
      <c r="BF51" s="54"/>
      <c r="BG51" s="54"/>
      <c r="BH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</row>
    <row r="52" spans="2:97" ht="88.5" customHeight="1">
      <c r="B52" s="54"/>
      <c r="E52" s="54"/>
      <c r="F52" s="54"/>
      <c r="G52" s="54"/>
      <c r="H52" s="54"/>
      <c r="I52" s="54"/>
      <c r="J52" s="54"/>
      <c r="N52" s="54"/>
      <c r="O52" s="54"/>
      <c r="P52" s="54"/>
      <c r="Q52" s="54"/>
      <c r="X52" s="54"/>
      <c r="Y52" s="54"/>
      <c r="Z52" s="54"/>
      <c r="AE52" s="54"/>
      <c r="AF52" s="54"/>
      <c r="BF52" s="54"/>
      <c r="BG52" s="54"/>
      <c r="BH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</row>
    <row r="53" spans="2:97" ht="88.5" customHeight="1">
      <c r="B53" s="54"/>
      <c r="E53" s="54"/>
      <c r="F53" s="54"/>
      <c r="G53" s="54"/>
      <c r="H53" s="54"/>
      <c r="I53" s="54"/>
      <c r="J53" s="54"/>
      <c r="N53" s="54"/>
      <c r="O53" s="54"/>
      <c r="P53" s="54"/>
      <c r="Q53" s="54"/>
      <c r="X53" s="54"/>
      <c r="Y53" s="54"/>
      <c r="Z53" s="54"/>
      <c r="AE53" s="54"/>
      <c r="AF53" s="54"/>
      <c r="BF53" s="54"/>
      <c r="BG53" s="54"/>
      <c r="BH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</row>
    <row r="54" spans="2:97" ht="88.5" customHeight="1">
      <c r="B54" s="54"/>
      <c r="E54" s="54"/>
      <c r="F54" s="54"/>
      <c r="G54" s="54"/>
      <c r="H54" s="54"/>
      <c r="I54" s="54"/>
      <c r="J54" s="54"/>
      <c r="N54" s="54"/>
      <c r="O54" s="54"/>
      <c r="P54" s="54"/>
      <c r="Q54" s="54"/>
      <c r="X54" s="54"/>
      <c r="Y54" s="54"/>
      <c r="Z54" s="54"/>
      <c r="AE54" s="54"/>
      <c r="AF54" s="54"/>
      <c r="BF54" s="54"/>
      <c r="BG54" s="54"/>
      <c r="BH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</row>
    <row r="55" spans="2:97" ht="88.5" customHeight="1">
      <c r="B55" s="54"/>
      <c r="E55" s="54"/>
      <c r="F55" s="54"/>
      <c r="G55" s="54"/>
      <c r="H55" s="54"/>
      <c r="I55" s="54"/>
      <c r="J55" s="54"/>
      <c r="N55" s="54"/>
      <c r="O55" s="54"/>
      <c r="P55" s="54"/>
      <c r="Q55" s="54"/>
      <c r="X55" s="54"/>
      <c r="Y55" s="54"/>
      <c r="Z55" s="54"/>
      <c r="AE55" s="54"/>
      <c r="AF55" s="54"/>
      <c r="BF55" s="54"/>
      <c r="BG55" s="54"/>
      <c r="BH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</row>
    <row r="56" spans="2:97" ht="88.5" customHeight="1">
      <c r="B56" s="54"/>
      <c r="E56" s="54"/>
      <c r="F56" s="54"/>
      <c r="G56" s="54"/>
      <c r="H56" s="54"/>
      <c r="I56" s="54"/>
      <c r="J56" s="54"/>
      <c r="N56" s="54"/>
      <c r="O56" s="54"/>
      <c r="P56" s="54"/>
      <c r="Q56" s="54"/>
      <c r="X56" s="54"/>
      <c r="Y56" s="54"/>
      <c r="Z56" s="54"/>
      <c r="AE56" s="54"/>
      <c r="AF56" s="54"/>
      <c r="BF56" s="54"/>
      <c r="BG56" s="54"/>
      <c r="BH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</row>
    <row r="57" spans="2:97" ht="88.5" customHeight="1">
      <c r="B57" s="54"/>
      <c r="E57" s="54"/>
      <c r="F57" s="54"/>
      <c r="G57" s="54"/>
      <c r="H57" s="54"/>
      <c r="I57" s="54"/>
      <c r="J57" s="54"/>
      <c r="N57" s="54"/>
      <c r="O57" s="54"/>
      <c r="P57" s="54"/>
      <c r="Q57" s="54"/>
      <c r="X57" s="54"/>
      <c r="Y57" s="54"/>
      <c r="Z57" s="54"/>
      <c r="AE57" s="54"/>
      <c r="AF57" s="54"/>
      <c r="BF57" s="54"/>
      <c r="BG57" s="54"/>
      <c r="BH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</row>
    <row r="58" spans="2:97" ht="88.5" customHeight="1">
      <c r="B58" s="54"/>
      <c r="E58" s="54"/>
      <c r="F58" s="54"/>
      <c r="G58" s="54"/>
      <c r="H58" s="54"/>
      <c r="I58" s="54"/>
      <c r="J58" s="54"/>
      <c r="N58" s="54"/>
      <c r="O58" s="54"/>
      <c r="P58" s="54"/>
      <c r="Q58" s="54"/>
      <c r="X58" s="54"/>
      <c r="Y58" s="54"/>
      <c r="Z58" s="54"/>
      <c r="AE58" s="54"/>
      <c r="AF58" s="54"/>
      <c r="BF58" s="54"/>
      <c r="BG58" s="54"/>
      <c r="BH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</row>
    <row r="59" spans="2:97" ht="88.5" customHeight="1">
      <c r="B59" s="54"/>
      <c r="E59" s="54"/>
      <c r="F59" s="54"/>
      <c r="G59" s="54"/>
      <c r="H59" s="54"/>
      <c r="I59" s="54"/>
      <c r="J59" s="54"/>
      <c r="N59" s="54"/>
      <c r="O59" s="54"/>
      <c r="P59" s="54"/>
      <c r="Q59" s="54"/>
      <c r="X59" s="54"/>
      <c r="Y59" s="54"/>
      <c r="Z59" s="54"/>
      <c r="AE59" s="54"/>
      <c r="AF59" s="54"/>
      <c r="BF59" s="54"/>
      <c r="BG59" s="54"/>
      <c r="BH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</row>
    <row r="60" spans="2:97" ht="88.5" customHeight="1">
      <c r="B60" s="54"/>
      <c r="E60" s="54"/>
      <c r="F60" s="54"/>
      <c r="G60" s="54"/>
      <c r="H60" s="54"/>
      <c r="I60" s="54"/>
      <c r="J60" s="54"/>
      <c r="N60" s="54"/>
      <c r="O60" s="54"/>
      <c r="P60" s="54"/>
      <c r="Q60" s="54"/>
      <c r="X60" s="54"/>
      <c r="Y60" s="54"/>
      <c r="Z60" s="54"/>
      <c r="AE60" s="54"/>
      <c r="AF60" s="54"/>
      <c r="BF60" s="54"/>
      <c r="BG60" s="54"/>
      <c r="BH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</row>
    <row r="61" spans="2:97" ht="88.5" customHeight="1">
      <c r="B61" s="54"/>
      <c r="E61" s="54"/>
      <c r="F61" s="54"/>
      <c r="G61" s="54"/>
      <c r="H61" s="54"/>
      <c r="I61" s="54"/>
      <c r="J61" s="54"/>
      <c r="N61" s="54"/>
      <c r="O61" s="54"/>
      <c r="P61" s="54"/>
      <c r="Q61" s="54"/>
      <c r="X61" s="54"/>
      <c r="Y61" s="54"/>
      <c r="Z61" s="54"/>
      <c r="AE61" s="54"/>
      <c r="AF61" s="54"/>
      <c r="BF61" s="54"/>
      <c r="BG61" s="54"/>
      <c r="BH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</row>
    <row r="62" spans="2:97" ht="88.5" customHeight="1">
      <c r="B62" s="54"/>
      <c r="E62" s="54"/>
      <c r="F62" s="54"/>
      <c r="G62" s="54"/>
      <c r="H62" s="54"/>
      <c r="I62" s="54"/>
      <c r="J62" s="54"/>
      <c r="N62" s="54"/>
      <c r="O62" s="54"/>
      <c r="P62" s="54"/>
      <c r="Q62" s="54"/>
      <c r="X62" s="54"/>
      <c r="Y62" s="54"/>
      <c r="Z62" s="54"/>
      <c r="AE62" s="54"/>
      <c r="AF62" s="54"/>
      <c r="BF62" s="54"/>
      <c r="BG62" s="54"/>
      <c r="BH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N62" s="160"/>
    </row>
    <row r="63" spans="2:97" ht="88.5" customHeight="1">
      <c r="B63" s="54"/>
      <c r="E63" s="54"/>
      <c r="F63" s="54"/>
      <c r="G63" s="54"/>
      <c r="H63" s="54"/>
      <c r="I63" s="54"/>
      <c r="J63" s="54"/>
      <c r="N63" s="54"/>
      <c r="O63" s="54"/>
      <c r="P63" s="54"/>
      <c r="Q63" s="54"/>
      <c r="X63" s="54"/>
      <c r="Y63" s="54"/>
      <c r="Z63" s="54"/>
      <c r="AE63" s="54"/>
      <c r="AF63" s="54"/>
      <c r="BF63" s="54"/>
      <c r="BG63" s="54"/>
      <c r="BH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N63" s="160"/>
    </row>
    <row r="64" spans="2:97" ht="88.5" customHeight="1">
      <c r="B64" s="54"/>
      <c r="E64" s="54"/>
      <c r="F64" s="54"/>
      <c r="G64" s="54"/>
      <c r="H64" s="54"/>
      <c r="I64" s="54"/>
      <c r="J64" s="54"/>
      <c r="N64" s="54"/>
      <c r="O64" s="54"/>
      <c r="P64" s="54"/>
      <c r="Q64" s="54"/>
      <c r="X64" s="54"/>
      <c r="Y64" s="54"/>
      <c r="Z64" s="54"/>
      <c r="AE64" s="54"/>
      <c r="AF64" s="54"/>
      <c r="BF64" s="54"/>
      <c r="BG64" s="54"/>
      <c r="BH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N64" s="160"/>
      <c r="CS64" s="160"/>
    </row>
    <row r="65" spans="2:97" ht="88.5" customHeight="1">
      <c r="B65" s="54"/>
      <c r="E65" s="54"/>
      <c r="F65" s="54"/>
      <c r="G65" s="54"/>
      <c r="H65" s="54"/>
      <c r="I65" s="54"/>
      <c r="J65" s="54"/>
      <c r="N65" s="54"/>
      <c r="O65" s="54"/>
      <c r="P65" s="54"/>
      <c r="Q65" s="54"/>
      <c r="X65" s="54"/>
      <c r="Y65" s="54"/>
      <c r="Z65" s="54"/>
      <c r="AE65" s="54"/>
      <c r="AF65" s="54"/>
      <c r="BF65" s="54"/>
      <c r="BG65" s="54"/>
      <c r="BH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N65" s="160"/>
      <c r="CS65" s="160"/>
    </row>
    <row r="66" spans="2:97" ht="88.5" customHeight="1">
      <c r="B66" s="54"/>
      <c r="E66" s="54"/>
      <c r="F66" s="54"/>
      <c r="G66" s="54"/>
      <c r="H66" s="54"/>
      <c r="I66" s="54"/>
      <c r="J66" s="54"/>
      <c r="N66" s="54"/>
      <c r="O66" s="54"/>
      <c r="P66" s="54"/>
      <c r="Q66" s="54"/>
      <c r="X66" s="54"/>
      <c r="Y66" s="54"/>
      <c r="Z66" s="54"/>
      <c r="AE66" s="54"/>
      <c r="AF66" s="54"/>
      <c r="BF66" s="54"/>
      <c r="BG66" s="54"/>
      <c r="BH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N66" s="160"/>
      <c r="CS66" s="160"/>
    </row>
    <row r="67" spans="2:97" ht="88.5" customHeight="1">
      <c r="B67" s="54"/>
      <c r="E67" s="54"/>
      <c r="F67" s="54"/>
      <c r="G67" s="54"/>
      <c r="H67" s="54"/>
      <c r="I67" s="54"/>
      <c r="J67" s="54"/>
      <c r="N67" s="54"/>
      <c r="O67" s="54"/>
      <c r="P67" s="54"/>
      <c r="Q67" s="54"/>
      <c r="X67" s="54"/>
      <c r="Y67" s="54"/>
      <c r="Z67" s="54"/>
      <c r="AE67" s="54"/>
      <c r="AF67" s="54"/>
      <c r="BF67" s="54"/>
      <c r="BG67" s="54"/>
      <c r="BH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J67" s="161"/>
      <c r="CK67" s="161"/>
      <c r="CL67" s="161"/>
      <c r="CM67" s="161"/>
      <c r="CN67" s="162"/>
      <c r="CS67" s="160"/>
    </row>
    <row r="68" spans="2:97" ht="88.5" customHeight="1">
      <c r="B68" s="54"/>
      <c r="E68" s="54"/>
      <c r="F68" s="54"/>
      <c r="G68" s="54"/>
      <c r="H68" s="54"/>
      <c r="I68" s="54"/>
      <c r="J68" s="54"/>
      <c r="N68" s="54"/>
      <c r="O68" s="54"/>
      <c r="P68" s="54"/>
      <c r="Q68" s="54"/>
      <c r="X68" s="54"/>
      <c r="Y68" s="54"/>
      <c r="Z68" s="54"/>
      <c r="AE68" s="54"/>
      <c r="AF68" s="54"/>
      <c r="BF68" s="54"/>
      <c r="BG68" s="54"/>
      <c r="BH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J68" s="161"/>
      <c r="CK68" s="161"/>
      <c r="CL68" s="161"/>
      <c r="CM68" s="161"/>
      <c r="CN68" s="162"/>
      <c r="CO68" s="161"/>
      <c r="CP68" s="161"/>
      <c r="CQ68" s="161"/>
      <c r="CR68" s="161"/>
      <c r="CS68" s="162"/>
    </row>
    <row r="69" spans="2:97" ht="88.5" customHeight="1">
      <c r="B69" s="54"/>
      <c r="E69" s="54"/>
      <c r="F69" s="54"/>
      <c r="G69" s="54"/>
      <c r="H69" s="54"/>
      <c r="I69" s="54"/>
      <c r="J69" s="54"/>
      <c r="N69" s="54"/>
      <c r="O69" s="54"/>
      <c r="P69" s="54"/>
      <c r="Q69" s="54"/>
      <c r="X69" s="54"/>
      <c r="Y69" s="54"/>
      <c r="Z69" s="54"/>
      <c r="AE69" s="54"/>
      <c r="AF69" s="54"/>
      <c r="BF69" s="54"/>
      <c r="BG69" s="54"/>
      <c r="BH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J69" s="161"/>
      <c r="CK69" s="161"/>
      <c r="CL69" s="161"/>
      <c r="CM69" s="161"/>
      <c r="CN69" s="162"/>
      <c r="CO69" s="161"/>
      <c r="CP69" s="161"/>
      <c r="CQ69" s="161"/>
      <c r="CR69" s="161"/>
      <c r="CS69" s="162"/>
    </row>
    <row r="70" spans="2:97" ht="88.5" customHeight="1">
      <c r="B70" s="54"/>
      <c r="E70" s="54"/>
      <c r="F70" s="54"/>
      <c r="G70" s="54"/>
      <c r="H70" s="54"/>
      <c r="I70" s="54"/>
      <c r="J70" s="54"/>
      <c r="N70" s="54"/>
      <c r="O70" s="54"/>
      <c r="P70" s="54"/>
      <c r="Q70" s="54"/>
      <c r="X70" s="54"/>
      <c r="Y70" s="54"/>
      <c r="Z70" s="54"/>
      <c r="AE70" s="54"/>
      <c r="AF70" s="54"/>
      <c r="BF70" s="54"/>
      <c r="BG70" s="54"/>
      <c r="BH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J70" s="161"/>
      <c r="CK70" s="161"/>
      <c r="CL70" s="161"/>
      <c r="CM70" s="161"/>
      <c r="CN70" s="162"/>
      <c r="CO70" s="161"/>
      <c r="CP70" s="161"/>
      <c r="CQ70" s="161"/>
      <c r="CR70" s="161"/>
      <c r="CS70" s="162"/>
    </row>
    <row r="71" spans="2:97" ht="88.5" customHeight="1">
      <c r="B71" s="54"/>
      <c r="E71" s="54"/>
      <c r="F71" s="54"/>
      <c r="G71" s="54"/>
      <c r="H71" s="54"/>
      <c r="I71" s="54"/>
      <c r="J71" s="54"/>
      <c r="N71" s="54"/>
      <c r="O71" s="54"/>
      <c r="P71" s="54"/>
      <c r="Q71" s="54"/>
      <c r="X71" s="54"/>
      <c r="Y71" s="54"/>
      <c r="Z71" s="54"/>
      <c r="AE71" s="54"/>
      <c r="AF71" s="54"/>
      <c r="BF71" s="54"/>
      <c r="BG71" s="54"/>
      <c r="BH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O71" s="161"/>
      <c r="CP71" s="161"/>
      <c r="CQ71" s="161"/>
      <c r="CR71" s="161"/>
      <c r="CS71" s="162"/>
    </row>
    <row r="72" spans="2:97" ht="88.5" customHeight="1">
      <c r="B72" s="54"/>
      <c r="E72" s="54"/>
      <c r="F72" s="54"/>
      <c r="G72" s="54"/>
      <c r="H72" s="54"/>
      <c r="I72" s="54"/>
      <c r="J72" s="54"/>
      <c r="N72" s="54"/>
      <c r="O72" s="54"/>
      <c r="P72" s="54"/>
      <c r="Q72" s="54"/>
      <c r="X72" s="54"/>
      <c r="Y72" s="54"/>
      <c r="Z72" s="54"/>
      <c r="AE72" s="54"/>
      <c r="AF72" s="54"/>
      <c r="BF72" s="54"/>
      <c r="BG72" s="54"/>
      <c r="BH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</row>
    <row r="73" spans="2:97" ht="88.5" customHeight="1">
      <c r="B73" s="54"/>
      <c r="E73" s="54"/>
      <c r="F73" s="54"/>
      <c r="G73" s="54"/>
      <c r="H73" s="54"/>
      <c r="I73" s="54"/>
      <c r="J73" s="54"/>
      <c r="N73" s="54"/>
      <c r="O73" s="54"/>
      <c r="P73" s="54"/>
      <c r="Q73" s="54"/>
      <c r="X73" s="54"/>
      <c r="Y73" s="54"/>
      <c r="Z73" s="54"/>
      <c r="AE73" s="54"/>
      <c r="AF73" s="54"/>
      <c r="BF73" s="54"/>
      <c r="BG73" s="54"/>
      <c r="BH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</row>
    <row r="74" spans="2:97" ht="88.5" customHeight="1">
      <c r="B74" s="54"/>
      <c r="E74" s="54"/>
      <c r="F74" s="54"/>
      <c r="G74" s="54"/>
      <c r="H74" s="54"/>
      <c r="I74" s="54"/>
      <c r="J74" s="54"/>
      <c r="N74" s="54"/>
      <c r="O74" s="54"/>
      <c r="P74" s="54"/>
      <c r="Q74" s="54"/>
      <c r="X74" s="54"/>
      <c r="Y74" s="54"/>
      <c r="Z74" s="54"/>
      <c r="AE74" s="54"/>
      <c r="AF74" s="54"/>
      <c r="BF74" s="54"/>
      <c r="BG74" s="54"/>
      <c r="BH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</row>
    <row r="75" spans="2:97">
      <c r="B75" s="54"/>
      <c r="E75" s="54"/>
      <c r="F75" s="54"/>
      <c r="G75" s="54"/>
      <c r="H75" s="54"/>
      <c r="I75" s="54"/>
      <c r="J75" s="54"/>
      <c r="N75" s="54"/>
      <c r="O75" s="54"/>
      <c r="P75" s="54"/>
      <c r="Q75" s="54"/>
      <c r="X75" s="54"/>
      <c r="Y75" s="54"/>
      <c r="Z75" s="54"/>
      <c r="AE75" s="54"/>
      <c r="AF75" s="54"/>
      <c r="BF75" s="54"/>
      <c r="BG75" s="54"/>
      <c r="BH75" s="54"/>
      <c r="BM75" s="54"/>
      <c r="BN75" s="54"/>
      <c r="BT75" s="54"/>
      <c r="BU75" s="54"/>
      <c r="BV75" s="54"/>
      <c r="BW75" s="54"/>
      <c r="BX75" s="54"/>
      <c r="BY75" s="54"/>
    </row>
    <row r="76" spans="2:97">
      <c r="B76" s="54"/>
      <c r="E76" s="54"/>
      <c r="F76" s="54"/>
      <c r="G76" s="54"/>
      <c r="H76" s="54"/>
      <c r="I76" s="54"/>
      <c r="J76" s="54"/>
      <c r="N76" s="54"/>
      <c r="O76" s="54"/>
      <c r="P76" s="54"/>
      <c r="Q76" s="54"/>
      <c r="X76" s="54"/>
      <c r="Y76" s="54"/>
      <c r="Z76" s="54"/>
      <c r="AE76" s="54"/>
      <c r="AF76" s="54"/>
      <c r="BF76" s="54"/>
      <c r="BG76" s="54"/>
      <c r="BH76" s="54"/>
      <c r="BM76" s="54"/>
      <c r="BN76" s="54"/>
      <c r="BT76" s="54"/>
      <c r="BU76" s="54"/>
      <c r="BV76" s="54"/>
      <c r="BW76" s="54"/>
      <c r="BX76" s="54"/>
      <c r="BY76" s="54"/>
    </row>
    <row r="77" spans="2:97">
      <c r="B77" s="54"/>
      <c r="E77" s="54"/>
      <c r="F77" s="54"/>
      <c r="G77" s="54"/>
      <c r="H77" s="54"/>
      <c r="I77" s="54"/>
      <c r="J77" s="54"/>
      <c r="N77" s="54"/>
      <c r="O77" s="54"/>
      <c r="P77" s="54"/>
      <c r="Q77" s="54"/>
      <c r="X77" s="54"/>
      <c r="Y77" s="54"/>
      <c r="Z77" s="54"/>
      <c r="AE77" s="54"/>
      <c r="AF77" s="54"/>
      <c r="BF77" s="54"/>
      <c r="BG77" s="54"/>
      <c r="BH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</row>
    <row r="78" spans="2:97">
      <c r="B78" s="54"/>
      <c r="E78" s="54"/>
      <c r="F78" s="54"/>
      <c r="G78" s="54"/>
      <c r="H78" s="54"/>
      <c r="I78" s="54"/>
      <c r="J78" s="54"/>
      <c r="N78" s="54"/>
      <c r="O78" s="54"/>
      <c r="P78" s="54"/>
      <c r="Q78" s="54"/>
      <c r="X78" s="54"/>
      <c r="Y78" s="54"/>
      <c r="Z78" s="54"/>
      <c r="AE78" s="54"/>
      <c r="AF78" s="54"/>
      <c r="BF78" s="54"/>
      <c r="BG78" s="54"/>
      <c r="BH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</row>
    <row r="79" spans="2:97">
      <c r="B79" s="54"/>
      <c r="E79" s="54"/>
      <c r="F79" s="54"/>
      <c r="G79" s="54"/>
      <c r="H79" s="54"/>
      <c r="I79" s="54"/>
      <c r="J79" s="54"/>
      <c r="N79" s="54"/>
      <c r="O79" s="54"/>
      <c r="P79" s="54"/>
      <c r="Q79" s="54"/>
      <c r="X79" s="54"/>
      <c r="Y79" s="54"/>
      <c r="Z79" s="54"/>
      <c r="AE79" s="54"/>
      <c r="AF79" s="54"/>
      <c r="BF79" s="54"/>
      <c r="BG79" s="54"/>
      <c r="BH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</row>
    <row r="80" spans="2:97">
      <c r="B80" s="54"/>
      <c r="E80" s="54"/>
      <c r="F80" s="54"/>
      <c r="G80" s="54"/>
      <c r="H80" s="54"/>
      <c r="I80" s="54"/>
      <c r="J80" s="54"/>
      <c r="N80" s="54"/>
      <c r="O80" s="54"/>
      <c r="P80" s="54"/>
      <c r="Q80" s="54"/>
      <c r="X80" s="54"/>
      <c r="Y80" s="54"/>
      <c r="Z80" s="54"/>
      <c r="AE80" s="54"/>
      <c r="AF80" s="54"/>
      <c r="BF80" s="54"/>
      <c r="BG80" s="54"/>
      <c r="BH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</row>
    <row r="81" spans="65:77" s="54" customFormat="1"/>
    <row r="82" spans="65:77" s="54" customFormat="1"/>
    <row r="83" spans="65:77" s="54" customFormat="1"/>
    <row r="84" spans="65:77" s="54" customFormat="1"/>
    <row r="85" spans="65:77" s="54" customFormat="1"/>
    <row r="86" spans="65:77" s="54" customFormat="1"/>
    <row r="87" spans="65:77" s="54" customFormat="1"/>
    <row r="88" spans="65:77" s="54" customFormat="1"/>
    <row r="89" spans="65:77" s="54" customFormat="1"/>
    <row r="90" spans="65:77" s="54" customFormat="1"/>
    <row r="91" spans="65:77" s="54" customFormat="1"/>
    <row r="92" spans="65:77" s="54" customFormat="1"/>
    <row r="93" spans="65:77" s="54" customFormat="1">
      <c r="BM93" s="161"/>
      <c r="BN93" s="161"/>
      <c r="BT93" s="161"/>
      <c r="BU93" s="161"/>
      <c r="BV93" s="161"/>
      <c r="BW93" s="161"/>
      <c r="BX93" s="161"/>
      <c r="BY93" s="161"/>
    </row>
    <row r="94" spans="65:77" s="54" customFormat="1">
      <c r="BM94" s="161"/>
      <c r="BN94" s="161"/>
      <c r="BT94" s="161"/>
      <c r="BU94" s="161"/>
      <c r="BV94" s="161"/>
      <c r="BW94" s="161"/>
      <c r="BX94" s="161"/>
      <c r="BY94" s="161"/>
    </row>
    <row r="322" s="54" customFormat="1"/>
    <row r="323" s="54" customFormat="1"/>
    <row r="324" s="54" customFormat="1"/>
    <row r="325" s="54" customFormat="1"/>
    <row r="326" s="54" customFormat="1"/>
    <row r="327" s="54" customFormat="1"/>
    <row r="328" s="54" customFormat="1"/>
    <row r="329" s="54" customFormat="1"/>
    <row r="330" s="54" customFormat="1"/>
    <row r="331" s="54" customFormat="1"/>
    <row r="332" s="54" customFormat="1"/>
    <row r="333" s="54" customFormat="1"/>
    <row r="334" s="54" customFormat="1"/>
    <row r="335" s="54" customFormat="1"/>
    <row r="336" s="54" customFormat="1"/>
    <row r="337" s="54" customFormat="1"/>
    <row r="338" s="54" customFormat="1"/>
    <row r="339" s="54" customFormat="1"/>
    <row r="340" s="54" customFormat="1"/>
    <row r="341" s="54" customFormat="1"/>
    <row r="342" s="54" customFormat="1"/>
    <row r="343" s="54" customFormat="1"/>
    <row r="344" s="54" customFormat="1"/>
    <row r="345" s="54" customFormat="1"/>
    <row r="346" s="54" customFormat="1"/>
    <row r="347" s="54" customFormat="1"/>
    <row r="348" s="54" customFormat="1"/>
    <row r="349" s="54" customFormat="1"/>
    <row r="350" s="54" customFormat="1"/>
    <row r="351" s="54" customFormat="1"/>
    <row r="352" s="54" customFormat="1"/>
  </sheetData>
  <mergeCells count="95">
    <mergeCell ref="I12:N12"/>
    <mergeCell ref="M15:N15"/>
    <mergeCell ref="M16:N16"/>
    <mergeCell ref="AU7:AU8"/>
    <mergeCell ref="AV7:AV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AW7:AW8"/>
    <mergeCell ref="AX7:AX8"/>
    <mergeCell ref="BD7:BD8"/>
    <mergeCell ref="BE7:BE8"/>
    <mergeCell ref="AO7:AO8"/>
    <mergeCell ref="AP7:AP8"/>
    <mergeCell ref="AQ7:AQ8"/>
    <mergeCell ref="AR7:AR8"/>
    <mergeCell ref="AS7:AS8"/>
    <mergeCell ref="AT7:AT8"/>
    <mergeCell ref="T7:T8"/>
    <mergeCell ref="AH7:AH8"/>
    <mergeCell ref="W7:W8"/>
    <mergeCell ref="X7:X8"/>
    <mergeCell ref="Y7:Y8"/>
    <mergeCell ref="Z7:Z8"/>
    <mergeCell ref="AA7:AA8"/>
    <mergeCell ref="AB7:AB8"/>
    <mergeCell ref="M7:M8"/>
    <mergeCell ref="N7:N8"/>
    <mergeCell ref="O7:O8"/>
    <mergeCell ref="P7:Q8"/>
    <mergeCell ref="R7:R8"/>
    <mergeCell ref="G7:H8"/>
    <mergeCell ref="I7:I8"/>
    <mergeCell ref="J7:J8"/>
    <mergeCell ref="K7:K8"/>
    <mergeCell ref="L7:L8"/>
    <mergeCell ref="BE5:BE6"/>
    <mergeCell ref="BF5:BF6"/>
    <mergeCell ref="BG5:BG6"/>
    <mergeCell ref="BH5:BH6"/>
    <mergeCell ref="G6:H6"/>
    <mergeCell ref="AT5:AT6"/>
    <mergeCell ref="AU5:AU6"/>
    <mergeCell ref="AV5:AV6"/>
    <mergeCell ref="AW5:AW6"/>
    <mergeCell ref="AX5:AX6"/>
    <mergeCell ref="BD5:BD6"/>
    <mergeCell ref="AN5:AN6"/>
    <mergeCell ref="AO5:AO6"/>
    <mergeCell ref="AP5:AP6"/>
    <mergeCell ref="AQ5:AQ6"/>
    <mergeCell ref="AR5:AR6"/>
    <mergeCell ref="AS5:AS6"/>
    <mergeCell ref="AH5:AH6"/>
    <mergeCell ref="AI5:AI6"/>
    <mergeCell ref="AJ5:AJ6"/>
    <mergeCell ref="AK5:AK6"/>
    <mergeCell ref="AL5:AL6"/>
    <mergeCell ref="AM5:AM6"/>
    <mergeCell ref="AG5:AG6"/>
    <mergeCell ref="O5:O6"/>
    <mergeCell ref="P5:Q6"/>
    <mergeCell ref="R5:S5"/>
    <mergeCell ref="T5:U5"/>
    <mergeCell ref="Z5:Z6"/>
    <mergeCell ref="AA5:AA6"/>
    <mergeCell ref="AB5:AB6"/>
    <mergeCell ref="AC5:AC6"/>
    <mergeCell ref="AD5:AD6"/>
    <mergeCell ref="AE5:AE6"/>
    <mergeCell ref="AF5:AF6"/>
    <mergeCell ref="R1:Y1"/>
    <mergeCell ref="A5:A8"/>
    <mergeCell ref="B5:B6"/>
    <mergeCell ref="C5:C6"/>
    <mergeCell ref="D5:D6"/>
    <mergeCell ref="E5:E6"/>
    <mergeCell ref="F5:F6"/>
    <mergeCell ref="G5:H5"/>
    <mergeCell ref="J5:J6"/>
    <mergeCell ref="N5:N6"/>
    <mergeCell ref="B7:B8"/>
    <mergeCell ref="C7:C8"/>
    <mergeCell ref="D7:D8"/>
    <mergeCell ref="E7:E8"/>
    <mergeCell ref="F7:F8"/>
    <mergeCell ref="V7:V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បុគ្គលិកចិន</vt:lpstr>
      <vt:lpstr>បុគ្គលិកខ្មែរ(Driver)</vt:lpstr>
      <vt:lpstr>បុគ្គលិកខ្មែរ(EL)</vt:lpstr>
      <vt:lpstr>បុគ្គលិកខ្មែរ(Office)</vt:lpstr>
      <vt:lpstr>បុគ្គលិកខ្មែរ(Cleaner)</vt:lpstr>
      <vt:lpstr>បុគ្គលិកខ្មែរ(Production)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2024-07-04T08:46:42Z</dcterms:modified>
</cp:coreProperties>
</file>