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K LAY STORE\Desktop\"/>
    </mc:Choice>
  </mc:AlternateContent>
  <bookViews>
    <workbookView xWindow="-120" yWindow="-120" windowWidth="21840" windowHeight="13140"/>
  </bookViews>
  <sheets>
    <sheet name="Payroll list" sheetId="79" r:id="rId1"/>
    <sheet name="Sheet1" sheetId="87" r:id="rId2"/>
    <sheet name="Deno" sheetId="83" r:id="rId3"/>
    <sheet name="工资签收表" sheetId="86" r:id="rId4"/>
    <sheet name="Payroll Slip" sheetId="85" r:id="rId5"/>
  </sheets>
  <definedNames>
    <definedName name="_xlnm._FilterDatabase" localSheetId="2" hidden="1">Deno!$A$4:$L$21</definedName>
    <definedName name="_xlnm._FilterDatabase" localSheetId="0" hidden="1">'Payroll list'!$A$6:$BB$245</definedName>
    <definedName name="_xlnm.Print_Area" localSheetId="2">Deno!$A$1:$L$21</definedName>
    <definedName name="_xlnm.Print_Area" localSheetId="0">'Payroll list'!$A$1:$AL$250</definedName>
    <definedName name="_xlnm.Print_Area" localSheetId="3">工资签收表!$A$1:$G$32</definedName>
  </definedNames>
  <calcPr calcId="152511"/>
</workbook>
</file>

<file path=xl/calcChain.xml><?xml version="1.0" encoding="utf-8"?>
<calcChain xmlns="http://schemas.openxmlformats.org/spreadsheetml/2006/main">
  <c r="AA78" i="79" l="1"/>
  <c r="U78" i="79"/>
  <c r="S78" i="79"/>
  <c r="Q78" i="79"/>
  <c r="O78" i="79"/>
  <c r="L78" i="79"/>
  <c r="J78" i="79"/>
  <c r="M78" i="79" s="1"/>
  <c r="AB78" i="79" l="1"/>
  <c r="AG78" i="79" s="1"/>
  <c r="K78" i="79"/>
  <c r="AJ78" i="79" l="1"/>
  <c r="AK78" i="79" s="1"/>
  <c r="L7" i="79" l="1"/>
  <c r="AA77" i="79" l="1"/>
  <c r="U77" i="79"/>
  <c r="S77" i="79"/>
  <c r="Q77" i="79"/>
  <c r="O77" i="79"/>
  <c r="L77" i="79"/>
  <c r="J77" i="79"/>
  <c r="K77" i="79" s="1"/>
  <c r="M77" i="79" l="1"/>
  <c r="AB77" i="79" s="1"/>
  <c r="AG77" i="79" l="1"/>
  <c r="AO77" i="79" l="1"/>
  <c r="AJ77" i="79" l="1"/>
  <c r="AK77" i="79" s="1"/>
  <c r="AS77" i="79" s="1"/>
  <c r="AP77" i="79"/>
  <c r="AN77" i="79"/>
  <c r="S73" i="79"/>
  <c r="Q73" i="79"/>
  <c r="AA73" i="79"/>
  <c r="L73" i="79"/>
  <c r="U73" i="79"/>
  <c r="AQ77" i="79" l="1"/>
  <c r="AX77" i="79" s="1"/>
  <c r="AR77" i="79"/>
  <c r="AV77" i="79"/>
  <c r="AW77" i="79"/>
  <c r="AT77" i="79"/>
  <c r="AU77" i="79"/>
  <c r="J73" i="79"/>
  <c r="K73" i="79" s="1"/>
  <c r="O73" i="79"/>
  <c r="S245" i="79"/>
  <c r="Q245" i="79"/>
  <c r="AA245" i="79"/>
  <c r="L245" i="79"/>
  <c r="U245" i="79"/>
  <c r="S244" i="79"/>
  <c r="Q244" i="79"/>
  <c r="AA244" i="79"/>
  <c r="L244" i="79"/>
  <c r="J244" i="79"/>
  <c r="M73" i="79" l="1"/>
  <c r="AB73" i="79" s="1"/>
  <c r="M244" i="79"/>
  <c r="K244" i="79"/>
  <c r="U244" i="79"/>
  <c r="J245" i="79"/>
  <c r="O244" i="79"/>
  <c r="O245" i="79"/>
  <c r="AG73" i="79" l="1"/>
  <c r="K245" i="79"/>
  <c r="M245" i="79"/>
  <c r="AB245" i="79" s="1"/>
  <c r="AB244" i="79"/>
  <c r="AP73" i="79" l="1"/>
  <c r="AJ73" i="79"/>
  <c r="AK73" i="79" s="1"/>
  <c r="AO73" i="79"/>
  <c r="AN73" i="79"/>
  <c r="AG244" i="79"/>
  <c r="AG245" i="79"/>
  <c r="S115" i="79"/>
  <c r="Q115" i="79"/>
  <c r="AA115" i="79"/>
  <c r="L115" i="79"/>
  <c r="U115" i="79"/>
  <c r="L8" i="79"/>
  <c r="L9" i="79"/>
  <c r="L10" i="79"/>
  <c r="L11" i="79"/>
  <c r="L12" i="79"/>
  <c r="L13" i="79"/>
  <c r="L14" i="79"/>
  <c r="L15" i="79"/>
  <c r="L16" i="79"/>
  <c r="L17" i="79"/>
  <c r="L18" i="79"/>
  <c r="L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42" i="79"/>
  <c r="L43" i="79"/>
  <c r="L44" i="79"/>
  <c r="L45" i="79"/>
  <c r="L46" i="79"/>
  <c r="L47" i="79"/>
  <c r="L48" i="79"/>
  <c r="L49" i="79"/>
  <c r="L50" i="79"/>
  <c r="L51" i="79"/>
  <c r="L52" i="79"/>
  <c r="L53" i="79"/>
  <c r="L54" i="79"/>
  <c r="L55" i="79"/>
  <c r="L56" i="79"/>
  <c r="L57" i="79"/>
  <c r="L58" i="79"/>
  <c r="L59" i="79"/>
  <c r="L60" i="79"/>
  <c r="L61" i="79"/>
  <c r="L62" i="79"/>
  <c r="L63" i="79"/>
  <c r="L64" i="79"/>
  <c r="L65" i="79"/>
  <c r="L66" i="79"/>
  <c r="L67" i="79"/>
  <c r="L68" i="79"/>
  <c r="L69" i="79"/>
  <c r="L70" i="79"/>
  <c r="L71" i="79"/>
  <c r="L72" i="79"/>
  <c r="L74" i="79"/>
  <c r="L75" i="79"/>
  <c r="L76" i="79"/>
  <c r="L79" i="79"/>
  <c r="L80" i="79"/>
  <c r="L81" i="79"/>
  <c r="L82" i="79"/>
  <c r="L83" i="79"/>
  <c r="L84" i="79"/>
  <c r="L85" i="79"/>
  <c r="L86" i="79"/>
  <c r="L87" i="79"/>
  <c r="L88" i="79"/>
  <c r="L89" i="79"/>
  <c r="L90" i="79"/>
  <c r="L91" i="79"/>
  <c r="L92" i="79"/>
  <c r="L93" i="79"/>
  <c r="L94" i="79"/>
  <c r="L95" i="79"/>
  <c r="L96" i="79"/>
  <c r="L97" i="79"/>
  <c r="L98" i="79"/>
  <c r="L99" i="79"/>
  <c r="L100" i="79"/>
  <c r="L101" i="79"/>
  <c r="L102" i="79"/>
  <c r="L103" i="79"/>
  <c r="L104" i="79"/>
  <c r="L105" i="79"/>
  <c r="L106" i="79"/>
  <c r="L107" i="79"/>
  <c r="L108" i="79"/>
  <c r="L109" i="79"/>
  <c r="L110" i="79"/>
  <c r="L111" i="79"/>
  <c r="L112" i="79"/>
  <c r="L113" i="79"/>
  <c r="L114" i="79"/>
  <c r="L116" i="79"/>
  <c r="L117" i="79"/>
  <c r="L118" i="79"/>
  <c r="L119" i="79"/>
  <c r="L120" i="79"/>
  <c r="L121" i="79"/>
  <c r="L122" i="79"/>
  <c r="L123" i="79"/>
  <c r="L124" i="79"/>
  <c r="L125" i="79"/>
  <c r="L126" i="79"/>
  <c r="L127" i="79"/>
  <c r="L128" i="79"/>
  <c r="L129" i="79"/>
  <c r="L130" i="79"/>
  <c r="L131" i="79"/>
  <c r="L132" i="79"/>
  <c r="L133" i="79"/>
  <c r="L134" i="79"/>
  <c r="L135" i="79"/>
  <c r="L136" i="79"/>
  <c r="L137" i="79"/>
  <c r="L138" i="79"/>
  <c r="L139" i="79"/>
  <c r="L140" i="79"/>
  <c r="L141" i="79"/>
  <c r="L142" i="79"/>
  <c r="L143" i="79"/>
  <c r="L144" i="79"/>
  <c r="L145" i="79"/>
  <c r="L146" i="79"/>
  <c r="L147" i="79"/>
  <c r="L148" i="79"/>
  <c r="L149" i="79"/>
  <c r="L150" i="79"/>
  <c r="L151" i="79"/>
  <c r="L152" i="79"/>
  <c r="L153" i="79"/>
  <c r="L154" i="79"/>
  <c r="L155" i="79"/>
  <c r="L156" i="79"/>
  <c r="L157" i="79"/>
  <c r="L158" i="79"/>
  <c r="L159" i="79"/>
  <c r="L160" i="79"/>
  <c r="L161" i="79"/>
  <c r="L162" i="79"/>
  <c r="L163" i="79"/>
  <c r="L164" i="79"/>
  <c r="L165" i="79"/>
  <c r="L166" i="79"/>
  <c r="L167" i="79"/>
  <c r="L168" i="79"/>
  <c r="L169" i="79"/>
  <c r="L170" i="79"/>
  <c r="L171" i="79"/>
  <c r="L172" i="79"/>
  <c r="L173" i="79"/>
  <c r="L174" i="79"/>
  <c r="L175" i="79"/>
  <c r="L176" i="79"/>
  <c r="L177" i="79"/>
  <c r="L178" i="79"/>
  <c r="L179" i="79"/>
  <c r="L180" i="79"/>
  <c r="L181" i="79"/>
  <c r="L182" i="79"/>
  <c r="L183" i="79"/>
  <c r="L184" i="79"/>
  <c r="L185" i="79"/>
  <c r="L186" i="79"/>
  <c r="L187" i="79"/>
  <c r="L188" i="79"/>
  <c r="L189" i="79"/>
  <c r="L190" i="79"/>
  <c r="L191" i="79"/>
  <c r="L192" i="79"/>
  <c r="L193" i="79"/>
  <c r="L194" i="79"/>
  <c r="L195" i="79"/>
  <c r="L196" i="79"/>
  <c r="L197" i="79"/>
  <c r="L198" i="79"/>
  <c r="L199" i="79"/>
  <c r="L200" i="79"/>
  <c r="L201" i="79"/>
  <c r="L202" i="79"/>
  <c r="L203" i="79"/>
  <c r="L204" i="79"/>
  <c r="L205" i="79"/>
  <c r="L206" i="79"/>
  <c r="L207" i="79"/>
  <c r="L208" i="79"/>
  <c r="L209" i="79"/>
  <c r="L210" i="79"/>
  <c r="L211" i="79"/>
  <c r="L212" i="79"/>
  <c r="L213" i="79"/>
  <c r="L214" i="79"/>
  <c r="L215" i="79"/>
  <c r="L216" i="79"/>
  <c r="L217" i="79"/>
  <c r="L218" i="79"/>
  <c r="L219" i="79"/>
  <c r="L220" i="79"/>
  <c r="L221" i="79"/>
  <c r="L222" i="79"/>
  <c r="L223" i="79"/>
  <c r="L224" i="79"/>
  <c r="L225" i="79"/>
  <c r="L226" i="79"/>
  <c r="L227" i="79"/>
  <c r="L228" i="79"/>
  <c r="L229" i="79"/>
  <c r="L230" i="79"/>
  <c r="L231" i="79"/>
  <c r="L232" i="79"/>
  <c r="L233" i="79"/>
  <c r="L234" i="79"/>
  <c r="L235" i="79"/>
  <c r="L236" i="79"/>
  <c r="L237" i="79"/>
  <c r="L238" i="79"/>
  <c r="L239" i="79"/>
  <c r="L240" i="79"/>
  <c r="L241" i="79"/>
  <c r="L242" i="79"/>
  <c r="L243" i="79"/>
  <c r="J128" i="79"/>
  <c r="M128" i="79" s="1"/>
  <c r="J214" i="79"/>
  <c r="M214" i="79" s="1"/>
  <c r="S8" i="79"/>
  <c r="S9" i="79"/>
  <c r="S10" i="79"/>
  <c r="S11" i="79"/>
  <c r="S12" i="79"/>
  <c r="S13" i="79"/>
  <c r="S14" i="79"/>
  <c r="S15" i="79"/>
  <c r="S16" i="79"/>
  <c r="S17" i="79"/>
  <c r="S18" i="79"/>
  <c r="S19" i="79"/>
  <c r="S20" i="79"/>
  <c r="S21" i="79"/>
  <c r="S22" i="79"/>
  <c r="S23" i="79"/>
  <c r="S24" i="79"/>
  <c r="S25" i="79"/>
  <c r="S26" i="79"/>
  <c r="S27" i="79"/>
  <c r="S28" i="79"/>
  <c r="S29" i="79"/>
  <c r="S30" i="79"/>
  <c r="S31" i="79"/>
  <c r="S32" i="79"/>
  <c r="S33" i="79"/>
  <c r="S34" i="79"/>
  <c r="S35" i="79"/>
  <c r="S36" i="79"/>
  <c r="S37" i="79"/>
  <c r="S38" i="79"/>
  <c r="S39" i="79"/>
  <c r="S40" i="79"/>
  <c r="S41" i="79"/>
  <c r="S42" i="79"/>
  <c r="S43" i="79"/>
  <c r="S44" i="79"/>
  <c r="S45" i="79"/>
  <c r="S46" i="79"/>
  <c r="S47" i="79"/>
  <c r="S48" i="79"/>
  <c r="S49" i="79"/>
  <c r="S50" i="79"/>
  <c r="S51" i="79"/>
  <c r="S52" i="79"/>
  <c r="S53" i="79"/>
  <c r="S54" i="79"/>
  <c r="S55" i="79"/>
  <c r="S56" i="79"/>
  <c r="S57" i="79"/>
  <c r="S58" i="79"/>
  <c r="S59" i="79"/>
  <c r="S60" i="79"/>
  <c r="S61" i="79"/>
  <c r="S62" i="79"/>
  <c r="S63" i="79"/>
  <c r="S64" i="79"/>
  <c r="S65" i="79"/>
  <c r="S66" i="79"/>
  <c r="S67" i="79"/>
  <c r="S68" i="79"/>
  <c r="S69" i="79"/>
  <c r="S70" i="79"/>
  <c r="S71" i="79"/>
  <c r="S72" i="79"/>
  <c r="S74" i="79"/>
  <c r="S75" i="79"/>
  <c r="S76" i="79"/>
  <c r="S79" i="79"/>
  <c r="S80" i="79"/>
  <c r="S81" i="79"/>
  <c r="S82" i="79"/>
  <c r="S83" i="79"/>
  <c r="S84" i="79"/>
  <c r="S85" i="79"/>
  <c r="S86" i="79"/>
  <c r="S87" i="79"/>
  <c r="S88" i="79"/>
  <c r="S89" i="79"/>
  <c r="S90" i="79"/>
  <c r="S91" i="79"/>
  <c r="S92" i="79"/>
  <c r="S93" i="79"/>
  <c r="S94" i="79"/>
  <c r="S95" i="79"/>
  <c r="S96" i="79"/>
  <c r="S97" i="79"/>
  <c r="S98" i="79"/>
  <c r="S99" i="79"/>
  <c r="S100" i="79"/>
  <c r="S101" i="79"/>
  <c r="S102" i="79"/>
  <c r="S103" i="79"/>
  <c r="S104" i="79"/>
  <c r="S105" i="79"/>
  <c r="S106" i="79"/>
  <c r="S107" i="79"/>
  <c r="S108" i="79"/>
  <c r="S109" i="79"/>
  <c r="S110" i="79"/>
  <c r="S111" i="79"/>
  <c r="S112" i="79"/>
  <c r="S113" i="79"/>
  <c r="S114" i="79"/>
  <c r="S116" i="79"/>
  <c r="S117" i="79"/>
  <c r="S118" i="79"/>
  <c r="S119" i="79"/>
  <c r="S120" i="79"/>
  <c r="S121" i="79"/>
  <c r="S122" i="79"/>
  <c r="S123" i="79"/>
  <c r="S124" i="79"/>
  <c r="S125" i="79"/>
  <c r="S126" i="79"/>
  <c r="S127" i="79"/>
  <c r="S128" i="79"/>
  <c r="S129" i="79"/>
  <c r="S130" i="79"/>
  <c r="S131" i="79"/>
  <c r="S132" i="79"/>
  <c r="S133" i="79"/>
  <c r="S134" i="79"/>
  <c r="S135" i="79"/>
  <c r="S136" i="79"/>
  <c r="S137" i="79"/>
  <c r="S138" i="79"/>
  <c r="S139" i="79"/>
  <c r="S140" i="79"/>
  <c r="S141" i="79"/>
  <c r="S142" i="79"/>
  <c r="S143" i="79"/>
  <c r="S144" i="79"/>
  <c r="S145" i="79"/>
  <c r="S146" i="79"/>
  <c r="S147" i="79"/>
  <c r="S148" i="79"/>
  <c r="S149" i="79"/>
  <c r="S150" i="79"/>
  <c r="S151" i="79"/>
  <c r="S152" i="79"/>
  <c r="S153" i="79"/>
  <c r="S154" i="79"/>
  <c r="S155" i="79"/>
  <c r="S156" i="79"/>
  <c r="S157" i="79"/>
  <c r="S158" i="79"/>
  <c r="S159" i="79"/>
  <c r="S160" i="79"/>
  <c r="S161" i="79"/>
  <c r="S162" i="79"/>
  <c r="S163" i="79"/>
  <c r="S164" i="79"/>
  <c r="S165" i="79"/>
  <c r="S166" i="79"/>
  <c r="S167" i="79"/>
  <c r="S168" i="79"/>
  <c r="S169" i="79"/>
  <c r="S170" i="79"/>
  <c r="S171" i="79"/>
  <c r="S172" i="79"/>
  <c r="S173" i="79"/>
  <c r="S174" i="79"/>
  <c r="S175" i="79"/>
  <c r="S176" i="79"/>
  <c r="S177" i="79"/>
  <c r="S178" i="79"/>
  <c r="S179" i="79"/>
  <c r="S180" i="79"/>
  <c r="S181" i="79"/>
  <c r="S182" i="79"/>
  <c r="S183" i="79"/>
  <c r="S184" i="79"/>
  <c r="S185" i="79"/>
  <c r="S186" i="79"/>
  <c r="S187" i="79"/>
  <c r="S188" i="79"/>
  <c r="S189" i="79"/>
  <c r="S190" i="79"/>
  <c r="S191" i="79"/>
  <c r="S192" i="79"/>
  <c r="S193" i="79"/>
  <c r="S194" i="79"/>
  <c r="S195" i="79"/>
  <c r="S196" i="79"/>
  <c r="S197" i="79"/>
  <c r="S198" i="79"/>
  <c r="S199" i="79"/>
  <c r="S200" i="79"/>
  <c r="S201" i="79"/>
  <c r="S202" i="79"/>
  <c r="S203" i="79"/>
  <c r="S204" i="79"/>
  <c r="S205" i="79"/>
  <c r="S206" i="79"/>
  <c r="S207" i="79"/>
  <c r="S208" i="79"/>
  <c r="S209" i="79"/>
  <c r="S210" i="79"/>
  <c r="S211" i="79"/>
  <c r="S212" i="79"/>
  <c r="S213" i="79"/>
  <c r="S214" i="79"/>
  <c r="S215" i="79"/>
  <c r="S216" i="79"/>
  <c r="S217" i="79"/>
  <c r="S218" i="79"/>
  <c r="S219" i="79"/>
  <c r="S220" i="79"/>
  <c r="S221" i="79"/>
  <c r="S222" i="79"/>
  <c r="S223" i="79"/>
  <c r="S224" i="79"/>
  <c r="S225" i="79"/>
  <c r="S226" i="79"/>
  <c r="S227" i="79"/>
  <c r="S228" i="79"/>
  <c r="S229" i="79"/>
  <c r="S230" i="79"/>
  <c r="S231" i="79"/>
  <c r="S232" i="79"/>
  <c r="S233" i="79"/>
  <c r="S234" i="79"/>
  <c r="S235" i="79"/>
  <c r="S236" i="79"/>
  <c r="S237" i="79"/>
  <c r="S238" i="79"/>
  <c r="S239" i="79"/>
  <c r="S240" i="79"/>
  <c r="S241" i="79"/>
  <c r="S242" i="79"/>
  <c r="S243" i="79"/>
  <c r="Q8" i="79"/>
  <c r="Q9" i="79"/>
  <c r="Q10" i="79"/>
  <c r="Q11" i="79"/>
  <c r="Q12" i="79"/>
  <c r="Q13" i="79"/>
  <c r="Q14" i="79"/>
  <c r="Q15" i="79"/>
  <c r="Q16" i="79"/>
  <c r="Q17" i="79"/>
  <c r="Q18" i="79"/>
  <c r="Q19" i="79"/>
  <c r="Q20" i="79"/>
  <c r="Q21" i="79"/>
  <c r="Q22" i="79"/>
  <c r="Q23" i="79"/>
  <c r="Q24" i="79"/>
  <c r="Q25" i="79"/>
  <c r="Q26" i="79"/>
  <c r="Q27" i="79"/>
  <c r="Q28" i="79"/>
  <c r="Q29" i="79"/>
  <c r="Q30" i="79"/>
  <c r="Q31" i="79"/>
  <c r="Q32" i="79"/>
  <c r="Q33" i="79"/>
  <c r="Q34" i="79"/>
  <c r="Q35" i="79"/>
  <c r="Q36" i="79"/>
  <c r="Q37" i="79"/>
  <c r="Q38" i="79"/>
  <c r="Q39" i="79"/>
  <c r="Q40" i="79"/>
  <c r="Q41" i="79"/>
  <c r="Q42" i="79"/>
  <c r="Q43" i="79"/>
  <c r="Q44" i="79"/>
  <c r="Q45" i="79"/>
  <c r="Q46" i="79"/>
  <c r="Q47" i="79"/>
  <c r="Q48" i="79"/>
  <c r="Q49" i="79"/>
  <c r="Q50" i="79"/>
  <c r="Q51" i="79"/>
  <c r="Q52" i="79"/>
  <c r="Q53" i="79"/>
  <c r="Q54" i="79"/>
  <c r="Q55" i="79"/>
  <c r="Q56" i="79"/>
  <c r="Q57" i="79"/>
  <c r="Q58" i="79"/>
  <c r="Q59" i="79"/>
  <c r="Q60" i="79"/>
  <c r="Q61" i="79"/>
  <c r="Q62" i="79"/>
  <c r="Q63" i="79"/>
  <c r="Q64" i="79"/>
  <c r="Q65" i="79"/>
  <c r="Q66" i="79"/>
  <c r="Q67" i="79"/>
  <c r="Q68" i="79"/>
  <c r="Q69" i="79"/>
  <c r="Q70" i="79"/>
  <c r="Q71" i="79"/>
  <c r="Q72" i="79"/>
  <c r="Q74" i="79"/>
  <c r="Q75" i="79"/>
  <c r="Q76" i="79"/>
  <c r="Q79" i="79"/>
  <c r="Q80" i="79"/>
  <c r="Q81" i="79"/>
  <c r="Q82" i="79"/>
  <c r="Q83" i="79"/>
  <c r="Q84" i="79"/>
  <c r="Q85" i="79"/>
  <c r="Q86" i="79"/>
  <c r="Q87" i="79"/>
  <c r="Q88" i="79"/>
  <c r="Q89" i="79"/>
  <c r="Q90" i="79"/>
  <c r="Q91" i="79"/>
  <c r="Q92" i="79"/>
  <c r="Q93" i="79"/>
  <c r="Q94" i="79"/>
  <c r="Q95" i="79"/>
  <c r="Q96" i="79"/>
  <c r="Q97" i="79"/>
  <c r="Q98" i="79"/>
  <c r="Q99" i="79"/>
  <c r="Q100" i="79"/>
  <c r="Q101" i="79"/>
  <c r="Q102" i="79"/>
  <c r="Q103" i="79"/>
  <c r="Q104" i="79"/>
  <c r="Q105" i="79"/>
  <c r="Q106" i="79"/>
  <c r="Q107" i="79"/>
  <c r="Q108" i="79"/>
  <c r="Q109" i="79"/>
  <c r="Q110" i="79"/>
  <c r="Q111" i="79"/>
  <c r="Q112" i="79"/>
  <c r="Q113" i="79"/>
  <c r="Q114" i="79"/>
  <c r="Q116" i="79"/>
  <c r="Q117" i="79"/>
  <c r="Q118" i="79"/>
  <c r="Q119" i="79"/>
  <c r="Q120" i="79"/>
  <c r="Q121" i="79"/>
  <c r="Q122" i="79"/>
  <c r="Q123" i="79"/>
  <c r="Q124" i="79"/>
  <c r="Q125" i="79"/>
  <c r="Q126" i="79"/>
  <c r="Q127" i="79"/>
  <c r="Q128" i="79"/>
  <c r="Q129" i="79"/>
  <c r="Q130" i="79"/>
  <c r="Q131" i="79"/>
  <c r="Q132" i="79"/>
  <c r="Q133" i="79"/>
  <c r="Q134" i="79"/>
  <c r="Q135" i="79"/>
  <c r="Q136" i="79"/>
  <c r="Q137" i="79"/>
  <c r="Q138" i="79"/>
  <c r="Q139" i="79"/>
  <c r="Q140" i="79"/>
  <c r="Q141" i="79"/>
  <c r="Q142" i="79"/>
  <c r="Q143" i="79"/>
  <c r="Q144" i="79"/>
  <c r="Q145" i="79"/>
  <c r="Q146" i="79"/>
  <c r="Q147" i="79"/>
  <c r="Q148" i="79"/>
  <c r="Q149" i="79"/>
  <c r="Q150" i="79"/>
  <c r="Q151" i="79"/>
  <c r="Q152" i="79"/>
  <c r="Q153" i="79"/>
  <c r="Q154" i="79"/>
  <c r="Q155" i="79"/>
  <c r="Q156" i="79"/>
  <c r="Q157" i="79"/>
  <c r="Q158" i="79"/>
  <c r="Q159" i="79"/>
  <c r="Q160" i="79"/>
  <c r="Q161" i="79"/>
  <c r="Q162" i="79"/>
  <c r="Q163" i="79"/>
  <c r="Q164" i="79"/>
  <c r="Q165" i="79"/>
  <c r="Q166" i="79"/>
  <c r="Q167" i="79"/>
  <c r="Q168" i="79"/>
  <c r="Q169" i="79"/>
  <c r="Q170" i="79"/>
  <c r="Q171" i="79"/>
  <c r="Q172" i="79"/>
  <c r="Q173" i="79"/>
  <c r="Q174" i="79"/>
  <c r="Q175" i="79"/>
  <c r="Q176" i="79"/>
  <c r="Q177" i="79"/>
  <c r="Q178" i="79"/>
  <c r="Q179" i="79"/>
  <c r="Q180" i="79"/>
  <c r="Q181" i="79"/>
  <c r="Q182" i="79"/>
  <c r="Q183" i="79"/>
  <c r="Q184" i="79"/>
  <c r="Q185" i="79"/>
  <c r="Q186" i="79"/>
  <c r="Q187" i="79"/>
  <c r="Q188" i="79"/>
  <c r="Q189" i="79"/>
  <c r="Q190" i="79"/>
  <c r="Q191" i="79"/>
  <c r="Q192" i="79"/>
  <c r="Q193" i="79"/>
  <c r="Q194" i="79"/>
  <c r="Q195" i="79"/>
  <c r="Q196" i="79"/>
  <c r="Q197" i="79"/>
  <c r="Q198" i="79"/>
  <c r="Q199" i="79"/>
  <c r="Q200" i="79"/>
  <c r="Q201" i="79"/>
  <c r="Q202" i="79"/>
  <c r="Q203" i="79"/>
  <c r="Q204" i="79"/>
  <c r="Q205" i="79"/>
  <c r="Q206" i="79"/>
  <c r="Q207" i="79"/>
  <c r="Q208" i="79"/>
  <c r="Q209" i="79"/>
  <c r="Q210" i="79"/>
  <c r="Q211" i="79"/>
  <c r="Q212" i="79"/>
  <c r="Q213" i="79"/>
  <c r="Q214" i="79"/>
  <c r="Q215" i="79"/>
  <c r="Q216" i="79"/>
  <c r="Q217" i="79"/>
  <c r="Q218" i="79"/>
  <c r="Q219" i="79"/>
  <c r="Q220" i="79"/>
  <c r="Q221" i="79"/>
  <c r="Q222" i="79"/>
  <c r="Q223" i="79"/>
  <c r="Q224" i="79"/>
  <c r="Q225" i="79"/>
  <c r="Q226" i="79"/>
  <c r="Q227" i="79"/>
  <c r="Q228" i="79"/>
  <c r="Q229" i="79"/>
  <c r="Q230" i="79"/>
  <c r="Q231" i="79"/>
  <c r="Q232" i="79"/>
  <c r="Q233" i="79"/>
  <c r="Q234" i="79"/>
  <c r="Q235" i="79"/>
  <c r="Q236" i="79"/>
  <c r="Q237" i="79"/>
  <c r="Q238" i="79"/>
  <c r="Q239" i="79"/>
  <c r="Q240" i="79"/>
  <c r="Q241" i="79"/>
  <c r="Q242" i="79"/>
  <c r="Q243" i="79"/>
  <c r="O13" i="79"/>
  <c r="O16" i="79"/>
  <c r="O83" i="79"/>
  <c r="O117" i="79"/>
  <c r="O200" i="79"/>
  <c r="O214" i="79"/>
  <c r="O217" i="79"/>
  <c r="O243" i="79"/>
  <c r="O59" i="79"/>
  <c r="AQ73" i="79" l="1"/>
  <c r="AX73" i="79" s="1"/>
  <c r="AT73" i="79"/>
  <c r="AU73" i="79"/>
  <c r="AW73" i="79"/>
  <c r="AS73" i="79"/>
  <c r="AV73" i="79"/>
  <c r="AR73" i="79"/>
  <c r="AP244" i="79"/>
  <c r="AO244" i="79"/>
  <c r="AN244" i="79"/>
  <c r="AJ244" i="79"/>
  <c r="AK244" i="79" s="1"/>
  <c r="AO245" i="79"/>
  <c r="AN245" i="79"/>
  <c r="AJ245" i="79"/>
  <c r="AK245" i="79" s="1"/>
  <c r="AP245" i="79"/>
  <c r="J115" i="79"/>
  <c r="K115" i="79" s="1"/>
  <c r="O115" i="79"/>
  <c r="K214" i="79"/>
  <c r="K128" i="79"/>
  <c r="O8" i="79"/>
  <c r="O9" i="79"/>
  <c r="O10" i="79"/>
  <c r="O11" i="79"/>
  <c r="O12" i="79"/>
  <c r="O14" i="79"/>
  <c r="O15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O34" i="79"/>
  <c r="O35" i="79"/>
  <c r="O36" i="79"/>
  <c r="O37" i="79"/>
  <c r="O38" i="79"/>
  <c r="O39" i="79"/>
  <c r="O40" i="79"/>
  <c r="O41" i="79"/>
  <c r="O42" i="79"/>
  <c r="O43" i="79"/>
  <c r="O44" i="79"/>
  <c r="O45" i="79"/>
  <c r="O46" i="79"/>
  <c r="O47" i="79"/>
  <c r="O48" i="79"/>
  <c r="O49" i="79"/>
  <c r="O50" i="79"/>
  <c r="O51" i="79"/>
  <c r="O52" i="79"/>
  <c r="O53" i="79"/>
  <c r="O54" i="79"/>
  <c r="O55" i="79"/>
  <c r="O56" i="79"/>
  <c r="O57" i="79"/>
  <c r="O58" i="79"/>
  <c r="O60" i="79"/>
  <c r="O61" i="79"/>
  <c r="O62" i="79"/>
  <c r="O63" i="79"/>
  <c r="O64" i="79"/>
  <c r="O65" i="79"/>
  <c r="O66" i="79"/>
  <c r="O67" i="79"/>
  <c r="O68" i="79"/>
  <c r="O69" i="79"/>
  <c r="O70" i="79"/>
  <c r="O71" i="79"/>
  <c r="O72" i="79"/>
  <c r="O74" i="79"/>
  <c r="O75" i="79"/>
  <c r="O76" i="79"/>
  <c r="O79" i="79"/>
  <c r="O80" i="79"/>
  <c r="O81" i="79"/>
  <c r="O82" i="79"/>
  <c r="O84" i="79"/>
  <c r="O85" i="79"/>
  <c r="O86" i="79"/>
  <c r="O87" i="79"/>
  <c r="O88" i="79"/>
  <c r="O89" i="79"/>
  <c r="O90" i="79"/>
  <c r="O91" i="79"/>
  <c r="O92" i="79"/>
  <c r="O93" i="79"/>
  <c r="O94" i="79"/>
  <c r="O95" i="79"/>
  <c r="O96" i="79"/>
  <c r="O97" i="79"/>
  <c r="O98" i="79"/>
  <c r="O99" i="79"/>
  <c r="O100" i="79"/>
  <c r="O101" i="79"/>
  <c r="O102" i="79"/>
  <c r="O103" i="79"/>
  <c r="O104" i="79"/>
  <c r="O105" i="79"/>
  <c r="O106" i="79"/>
  <c r="O107" i="79"/>
  <c r="O108" i="79"/>
  <c r="O109" i="79"/>
  <c r="O110" i="79"/>
  <c r="O111" i="79"/>
  <c r="O112" i="79"/>
  <c r="O113" i="79"/>
  <c r="O114" i="79"/>
  <c r="O116" i="79"/>
  <c r="O118" i="79"/>
  <c r="O119" i="79"/>
  <c r="O120" i="79"/>
  <c r="O121" i="79"/>
  <c r="O122" i="79"/>
  <c r="O123" i="79"/>
  <c r="O124" i="79"/>
  <c r="O125" i="79"/>
  <c r="O126" i="79"/>
  <c r="O127" i="79"/>
  <c r="O128" i="79"/>
  <c r="O129" i="79"/>
  <c r="O130" i="79"/>
  <c r="O131" i="79"/>
  <c r="O132" i="79"/>
  <c r="O133" i="79"/>
  <c r="O134" i="79"/>
  <c r="O135" i="79"/>
  <c r="O136" i="79"/>
  <c r="O137" i="79"/>
  <c r="O138" i="79"/>
  <c r="O139" i="79"/>
  <c r="O140" i="79"/>
  <c r="O141" i="79"/>
  <c r="O142" i="79"/>
  <c r="O143" i="79"/>
  <c r="O144" i="79"/>
  <c r="O145" i="79"/>
  <c r="O146" i="79"/>
  <c r="O147" i="79"/>
  <c r="O148" i="79"/>
  <c r="O149" i="79"/>
  <c r="O150" i="79"/>
  <c r="O151" i="79"/>
  <c r="O152" i="79"/>
  <c r="O153" i="79"/>
  <c r="O154" i="79"/>
  <c r="O155" i="79"/>
  <c r="O156" i="79"/>
  <c r="O157" i="79"/>
  <c r="O158" i="79"/>
  <c r="O159" i="79"/>
  <c r="O160" i="79"/>
  <c r="O161" i="79"/>
  <c r="O162" i="79"/>
  <c r="O163" i="79"/>
  <c r="O164" i="79"/>
  <c r="O165" i="79"/>
  <c r="O166" i="79"/>
  <c r="O167" i="79"/>
  <c r="O168" i="79"/>
  <c r="O169" i="79"/>
  <c r="O170" i="79"/>
  <c r="O171" i="79"/>
  <c r="O172" i="79"/>
  <c r="O173" i="79"/>
  <c r="O174" i="79"/>
  <c r="O175" i="79"/>
  <c r="O176" i="79"/>
  <c r="O177" i="79"/>
  <c r="O178" i="79"/>
  <c r="O179" i="79"/>
  <c r="O180" i="79"/>
  <c r="O181" i="79"/>
  <c r="O182" i="79"/>
  <c r="O183" i="79"/>
  <c r="O184" i="79"/>
  <c r="O185" i="79"/>
  <c r="O186" i="79"/>
  <c r="O187" i="79"/>
  <c r="O188" i="79"/>
  <c r="O189" i="79"/>
  <c r="O190" i="79"/>
  <c r="O191" i="79"/>
  <c r="O192" i="79"/>
  <c r="O193" i="79"/>
  <c r="O194" i="79"/>
  <c r="O195" i="79"/>
  <c r="O196" i="79"/>
  <c r="O197" i="79"/>
  <c r="O198" i="79"/>
  <c r="O199" i="79"/>
  <c r="O201" i="79"/>
  <c r="O202" i="79"/>
  <c r="O203" i="79"/>
  <c r="O204" i="79"/>
  <c r="O205" i="79"/>
  <c r="O206" i="79"/>
  <c r="O207" i="79"/>
  <c r="O208" i="79"/>
  <c r="O209" i="79"/>
  <c r="O210" i="79"/>
  <c r="O211" i="79"/>
  <c r="O212" i="79"/>
  <c r="O213" i="79"/>
  <c r="O215" i="79"/>
  <c r="O216" i="79"/>
  <c r="O218" i="79"/>
  <c r="O219" i="79"/>
  <c r="O220" i="79"/>
  <c r="O221" i="79"/>
  <c r="O222" i="79"/>
  <c r="O223" i="79"/>
  <c r="O224" i="79"/>
  <c r="O225" i="79"/>
  <c r="O226" i="79"/>
  <c r="O227" i="79"/>
  <c r="O228" i="79"/>
  <c r="O229" i="79"/>
  <c r="O230" i="79"/>
  <c r="O231" i="79"/>
  <c r="O232" i="79"/>
  <c r="O233" i="79"/>
  <c r="O234" i="79"/>
  <c r="O235" i="79"/>
  <c r="O236" i="79"/>
  <c r="O237" i="79"/>
  <c r="O238" i="79"/>
  <c r="O239" i="79"/>
  <c r="O240" i="79"/>
  <c r="O241" i="79"/>
  <c r="O242" i="79"/>
  <c r="J8" i="79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J43" i="79"/>
  <c r="J44" i="79"/>
  <c r="J45" i="79"/>
  <c r="J46" i="79"/>
  <c r="J47" i="79"/>
  <c r="J48" i="79"/>
  <c r="J49" i="79"/>
  <c r="J50" i="79"/>
  <c r="J51" i="79"/>
  <c r="J52" i="79"/>
  <c r="J53" i="79"/>
  <c r="J54" i="79"/>
  <c r="J55" i="79"/>
  <c r="J56" i="79"/>
  <c r="J57" i="79"/>
  <c r="J58" i="79"/>
  <c r="J59" i="79"/>
  <c r="J60" i="79"/>
  <c r="J61" i="79"/>
  <c r="J62" i="79"/>
  <c r="J63" i="79"/>
  <c r="J64" i="79"/>
  <c r="J65" i="79"/>
  <c r="J66" i="79"/>
  <c r="J67" i="79"/>
  <c r="J68" i="79"/>
  <c r="J69" i="79"/>
  <c r="J70" i="79"/>
  <c r="J71" i="79"/>
  <c r="J72" i="79"/>
  <c r="J74" i="79"/>
  <c r="J75" i="79"/>
  <c r="J76" i="79"/>
  <c r="J79" i="79"/>
  <c r="J80" i="79"/>
  <c r="J81" i="79"/>
  <c r="J82" i="79"/>
  <c r="J83" i="79"/>
  <c r="J84" i="79"/>
  <c r="J85" i="79"/>
  <c r="J86" i="79"/>
  <c r="J87" i="79"/>
  <c r="J88" i="79"/>
  <c r="J89" i="79"/>
  <c r="J90" i="79"/>
  <c r="J91" i="79"/>
  <c r="J92" i="79"/>
  <c r="J93" i="79"/>
  <c r="J94" i="79"/>
  <c r="J95" i="79"/>
  <c r="J96" i="79"/>
  <c r="J97" i="79"/>
  <c r="J98" i="79"/>
  <c r="J99" i="79"/>
  <c r="J100" i="79"/>
  <c r="J101" i="79"/>
  <c r="J102" i="79"/>
  <c r="J103" i="79"/>
  <c r="J104" i="79"/>
  <c r="J105" i="79"/>
  <c r="J106" i="79"/>
  <c r="J107" i="79"/>
  <c r="J108" i="79"/>
  <c r="J109" i="79"/>
  <c r="J110" i="79"/>
  <c r="J111" i="79"/>
  <c r="J112" i="79"/>
  <c r="J113" i="79"/>
  <c r="J114" i="79"/>
  <c r="J116" i="79"/>
  <c r="J117" i="79"/>
  <c r="J118" i="79"/>
  <c r="J119" i="79"/>
  <c r="J120" i="79"/>
  <c r="J121" i="79"/>
  <c r="J122" i="79"/>
  <c r="J123" i="79"/>
  <c r="J124" i="79"/>
  <c r="J125" i="79"/>
  <c r="J126" i="79"/>
  <c r="J127" i="79"/>
  <c r="J129" i="79"/>
  <c r="J130" i="79"/>
  <c r="J131" i="79"/>
  <c r="J132" i="79"/>
  <c r="J133" i="79"/>
  <c r="J134" i="79"/>
  <c r="J135" i="79"/>
  <c r="J136" i="79"/>
  <c r="J137" i="79"/>
  <c r="J138" i="79"/>
  <c r="J139" i="79"/>
  <c r="J140" i="79"/>
  <c r="J141" i="79"/>
  <c r="J142" i="79"/>
  <c r="J143" i="79"/>
  <c r="J144" i="79"/>
  <c r="J145" i="79"/>
  <c r="J146" i="79"/>
  <c r="J147" i="79"/>
  <c r="J148" i="79"/>
  <c r="J149" i="79"/>
  <c r="J150" i="79"/>
  <c r="J151" i="79"/>
  <c r="J152" i="79"/>
  <c r="J153" i="79"/>
  <c r="J154" i="79"/>
  <c r="J155" i="79"/>
  <c r="J156" i="79"/>
  <c r="J157" i="79"/>
  <c r="J158" i="79"/>
  <c r="J159" i="79"/>
  <c r="J160" i="79"/>
  <c r="J161" i="79"/>
  <c r="J162" i="79"/>
  <c r="J163" i="79"/>
  <c r="J164" i="79"/>
  <c r="J165" i="79"/>
  <c r="J166" i="79"/>
  <c r="J167" i="79"/>
  <c r="J168" i="79"/>
  <c r="J169" i="79"/>
  <c r="J170" i="79"/>
  <c r="J171" i="79"/>
  <c r="J172" i="79"/>
  <c r="J173" i="79"/>
  <c r="J174" i="79"/>
  <c r="J175" i="79"/>
  <c r="J176" i="79"/>
  <c r="J177" i="79"/>
  <c r="J178" i="79"/>
  <c r="J179" i="79"/>
  <c r="J180" i="79"/>
  <c r="J181" i="79"/>
  <c r="J182" i="79"/>
  <c r="J183" i="79"/>
  <c r="J184" i="79"/>
  <c r="J185" i="79"/>
  <c r="J186" i="79"/>
  <c r="J187" i="79"/>
  <c r="J188" i="79"/>
  <c r="J189" i="79"/>
  <c r="J190" i="79"/>
  <c r="J191" i="79"/>
  <c r="J192" i="79"/>
  <c r="J193" i="79"/>
  <c r="J194" i="79"/>
  <c r="J195" i="79"/>
  <c r="J196" i="79"/>
  <c r="J197" i="79"/>
  <c r="J198" i="79"/>
  <c r="J199" i="79"/>
  <c r="J200" i="79"/>
  <c r="J201" i="79"/>
  <c r="J202" i="79"/>
  <c r="J203" i="79"/>
  <c r="J204" i="79"/>
  <c r="J205" i="79"/>
  <c r="J206" i="79"/>
  <c r="J207" i="79"/>
  <c r="J208" i="79"/>
  <c r="J209" i="79"/>
  <c r="J210" i="79"/>
  <c r="J211" i="79"/>
  <c r="J212" i="79"/>
  <c r="J213" i="79"/>
  <c r="J215" i="79"/>
  <c r="J216" i="79"/>
  <c r="J217" i="79"/>
  <c r="J218" i="79"/>
  <c r="J219" i="79"/>
  <c r="J220" i="79"/>
  <c r="J221" i="79"/>
  <c r="J222" i="79"/>
  <c r="J223" i="79"/>
  <c r="J224" i="79"/>
  <c r="J225" i="79"/>
  <c r="J226" i="79"/>
  <c r="J227" i="79"/>
  <c r="J228" i="79"/>
  <c r="J229" i="79"/>
  <c r="J230" i="79"/>
  <c r="J231" i="79"/>
  <c r="J232" i="79"/>
  <c r="J233" i="79"/>
  <c r="J234" i="79"/>
  <c r="J235" i="79"/>
  <c r="J236" i="79"/>
  <c r="J237" i="79"/>
  <c r="J238" i="79"/>
  <c r="J239" i="79"/>
  <c r="J240" i="79"/>
  <c r="J241" i="79"/>
  <c r="J242" i="79"/>
  <c r="J243" i="79"/>
  <c r="AQ244" i="79" l="1"/>
  <c r="AX244" i="79" s="1"/>
  <c r="AQ245" i="79"/>
  <c r="AX245" i="79" s="1"/>
  <c r="AT245" i="79"/>
  <c r="AU245" i="79"/>
  <c r="AW245" i="79"/>
  <c r="AR245" i="79"/>
  <c r="AV245" i="79"/>
  <c r="AS245" i="79"/>
  <c r="AT244" i="79"/>
  <c r="AV244" i="79"/>
  <c r="AS244" i="79"/>
  <c r="AW244" i="79"/>
  <c r="AR244" i="79"/>
  <c r="AU244" i="79"/>
  <c r="M115" i="79"/>
  <c r="AB115" i="79" s="1"/>
  <c r="M218" i="79"/>
  <c r="K218" i="79"/>
  <c r="M243" i="79"/>
  <c r="K243" i="79"/>
  <c r="M238" i="79"/>
  <c r="K238" i="79"/>
  <c r="M233" i="79"/>
  <c r="K233" i="79"/>
  <c r="M230" i="79"/>
  <c r="K230" i="79"/>
  <c r="M228" i="79"/>
  <c r="K228" i="79"/>
  <c r="M221" i="79"/>
  <c r="K221" i="79"/>
  <c r="M219" i="79"/>
  <c r="K219" i="79"/>
  <c r="M211" i="79"/>
  <c r="K211" i="79"/>
  <c r="M206" i="79"/>
  <c r="K206" i="79"/>
  <c r="M202" i="79"/>
  <c r="K202" i="79"/>
  <c r="M200" i="79"/>
  <c r="K200" i="79"/>
  <c r="M199" i="79"/>
  <c r="K199" i="79"/>
  <c r="M197" i="79"/>
  <c r="K197" i="79"/>
  <c r="M192" i="79"/>
  <c r="K192" i="79"/>
  <c r="M190" i="79"/>
  <c r="K190" i="79"/>
  <c r="M187" i="79"/>
  <c r="K187" i="79"/>
  <c r="M184" i="79"/>
  <c r="K184" i="79"/>
  <c r="M180" i="79"/>
  <c r="K180" i="79"/>
  <c r="M176" i="79"/>
  <c r="K176" i="79"/>
  <c r="M175" i="79"/>
  <c r="K175" i="79"/>
  <c r="M174" i="79"/>
  <c r="K174" i="79"/>
  <c r="M171" i="79"/>
  <c r="K171" i="79"/>
  <c r="M167" i="79"/>
  <c r="K167" i="79"/>
  <c r="M164" i="79"/>
  <c r="K164" i="79"/>
  <c r="M161" i="79"/>
  <c r="K161" i="79"/>
  <c r="M144" i="79"/>
  <c r="K144" i="79"/>
  <c r="M135" i="79"/>
  <c r="K135" i="79"/>
  <c r="M127" i="79"/>
  <c r="K127" i="79"/>
  <c r="M116" i="79"/>
  <c r="K116" i="79"/>
  <c r="M107" i="79"/>
  <c r="K107" i="79"/>
  <c r="M101" i="79"/>
  <c r="K101" i="79"/>
  <c r="M87" i="79"/>
  <c r="K87" i="79"/>
  <c r="M79" i="79"/>
  <c r="K79" i="79"/>
  <c r="M70" i="79"/>
  <c r="K70" i="79"/>
  <c r="M63" i="79"/>
  <c r="K63" i="79"/>
  <c r="M55" i="79"/>
  <c r="K55" i="79"/>
  <c r="M47" i="79"/>
  <c r="K47" i="79"/>
  <c r="M39" i="79"/>
  <c r="K39" i="79"/>
  <c r="M31" i="79"/>
  <c r="K31" i="79"/>
  <c r="M242" i="79"/>
  <c r="K242" i="79"/>
  <c r="M217" i="79"/>
  <c r="K217" i="79"/>
  <c r="M205" i="79"/>
  <c r="K205" i="79"/>
  <c r="M193" i="79"/>
  <c r="K193" i="79"/>
  <c r="M189" i="79"/>
  <c r="K189" i="79"/>
  <c r="M183" i="79"/>
  <c r="K183" i="79"/>
  <c r="M179" i="79"/>
  <c r="K179" i="79"/>
  <c r="M170" i="79"/>
  <c r="K170" i="79"/>
  <c r="M156" i="79"/>
  <c r="K156" i="79"/>
  <c r="M143" i="79"/>
  <c r="K143" i="79"/>
  <c r="M141" i="79"/>
  <c r="K141" i="79"/>
  <c r="M134" i="79"/>
  <c r="K134" i="79"/>
  <c r="K126" i="79"/>
  <c r="M126" i="79"/>
  <c r="M118" i="79"/>
  <c r="K118" i="79"/>
  <c r="K110" i="79"/>
  <c r="M110" i="79"/>
  <c r="K106" i="79"/>
  <c r="M106" i="79"/>
  <c r="K100" i="79"/>
  <c r="M100" i="79"/>
  <c r="K94" i="79"/>
  <c r="M94" i="79"/>
  <c r="K86" i="79"/>
  <c r="M86" i="79"/>
  <c r="K82" i="79"/>
  <c r="M82" i="79"/>
  <c r="M74" i="79"/>
  <c r="K74" i="79"/>
  <c r="M58" i="79"/>
  <c r="K58" i="79"/>
  <c r="K50" i="79"/>
  <c r="M50" i="79"/>
  <c r="K46" i="79"/>
  <c r="M46" i="79"/>
  <c r="K38" i="79"/>
  <c r="M38" i="79"/>
  <c r="K30" i="79"/>
  <c r="M30" i="79"/>
  <c r="M26" i="79"/>
  <c r="K26" i="79"/>
  <c r="K20" i="79"/>
  <c r="M20" i="79"/>
  <c r="M241" i="79"/>
  <c r="K241" i="79"/>
  <c r="M239" i="79"/>
  <c r="K239" i="79"/>
  <c r="M237" i="79"/>
  <c r="K237" i="79"/>
  <c r="M235" i="79"/>
  <c r="K235" i="79"/>
  <c r="M232" i="79"/>
  <c r="K232" i="79"/>
  <c r="M231" i="79"/>
  <c r="K231" i="79"/>
  <c r="M227" i="79"/>
  <c r="K227" i="79"/>
  <c r="M225" i="79"/>
  <c r="K225" i="79"/>
  <c r="M223" i="79"/>
  <c r="K223" i="79"/>
  <c r="M216" i="79"/>
  <c r="K216" i="79"/>
  <c r="M213" i="79"/>
  <c r="K213" i="79"/>
  <c r="K210" i="79"/>
  <c r="M210" i="79"/>
  <c r="M208" i="79"/>
  <c r="K208" i="79"/>
  <c r="M204" i="79"/>
  <c r="K204" i="79"/>
  <c r="M201" i="79"/>
  <c r="K201" i="79"/>
  <c r="K198" i="79"/>
  <c r="M198" i="79"/>
  <c r="M195" i="79"/>
  <c r="K195" i="79"/>
  <c r="K191" i="79"/>
  <c r="M191" i="79"/>
  <c r="K188" i="79"/>
  <c r="M188" i="79"/>
  <c r="K185" i="79"/>
  <c r="M185" i="79"/>
  <c r="M182" i="79"/>
  <c r="K182" i="79"/>
  <c r="K178" i="79"/>
  <c r="M178" i="79"/>
  <c r="M172" i="79"/>
  <c r="K172" i="79"/>
  <c r="K169" i="79"/>
  <c r="M169" i="79"/>
  <c r="K166" i="79"/>
  <c r="M166" i="79"/>
  <c r="M163" i="79"/>
  <c r="K163" i="79"/>
  <c r="K159" i="79"/>
  <c r="M159" i="79"/>
  <c r="K153" i="79"/>
  <c r="M153" i="79"/>
  <c r="M150" i="79"/>
  <c r="K150" i="79"/>
  <c r="K145" i="79"/>
  <c r="M145" i="79"/>
  <c r="K137" i="79"/>
  <c r="M137" i="79"/>
  <c r="K133" i="79"/>
  <c r="M133" i="79"/>
  <c r="M130" i="79"/>
  <c r="K130" i="79"/>
  <c r="M125" i="79"/>
  <c r="K125" i="79"/>
  <c r="M122" i="79"/>
  <c r="K122" i="79"/>
  <c r="M117" i="79"/>
  <c r="K117" i="79"/>
  <c r="M113" i="79"/>
  <c r="K113" i="79"/>
  <c r="M109" i="79"/>
  <c r="K109" i="79"/>
  <c r="M105" i="79"/>
  <c r="K105" i="79"/>
  <c r="M102" i="79"/>
  <c r="K102" i="79"/>
  <c r="M99" i="79"/>
  <c r="K99" i="79"/>
  <c r="M96" i="79"/>
  <c r="K96" i="79"/>
  <c r="M93" i="79"/>
  <c r="K93" i="79"/>
  <c r="M89" i="79"/>
  <c r="K89" i="79"/>
  <c r="M85" i="79"/>
  <c r="K85" i="79"/>
  <c r="M81" i="79"/>
  <c r="K81" i="79"/>
  <c r="M76" i="79"/>
  <c r="K76" i="79"/>
  <c r="M72" i="79"/>
  <c r="K72" i="79"/>
  <c r="M68" i="79"/>
  <c r="K68" i="79"/>
  <c r="M65" i="79"/>
  <c r="K65" i="79"/>
  <c r="M61" i="79"/>
  <c r="K61" i="79"/>
  <c r="M57" i="79"/>
  <c r="K57" i="79"/>
  <c r="M53" i="79"/>
  <c r="K53" i="79"/>
  <c r="M49" i="79"/>
  <c r="K49" i="79"/>
  <c r="M45" i="79"/>
  <c r="K45" i="79"/>
  <c r="M41" i="79"/>
  <c r="K41" i="79"/>
  <c r="M37" i="79"/>
  <c r="K37" i="79"/>
  <c r="M33" i="79"/>
  <c r="K33" i="79"/>
  <c r="M29" i="79"/>
  <c r="K29" i="79"/>
  <c r="M25" i="79"/>
  <c r="K25" i="79"/>
  <c r="M22" i="79"/>
  <c r="K22" i="79"/>
  <c r="M19" i="79"/>
  <c r="K19" i="79"/>
  <c r="M15" i="79"/>
  <c r="K15" i="79"/>
  <c r="M11" i="79"/>
  <c r="K11" i="79"/>
  <c r="M157" i="79"/>
  <c r="K157" i="79"/>
  <c r="M151" i="79"/>
  <c r="K151" i="79"/>
  <c r="M147" i="79"/>
  <c r="K147" i="79"/>
  <c r="M142" i="79"/>
  <c r="K142" i="79"/>
  <c r="M139" i="79"/>
  <c r="K139" i="79"/>
  <c r="M131" i="79"/>
  <c r="K131" i="79"/>
  <c r="M123" i="79"/>
  <c r="K123" i="79"/>
  <c r="M119" i="79"/>
  <c r="K119" i="79"/>
  <c r="M111" i="79"/>
  <c r="K111" i="79"/>
  <c r="M104" i="79"/>
  <c r="K104" i="79"/>
  <c r="M91" i="79"/>
  <c r="K91" i="79"/>
  <c r="M83" i="79"/>
  <c r="K83" i="79"/>
  <c r="M75" i="79"/>
  <c r="K75" i="79"/>
  <c r="M66" i="79"/>
  <c r="K66" i="79"/>
  <c r="M59" i="79"/>
  <c r="K59" i="79"/>
  <c r="M51" i="79"/>
  <c r="K51" i="79"/>
  <c r="M43" i="79"/>
  <c r="K43" i="79"/>
  <c r="M35" i="79"/>
  <c r="K35" i="79"/>
  <c r="M27" i="79"/>
  <c r="K27" i="79"/>
  <c r="M24" i="79"/>
  <c r="K24" i="79"/>
  <c r="M21" i="79"/>
  <c r="K21" i="79"/>
  <c r="M17" i="79"/>
  <c r="K17" i="79"/>
  <c r="M13" i="79"/>
  <c r="K13" i="79"/>
  <c r="M9" i="79"/>
  <c r="K9" i="79"/>
  <c r="M229" i="79"/>
  <c r="K229" i="79"/>
  <c r="M224" i="79"/>
  <c r="K224" i="79"/>
  <c r="M220" i="79"/>
  <c r="K220" i="79"/>
  <c r="M196" i="79"/>
  <c r="K196" i="79"/>
  <c r="M186" i="79"/>
  <c r="K186" i="79"/>
  <c r="M173" i="79"/>
  <c r="K173" i="79"/>
  <c r="M160" i="79"/>
  <c r="K160" i="79"/>
  <c r="M154" i="79"/>
  <c r="K154" i="79"/>
  <c r="M146" i="79"/>
  <c r="K146" i="79"/>
  <c r="M138" i="79"/>
  <c r="K138" i="79"/>
  <c r="K114" i="79"/>
  <c r="M114" i="79"/>
  <c r="M103" i="79"/>
  <c r="K103" i="79"/>
  <c r="K97" i="79"/>
  <c r="M97" i="79"/>
  <c r="M90" i="79"/>
  <c r="K90" i="79"/>
  <c r="K69" i="79"/>
  <c r="M69" i="79"/>
  <c r="K62" i="79"/>
  <c r="M62" i="79"/>
  <c r="K54" i="79"/>
  <c r="M54" i="79"/>
  <c r="M42" i="79"/>
  <c r="K42" i="79"/>
  <c r="K34" i="79"/>
  <c r="M34" i="79"/>
  <c r="K23" i="79"/>
  <c r="M23" i="79"/>
  <c r="K16" i="79"/>
  <c r="M16" i="79"/>
  <c r="M12" i="79"/>
  <c r="K12" i="79"/>
  <c r="K8" i="79"/>
  <c r="M8" i="79"/>
  <c r="M240" i="79"/>
  <c r="K240" i="79"/>
  <c r="K236" i="79"/>
  <c r="M236" i="79"/>
  <c r="K234" i="79"/>
  <c r="M234" i="79"/>
  <c r="M226" i="79"/>
  <c r="K226" i="79"/>
  <c r="M222" i="79"/>
  <c r="K222" i="79"/>
  <c r="M215" i="79"/>
  <c r="K215" i="79"/>
  <c r="M212" i="79"/>
  <c r="K212" i="79"/>
  <c r="M209" i="79"/>
  <c r="K209" i="79"/>
  <c r="M207" i="79"/>
  <c r="K207" i="79"/>
  <c r="M203" i="79"/>
  <c r="K203" i="79"/>
  <c r="M194" i="79"/>
  <c r="K194" i="79"/>
  <c r="M181" i="79"/>
  <c r="K181" i="79"/>
  <c r="M177" i="79"/>
  <c r="K177" i="79"/>
  <c r="M168" i="79"/>
  <c r="K168" i="79"/>
  <c r="M165" i="79"/>
  <c r="K165" i="79"/>
  <c r="M162" i="79"/>
  <c r="K162" i="79"/>
  <c r="M158" i="79"/>
  <c r="K158" i="79"/>
  <c r="M155" i="79"/>
  <c r="K155" i="79"/>
  <c r="M152" i="79"/>
  <c r="K152" i="79"/>
  <c r="M149" i="79"/>
  <c r="K149" i="79"/>
  <c r="M148" i="79"/>
  <c r="K148" i="79"/>
  <c r="M140" i="79"/>
  <c r="K140" i="79"/>
  <c r="M136" i="79"/>
  <c r="K136" i="79"/>
  <c r="M132" i="79"/>
  <c r="K132" i="79"/>
  <c r="M129" i="79"/>
  <c r="K129" i="79"/>
  <c r="M124" i="79"/>
  <c r="K124" i="79"/>
  <c r="M121" i="79"/>
  <c r="K121" i="79"/>
  <c r="M120" i="79"/>
  <c r="K120" i="79"/>
  <c r="M112" i="79"/>
  <c r="K112" i="79"/>
  <c r="M108" i="79"/>
  <c r="K108" i="79"/>
  <c r="M98" i="79"/>
  <c r="K98" i="79"/>
  <c r="M95" i="79"/>
  <c r="K95" i="79"/>
  <c r="M92" i="79"/>
  <c r="K92" i="79"/>
  <c r="M88" i="79"/>
  <c r="K88" i="79"/>
  <c r="M84" i="79"/>
  <c r="K84" i="79"/>
  <c r="M80" i="79"/>
  <c r="K80" i="79"/>
  <c r="M71" i="79"/>
  <c r="K71" i="79"/>
  <c r="M67" i="79"/>
  <c r="K67" i="79"/>
  <c r="M64" i="79"/>
  <c r="K64" i="79"/>
  <c r="M60" i="79"/>
  <c r="K60" i="79"/>
  <c r="M56" i="79"/>
  <c r="K56" i="79"/>
  <c r="M52" i="79"/>
  <c r="K52" i="79"/>
  <c r="M48" i="79"/>
  <c r="K48" i="79"/>
  <c r="M44" i="79"/>
  <c r="K44" i="79"/>
  <c r="M40" i="79"/>
  <c r="K40" i="79"/>
  <c r="M36" i="79"/>
  <c r="K36" i="79"/>
  <c r="M32" i="79"/>
  <c r="K32" i="79"/>
  <c r="M28" i="79"/>
  <c r="K28" i="79"/>
  <c r="M18" i="79"/>
  <c r="K18" i="79"/>
  <c r="M14" i="79"/>
  <c r="K14" i="79"/>
  <c r="M10" i="79"/>
  <c r="K10" i="79"/>
  <c r="U59" i="79"/>
  <c r="AA243" i="79"/>
  <c r="AA242" i="79"/>
  <c r="U242" i="79"/>
  <c r="AG115" i="79" l="1"/>
  <c r="AB243" i="79"/>
  <c r="AB242" i="79"/>
  <c r="AN115" i="79" l="1"/>
  <c r="AP115" i="79"/>
  <c r="AJ115" i="79"/>
  <c r="AK115" i="79" s="1"/>
  <c r="AO115" i="79"/>
  <c r="AG243" i="79"/>
  <c r="AG242" i="79"/>
  <c r="AQ115" i="79" l="1"/>
  <c r="AX115" i="79" s="1"/>
  <c r="AT115" i="79"/>
  <c r="AU115" i="79"/>
  <c r="AW115" i="79"/>
  <c r="AR115" i="79"/>
  <c r="AV115" i="79"/>
  <c r="AS115" i="79"/>
  <c r="AP243" i="79"/>
  <c r="AJ243" i="79"/>
  <c r="AK243" i="79" s="1"/>
  <c r="AO243" i="79"/>
  <c r="AN243" i="79"/>
  <c r="AP242" i="79"/>
  <c r="AJ242" i="79"/>
  <c r="AK242" i="79" s="1"/>
  <c r="AO242" i="79"/>
  <c r="AN242" i="79"/>
  <c r="AT243" i="79" l="1"/>
  <c r="AW243" i="79"/>
  <c r="AS243" i="79"/>
  <c r="AV243" i="79"/>
  <c r="AR243" i="79"/>
  <c r="AU243" i="79"/>
  <c r="AQ243" i="79"/>
  <c r="AX243" i="79" s="1"/>
  <c r="AT242" i="79"/>
  <c r="AW242" i="79"/>
  <c r="AS242" i="79"/>
  <c r="AR242" i="79"/>
  <c r="AV242" i="79"/>
  <c r="AU242" i="79"/>
  <c r="AQ242" i="79"/>
  <c r="AX242" i="79" s="1"/>
  <c r="AA32" i="79" l="1"/>
  <c r="U32" i="79"/>
  <c r="U11" i="79"/>
  <c r="U12" i="79"/>
  <c r="U14" i="79"/>
  <c r="U15" i="79"/>
  <c r="U17" i="79"/>
  <c r="U18" i="79"/>
  <c r="U19" i="79"/>
  <c r="U20" i="79"/>
  <c r="U21" i="79"/>
  <c r="U22" i="79"/>
  <c r="U23" i="79"/>
  <c r="U24" i="79"/>
  <c r="U25" i="79"/>
  <c r="U26" i="79"/>
  <c r="U27" i="79"/>
  <c r="U28" i="79"/>
  <c r="U29" i="79"/>
  <c r="U30" i="79"/>
  <c r="U31" i="79"/>
  <c r="U33" i="79"/>
  <c r="U34" i="79"/>
  <c r="U35" i="79"/>
  <c r="U36" i="79"/>
  <c r="U37" i="79"/>
  <c r="U38" i="79"/>
  <c r="U39" i="79"/>
  <c r="U40" i="79"/>
  <c r="U41" i="79"/>
  <c r="U42" i="79"/>
  <c r="U43" i="79"/>
  <c r="U44" i="79"/>
  <c r="U45" i="79"/>
  <c r="U46" i="79"/>
  <c r="U47" i="79"/>
  <c r="U48" i="79"/>
  <c r="U49" i="79"/>
  <c r="U50" i="79"/>
  <c r="U51" i="79"/>
  <c r="U52" i="79"/>
  <c r="U53" i="79"/>
  <c r="U54" i="79"/>
  <c r="U55" i="79"/>
  <c r="U56" i="79"/>
  <c r="U57" i="79"/>
  <c r="U58" i="79"/>
  <c r="U60" i="79"/>
  <c r="U61" i="79"/>
  <c r="U62" i="79"/>
  <c r="U63" i="79"/>
  <c r="U64" i="79"/>
  <c r="U65" i="79"/>
  <c r="U66" i="79"/>
  <c r="U67" i="79"/>
  <c r="U68" i="79"/>
  <c r="U69" i="79"/>
  <c r="U70" i="79"/>
  <c r="U71" i="79"/>
  <c r="U72" i="79"/>
  <c r="U74" i="79"/>
  <c r="U75" i="79"/>
  <c r="U76" i="79"/>
  <c r="U79" i="79"/>
  <c r="U80" i="79"/>
  <c r="U81" i="79"/>
  <c r="U82" i="79"/>
  <c r="U84" i="79"/>
  <c r="U85" i="79"/>
  <c r="U86" i="79"/>
  <c r="U87" i="79"/>
  <c r="U88" i="79"/>
  <c r="U89" i="79"/>
  <c r="U90" i="79"/>
  <c r="U91" i="79"/>
  <c r="U92" i="79"/>
  <c r="U93" i="79"/>
  <c r="U94" i="79"/>
  <c r="U95" i="79"/>
  <c r="U96" i="79"/>
  <c r="U97" i="79"/>
  <c r="U98" i="79"/>
  <c r="U99" i="79"/>
  <c r="U100" i="79"/>
  <c r="U101" i="79"/>
  <c r="U102" i="79"/>
  <c r="U103" i="79"/>
  <c r="U104" i="79"/>
  <c r="U105" i="79"/>
  <c r="U106" i="79"/>
  <c r="U107" i="79"/>
  <c r="U108" i="79"/>
  <c r="U109" i="79"/>
  <c r="U110" i="79"/>
  <c r="U111" i="79"/>
  <c r="U112" i="79"/>
  <c r="U113" i="79"/>
  <c r="U114" i="79"/>
  <c r="U116" i="79"/>
  <c r="U118" i="79"/>
  <c r="U119" i="79"/>
  <c r="U120" i="79"/>
  <c r="U121" i="79"/>
  <c r="U122" i="79"/>
  <c r="U123" i="79"/>
  <c r="U124" i="79"/>
  <c r="U125" i="79"/>
  <c r="U126" i="79"/>
  <c r="U127" i="79"/>
  <c r="U128" i="79"/>
  <c r="U129" i="79"/>
  <c r="U130" i="79"/>
  <c r="U131" i="79"/>
  <c r="U132" i="79"/>
  <c r="U133" i="79"/>
  <c r="U134" i="79"/>
  <c r="U135" i="79"/>
  <c r="U136" i="79"/>
  <c r="U137" i="79"/>
  <c r="U138" i="79"/>
  <c r="U139" i="79"/>
  <c r="U140" i="79"/>
  <c r="U141" i="79"/>
  <c r="U142" i="79"/>
  <c r="U143" i="79"/>
  <c r="U144" i="79"/>
  <c r="U145" i="79"/>
  <c r="U146" i="79"/>
  <c r="U147" i="79"/>
  <c r="U148" i="79"/>
  <c r="U149" i="79"/>
  <c r="U150" i="79"/>
  <c r="U151" i="79"/>
  <c r="U152" i="79"/>
  <c r="U153" i="79"/>
  <c r="U154" i="79"/>
  <c r="U155" i="79"/>
  <c r="U156" i="79"/>
  <c r="U157" i="79"/>
  <c r="U158" i="79"/>
  <c r="U159" i="79"/>
  <c r="U160" i="79"/>
  <c r="U161" i="79"/>
  <c r="U162" i="79"/>
  <c r="U163" i="79"/>
  <c r="U165" i="79"/>
  <c r="U166" i="79"/>
  <c r="U167" i="79"/>
  <c r="U168" i="79"/>
  <c r="U169" i="79"/>
  <c r="U170" i="79"/>
  <c r="U171" i="79"/>
  <c r="U172" i="79"/>
  <c r="U173" i="79"/>
  <c r="U174" i="79"/>
  <c r="U175" i="79"/>
  <c r="U176" i="79"/>
  <c r="U177" i="79"/>
  <c r="U178" i="79"/>
  <c r="U179" i="79"/>
  <c r="U180" i="79"/>
  <c r="U181" i="79"/>
  <c r="U182" i="79"/>
  <c r="U183" i="79"/>
  <c r="U184" i="79"/>
  <c r="U185" i="79"/>
  <c r="U186" i="79"/>
  <c r="U187" i="79"/>
  <c r="U188" i="79"/>
  <c r="U189" i="79"/>
  <c r="U190" i="79"/>
  <c r="U191" i="79"/>
  <c r="U192" i="79"/>
  <c r="U193" i="79"/>
  <c r="U194" i="79"/>
  <c r="U195" i="79"/>
  <c r="U196" i="79"/>
  <c r="U197" i="79"/>
  <c r="U198" i="79"/>
  <c r="U199" i="79"/>
  <c r="U201" i="79"/>
  <c r="U202" i="79"/>
  <c r="U203" i="79"/>
  <c r="U204" i="79"/>
  <c r="U205" i="79"/>
  <c r="U206" i="79"/>
  <c r="U207" i="79"/>
  <c r="U208" i="79"/>
  <c r="U209" i="79"/>
  <c r="U210" i="79"/>
  <c r="U211" i="79"/>
  <c r="U212" i="79"/>
  <c r="U213" i="79"/>
  <c r="U215" i="79"/>
  <c r="U216" i="79"/>
  <c r="U218" i="79"/>
  <c r="U219" i="79"/>
  <c r="U220" i="79"/>
  <c r="U221" i="79"/>
  <c r="U222" i="79"/>
  <c r="U223" i="79"/>
  <c r="U224" i="79"/>
  <c r="U225" i="79"/>
  <c r="U226" i="79"/>
  <c r="U227" i="79"/>
  <c r="U228" i="79"/>
  <c r="U229" i="79"/>
  <c r="U230" i="79"/>
  <c r="U231" i="79"/>
  <c r="U232" i="79"/>
  <c r="U233" i="79"/>
  <c r="U234" i="79"/>
  <c r="U235" i="79"/>
  <c r="U236" i="79"/>
  <c r="U237" i="79"/>
  <c r="U238" i="79"/>
  <c r="U239" i="79"/>
  <c r="U240" i="79"/>
  <c r="U241" i="79"/>
  <c r="U9" i="79"/>
  <c r="U10" i="79"/>
  <c r="U164" i="79"/>
  <c r="AA67" i="79" l="1"/>
  <c r="AB32" i="79" l="1"/>
  <c r="AG32" i="79" l="1"/>
  <c r="AB67" i="79"/>
  <c r="AG67" i="79" l="1"/>
  <c r="AP32" i="79"/>
  <c r="AJ32" i="79"/>
  <c r="AK32" i="79" s="1"/>
  <c r="AO32" i="79"/>
  <c r="AN32" i="79"/>
  <c r="O7" i="79"/>
  <c r="J7" i="79"/>
  <c r="AQ32" i="79" l="1"/>
  <c r="AX32" i="79" s="1"/>
  <c r="AT32" i="79"/>
  <c r="AW32" i="79"/>
  <c r="AS32" i="79"/>
  <c r="AV32" i="79"/>
  <c r="AR32" i="79"/>
  <c r="AU32" i="79"/>
  <c r="AP67" i="79"/>
  <c r="AJ67" i="79"/>
  <c r="AK67" i="79" s="1"/>
  <c r="AO67" i="79"/>
  <c r="AN67" i="79"/>
  <c r="AT67" i="79" l="1"/>
  <c r="AW67" i="79"/>
  <c r="AS67" i="79"/>
  <c r="AU67" i="79"/>
  <c r="AV67" i="79"/>
  <c r="AR67" i="79"/>
  <c r="AQ67" i="79"/>
  <c r="AX67" i="79" s="1"/>
  <c r="AA241" i="79" l="1"/>
  <c r="AA240" i="79" l="1"/>
  <c r="AB241" i="79" l="1"/>
  <c r="AB240" i="79"/>
  <c r="AG241" i="79" l="1"/>
  <c r="AG240" i="79"/>
  <c r="AJ241" i="79" l="1"/>
  <c r="AK241" i="79" s="1"/>
  <c r="AJ240" i="79"/>
  <c r="AK240" i="79" s="1"/>
  <c r="AN240" i="79"/>
  <c r="AO240" i="79"/>
  <c r="AP240" i="79"/>
  <c r="AN241" i="79"/>
  <c r="AP241" i="79"/>
  <c r="AO241" i="79"/>
  <c r="AA82" i="79"/>
  <c r="AA232" i="79"/>
  <c r="AA233" i="79"/>
  <c r="AA234" i="79"/>
  <c r="AA236" i="79"/>
  <c r="AA237" i="79"/>
  <c r="AA239" i="79"/>
  <c r="AA235" i="79"/>
  <c r="AA238" i="79"/>
  <c r="AQ240" i="79" l="1"/>
  <c r="AX240" i="79" s="1"/>
  <c r="AQ241" i="79"/>
  <c r="AX241" i="79" s="1"/>
  <c r="AT241" i="79"/>
  <c r="AV241" i="79"/>
  <c r="AS241" i="79"/>
  <c r="AU241" i="79"/>
  <c r="AW241" i="79"/>
  <c r="AR241" i="79"/>
  <c r="AT240" i="79"/>
  <c r="AU240" i="79"/>
  <c r="AV240" i="79"/>
  <c r="AR240" i="79"/>
  <c r="AW240" i="79"/>
  <c r="AS240" i="79"/>
  <c r="AB238" i="79"/>
  <c r="AB235" i="79"/>
  <c r="AG238" i="79" l="1"/>
  <c r="AG235" i="79"/>
  <c r="AB237" i="79"/>
  <c r="AB232" i="79"/>
  <c r="AB239" i="79"/>
  <c r="AB234" i="79"/>
  <c r="AB236" i="79"/>
  <c r="AB233" i="79"/>
  <c r="AG234" i="79" l="1"/>
  <c r="AG232" i="79"/>
  <c r="AG236" i="79"/>
  <c r="AG237" i="79"/>
  <c r="AG233" i="79"/>
  <c r="AG239" i="79"/>
  <c r="AJ238" i="79"/>
  <c r="AK238" i="79" s="1"/>
  <c r="AR238" i="79" s="1"/>
  <c r="AJ235" i="79"/>
  <c r="AK235" i="79" s="1"/>
  <c r="AS235" i="79" s="1"/>
  <c r="AP235" i="79"/>
  <c r="AN235" i="79"/>
  <c r="AO235" i="79"/>
  <c r="AP238" i="79"/>
  <c r="AN238" i="79"/>
  <c r="AO238" i="79"/>
  <c r="AJ232" i="79" l="1"/>
  <c r="AK232" i="79" s="1"/>
  <c r="AJ233" i="79"/>
  <c r="AK233" i="79" s="1"/>
  <c r="AV233" i="79" s="1"/>
  <c r="AJ234" i="79"/>
  <c r="AK234" i="79" s="1"/>
  <c r="AJ236" i="79"/>
  <c r="AK236" i="79" s="1"/>
  <c r="AJ239" i="79"/>
  <c r="AK239" i="79" s="1"/>
  <c r="AW239" i="79" s="1"/>
  <c r="AJ237" i="79"/>
  <c r="AK237" i="79" s="1"/>
  <c r="AV238" i="79"/>
  <c r="AW238" i="79"/>
  <c r="AU238" i="79"/>
  <c r="AQ238" i="79"/>
  <c r="AX238" i="79" s="1"/>
  <c r="AQ235" i="79"/>
  <c r="AX235" i="79" s="1"/>
  <c r="AS238" i="79"/>
  <c r="AT238" i="79"/>
  <c r="AR235" i="79"/>
  <c r="AV235" i="79"/>
  <c r="AU235" i="79"/>
  <c r="AW235" i="79"/>
  <c r="AN237" i="79"/>
  <c r="AP237" i="79"/>
  <c r="AO237" i="79"/>
  <c r="AP233" i="79"/>
  <c r="AN233" i="79"/>
  <c r="AO233" i="79"/>
  <c r="AT235" i="79"/>
  <c r="AO239" i="79"/>
  <c r="AN239" i="79"/>
  <c r="AP239" i="79"/>
  <c r="AN234" i="79" l="1"/>
  <c r="AV239" i="79"/>
  <c r="AT233" i="79"/>
  <c r="AS233" i="79"/>
  <c r="AU233" i="79"/>
  <c r="AW233" i="79"/>
  <c r="AS239" i="79"/>
  <c r="AQ237" i="79"/>
  <c r="AX237" i="79" s="1"/>
  <c r="AQ233" i="79"/>
  <c r="AX233" i="79" s="1"/>
  <c r="AR233" i="79"/>
  <c r="AU239" i="79"/>
  <c r="AR239" i="79"/>
  <c r="AT239" i="79"/>
  <c r="AQ239" i="79"/>
  <c r="AX239" i="79" s="1"/>
  <c r="AT237" i="79"/>
  <c r="AR237" i="79"/>
  <c r="AS237" i="79"/>
  <c r="AV237" i="79"/>
  <c r="AW237" i="79"/>
  <c r="AU237" i="79"/>
  <c r="AP234" i="79"/>
  <c r="AO234" i="79"/>
  <c r="AP232" i="79"/>
  <c r="AO232" i="79"/>
  <c r="AN232" i="79"/>
  <c r="AN236" i="79"/>
  <c r="AO236" i="79"/>
  <c r="AP236" i="79"/>
  <c r="AQ232" i="79" l="1"/>
  <c r="AX232" i="79" s="1"/>
  <c r="AQ234" i="79"/>
  <c r="AX234" i="79" s="1"/>
  <c r="AS236" i="79"/>
  <c r="AT236" i="79"/>
  <c r="AR236" i="79"/>
  <c r="AW236" i="79"/>
  <c r="AU236" i="79"/>
  <c r="AV236" i="79"/>
  <c r="AT234" i="79"/>
  <c r="AS234" i="79"/>
  <c r="AW234" i="79"/>
  <c r="AU234" i="79"/>
  <c r="AR234" i="79"/>
  <c r="AV234" i="79"/>
  <c r="AT232" i="79"/>
  <c r="AR232" i="79"/>
  <c r="AS232" i="79"/>
  <c r="AV232" i="79"/>
  <c r="AW232" i="79"/>
  <c r="AU232" i="79"/>
  <c r="AQ236" i="79"/>
  <c r="AX236" i="79" s="1"/>
  <c r="AA226" i="79" l="1"/>
  <c r="AA227" i="79"/>
  <c r="AA228" i="79"/>
  <c r="AA229" i="79"/>
  <c r="AA230" i="79"/>
  <c r="AA231" i="79"/>
  <c r="AB231" i="79" l="1"/>
  <c r="AB230" i="79"/>
  <c r="AB229" i="79"/>
  <c r="AB228" i="79"/>
  <c r="AB226" i="79"/>
  <c r="AB227" i="79"/>
  <c r="AA225" i="79"/>
  <c r="AG229" i="79" l="1"/>
  <c r="AG230" i="79"/>
  <c r="AG227" i="79"/>
  <c r="AG226" i="79"/>
  <c r="AG228" i="79"/>
  <c r="AG231" i="79"/>
  <c r="AB225" i="79"/>
  <c r="AG225" i="79" l="1"/>
  <c r="AJ230" i="79"/>
  <c r="AK230" i="79" s="1"/>
  <c r="AV230" i="79" s="1"/>
  <c r="AJ228" i="79"/>
  <c r="AK228" i="79" s="1"/>
  <c r="AV228" i="79" s="1"/>
  <c r="AJ226" i="79"/>
  <c r="AK226" i="79" s="1"/>
  <c r="AS226" i="79" s="1"/>
  <c r="AJ227" i="79"/>
  <c r="AK227" i="79" s="1"/>
  <c r="AW227" i="79" s="1"/>
  <c r="AJ229" i="79"/>
  <c r="AK229" i="79" s="1"/>
  <c r="AT229" i="79" s="1"/>
  <c r="AJ231" i="79"/>
  <c r="AK231" i="79" s="1"/>
  <c r="AT231" i="79" s="1"/>
  <c r="AN226" i="79"/>
  <c r="AO231" i="79"/>
  <c r="AP231" i="79"/>
  <c r="AO226" i="79"/>
  <c r="AO230" i="79"/>
  <c r="AN227" i="79"/>
  <c r="AO227" i="79"/>
  <c r="AN229" i="79"/>
  <c r="AO229" i="79"/>
  <c r="AN228" i="79"/>
  <c r="AO228" i="79"/>
  <c r="AP226" i="79"/>
  <c r="AP230" i="79"/>
  <c r="AN231" i="79"/>
  <c r="AN230" i="79"/>
  <c r="AP229" i="79"/>
  <c r="AP228" i="79"/>
  <c r="AP227" i="79"/>
  <c r="AJ225" i="79" l="1"/>
  <c r="AK225" i="79" s="1"/>
  <c r="AV225" i="79" s="1"/>
  <c r="AU231" i="79"/>
  <c r="AS231" i="79"/>
  <c r="AW231" i="79"/>
  <c r="AV231" i="79"/>
  <c r="AR231" i="79"/>
  <c r="AQ231" i="79"/>
  <c r="AX231" i="79" s="1"/>
  <c r="AR227" i="79"/>
  <c r="AU229" i="79"/>
  <c r="AR230" i="79"/>
  <c r="AQ228" i="79"/>
  <c r="AX228" i="79" s="1"/>
  <c r="AQ227" i="79"/>
  <c r="AX227" i="79" s="1"/>
  <c r="AQ226" i="79"/>
  <c r="AX226" i="79" s="1"/>
  <c r="AU227" i="79"/>
  <c r="AQ229" i="79"/>
  <c r="AX229" i="79" s="1"/>
  <c r="AS229" i="79"/>
  <c r="AT230" i="79"/>
  <c r="AU228" i="79"/>
  <c r="AW226" i="79"/>
  <c r="AQ230" i="79"/>
  <c r="AX230" i="79" s="1"/>
  <c r="AS230" i="79"/>
  <c r="AT228" i="79"/>
  <c r="AU230" i="79"/>
  <c r="AW230" i="79"/>
  <c r="AV229" i="79"/>
  <c r="AR228" i="79"/>
  <c r="AU226" i="79"/>
  <c r="AV226" i="79"/>
  <c r="AS228" i="79"/>
  <c r="AR226" i="79"/>
  <c r="AT226" i="79"/>
  <c r="AW229" i="79"/>
  <c r="AW228" i="79"/>
  <c r="AP225" i="79"/>
  <c r="AN225" i="79"/>
  <c r="AO225" i="79"/>
  <c r="AV227" i="79"/>
  <c r="AT227" i="79"/>
  <c r="AS227" i="79"/>
  <c r="AR229" i="79"/>
  <c r="T249" i="79"/>
  <c r="AQ225" i="79" l="1"/>
  <c r="AX225" i="79" s="1"/>
  <c r="AS225" i="79"/>
  <c r="AU225" i="79"/>
  <c r="AW225" i="79"/>
  <c r="AR225" i="79"/>
  <c r="AT225" i="79"/>
  <c r="AA125" i="79" l="1"/>
  <c r="AA116" i="79"/>
  <c r="AA50" i="79"/>
  <c r="AA218" i="79" l="1"/>
  <c r="AA219" i="79"/>
  <c r="AA220" i="79"/>
  <c r="AA221" i="79"/>
  <c r="AA222" i="79"/>
  <c r="AA223" i="79"/>
  <c r="AA224" i="79"/>
  <c r="AB223" i="79" l="1"/>
  <c r="AB221" i="79"/>
  <c r="AB219" i="79"/>
  <c r="AB218" i="79"/>
  <c r="AB220" i="79"/>
  <c r="AB222" i="79"/>
  <c r="AB224" i="79"/>
  <c r="V249" i="79"/>
  <c r="AG222" i="79" l="1"/>
  <c r="AG220" i="79"/>
  <c r="AG221" i="79"/>
  <c r="AG219" i="79"/>
  <c r="AG224" i="79"/>
  <c r="AG218" i="79"/>
  <c r="AG223" i="79"/>
  <c r="AA164" i="79"/>
  <c r="AJ220" i="79" l="1"/>
  <c r="AK220" i="79" s="1"/>
  <c r="AJ219" i="79"/>
  <c r="AK219" i="79" s="1"/>
  <c r="AJ218" i="79"/>
  <c r="AK218" i="79" s="1"/>
  <c r="AJ221" i="79"/>
  <c r="AK221" i="79" s="1"/>
  <c r="AJ222" i="79"/>
  <c r="AK222" i="79" s="1"/>
  <c r="AJ223" i="79"/>
  <c r="AK223" i="79" s="1"/>
  <c r="AJ224" i="79"/>
  <c r="AK224" i="79" s="1"/>
  <c r="AO221" i="79"/>
  <c r="AP221" i="79"/>
  <c r="AN221" i="79"/>
  <c r="AN222" i="79"/>
  <c r="AO222" i="79"/>
  <c r="AP222" i="79"/>
  <c r="AO224" i="79"/>
  <c r="AP224" i="79"/>
  <c r="AN224" i="79"/>
  <c r="AP223" i="79"/>
  <c r="AO223" i="79"/>
  <c r="AN223" i="79"/>
  <c r="AP218" i="79"/>
  <c r="AN218" i="79"/>
  <c r="AO218" i="79"/>
  <c r="AP220" i="79"/>
  <c r="AO220" i="79"/>
  <c r="AN220" i="79"/>
  <c r="AO219" i="79"/>
  <c r="AP219" i="79"/>
  <c r="AN219" i="79"/>
  <c r="AQ221" i="79" l="1"/>
  <c r="AX221" i="79" s="1"/>
  <c r="AQ219" i="79"/>
  <c r="AX219" i="79" s="1"/>
  <c r="AQ222" i="79"/>
  <c r="AX222" i="79" s="1"/>
  <c r="AQ220" i="79"/>
  <c r="AX220" i="79" s="1"/>
  <c r="AQ224" i="79"/>
  <c r="AX224" i="79" s="1"/>
  <c r="AQ223" i="79"/>
  <c r="AX223" i="79" s="1"/>
  <c r="AT219" i="79"/>
  <c r="AW219" i="79"/>
  <c r="AR219" i="79"/>
  <c r="AS219" i="79"/>
  <c r="AU219" i="79"/>
  <c r="AV219" i="79"/>
  <c r="AQ218" i="79"/>
  <c r="AX218" i="79" s="1"/>
  <c r="AT222" i="79"/>
  <c r="AW222" i="79"/>
  <c r="AU222" i="79"/>
  <c r="AS222" i="79"/>
  <c r="AV222" i="79"/>
  <c r="AR222" i="79"/>
  <c r="AS224" i="79"/>
  <c r="AW224" i="79"/>
  <c r="AV224" i="79"/>
  <c r="AT224" i="79"/>
  <c r="AR224" i="79"/>
  <c r="AU224" i="79"/>
  <c r="AT221" i="79"/>
  <c r="AV221" i="79"/>
  <c r="AS221" i="79"/>
  <c r="AU221" i="79"/>
  <c r="AW221" i="79"/>
  <c r="AR221" i="79"/>
  <c r="AT220" i="79"/>
  <c r="AS220" i="79"/>
  <c r="AU220" i="79"/>
  <c r="AR220" i="79"/>
  <c r="AW220" i="79"/>
  <c r="AV220" i="79"/>
  <c r="AS218" i="79"/>
  <c r="AT218" i="79"/>
  <c r="AR218" i="79"/>
  <c r="AV218" i="79"/>
  <c r="AW218" i="79"/>
  <c r="AU218" i="79"/>
  <c r="AT223" i="79"/>
  <c r="AU223" i="79"/>
  <c r="AV223" i="79"/>
  <c r="AW223" i="79"/>
  <c r="AR223" i="79"/>
  <c r="AS223" i="79"/>
  <c r="AA54" i="79" l="1"/>
  <c r="AA133" i="79" l="1"/>
  <c r="AA216" i="79" l="1"/>
  <c r="AA217" i="79"/>
  <c r="AA215" i="79"/>
  <c r="AB216" i="79" l="1"/>
  <c r="AB217" i="79"/>
  <c r="AA7" i="79"/>
  <c r="AA8" i="79"/>
  <c r="AA9" i="79"/>
  <c r="AA10" i="79"/>
  <c r="AA11" i="79"/>
  <c r="AA12" i="79"/>
  <c r="AA13" i="79"/>
  <c r="AA14" i="79"/>
  <c r="AA15" i="79"/>
  <c r="AA16" i="79"/>
  <c r="AA17" i="79"/>
  <c r="AA18" i="79"/>
  <c r="AA19" i="79"/>
  <c r="AA20" i="79"/>
  <c r="AA21" i="79"/>
  <c r="AA22" i="79"/>
  <c r="AA23" i="79"/>
  <c r="AA24" i="79"/>
  <c r="AA25" i="79"/>
  <c r="AA26" i="79"/>
  <c r="AA27" i="79"/>
  <c r="AA28" i="79"/>
  <c r="AA29" i="79"/>
  <c r="AA30" i="79"/>
  <c r="AA31" i="79"/>
  <c r="AA33" i="79"/>
  <c r="AA34" i="79"/>
  <c r="AA35" i="79"/>
  <c r="AA36" i="79"/>
  <c r="AA37" i="79"/>
  <c r="AA38" i="79"/>
  <c r="AA39" i="79"/>
  <c r="AA40" i="79"/>
  <c r="AA41" i="79"/>
  <c r="AA42" i="79"/>
  <c r="AA43" i="79"/>
  <c r="AA44" i="79"/>
  <c r="AA45" i="79"/>
  <c r="AA46" i="79"/>
  <c r="AA47" i="79"/>
  <c r="AA48" i="79"/>
  <c r="AA49" i="79"/>
  <c r="AA51" i="79"/>
  <c r="AA52" i="79"/>
  <c r="AA53" i="79"/>
  <c r="AA55" i="79"/>
  <c r="AA56" i="79"/>
  <c r="AA57" i="79"/>
  <c r="AA58" i="79"/>
  <c r="AA59" i="79"/>
  <c r="AA60" i="79"/>
  <c r="AA61" i="79"/>
  <c r="AA62" i="79"/>
  <c r="AA63" i="79"/>
  <c r="AA64" i="79"/>
  <c r="AA65" i="79"/>
  <c r="AA66" i="79"/>
  <c r="AA68" i="79"/>
  <c r="AA69" i="79"/>
  <c r="AA70" i="79"/>
  <c r="AA71" i="79"/>
  <c r="AA72" i="79"/>
  <c r="AA74" i="79"/>
  <c r="AA75" i="79"/>
  <c r="AA76" i="79"/>
  <c r="AA79" i="79"/>
  <c r="AA80" i="79"/>
  <c r="AA81" i="79"/>
  <c r="AA83" i="79"/>
  <c r="AA84" i="79"/>
  <c r="AA85" i="79"/>
  <c r="AA86" i="79"/>
  <c r="AA87" i="79"/>
  <c r="AA88" i="79"/>
  <c r="AA89" i="79"/>
  <c r="AA90" i="79"/>
  <c r="AA91" i="79"/>
  <c r="AA92" i="79"/>
  <c r="AA93" i="79"/>
  <c r="AA94" i="79"/>
  <c r="AA95" i="79"/>
  <c r="AA96" i="79"/>
  <c r="AA97" i="79"/>
  <c r="AA98" i="79"/>
  <c r="AA99" i="79"/>
  <c r="AA100" i="79"/>
  <c r="AA101" i="79"/>
  <c r="AA102" i="79"/>
  <c r="AA103" i="79"/>
  <c r="AA104" i="79"/>
  <c r="AA105" i="79"/>
  <c r="AA106" i="79"/>
  <c r="AA107" i="79"/>
  <c r="AA108" i="79"/>
  <c r="AA109" i="79"/>
  <c r="AA110" i="79"/>
  <c r="AA111" i="79"/>
  <c r="AA112" i="79"/>
  <c r="AA113" i="79"/>
  <c r="AA114" i="79"/>
  <c r="AA117" i="79"/>
  <c r="AA118" i="79"/>
  <c r="AA119" i="79"/>
  <c r="AA120" i="79"/>
  <c r="AA121" i="79"/>
  <c r="AA122" i="79"/>
  <c r="AA123" i="79"/>
  <c r="AA124" i="79"/>
  <c r="AA126" i="79"/>
  <c r="AA127" i="79"/>
  <c r="AA128" i="79"/>
  <c r="AA129" i="79"/>
  <c r="AA130" i="79"/>
  <c r="AA131" i="79"/>
  <c r="AA132" i="79"/>
  <c r="AA134" i="79"/>
  <c r="AA135" i="79"/>
  <c r="AA136" i="79"/>
  <c r="AA137" i="79"/>
  <c r="AA138" i="79"/>
  <c r="AA139" i="79"/>
  <c r="AA140" i="79"/>
  <c r="AA141" i="79"/>
  <c r="AA142" i="79"/>
  <c r="AA143" i="79"/>
  <c r="AA144" i="79"/>
  <c r="AA145" i="79"/>
  <c r="AA146" i="79"/>
  <c r="AA147" i="79"/>
  <c r="AA148" i="79"/>
  <c r="AA149" i="79"/>
  <c r="AA150" i="79"/>
  <c r="AA151" i="79"/>
  <c r="AA152" i="79"/>
  <c r="AA153" i="79"/>
  <c r="AA154" i="79"/>
  <c r="AA155" i="79"/>
  <c r="AA156" i="79"/>
  <c r="AA157" i="79"/>
  <c r="AA158" i="79"/>
  <c r="AA159" i="79"/>
  <c r="AA160" i="79"/>
  <c r="AA161" i="79"/>
  <c r="AA162" i="79"/>
  <c r="AA163" i="79"/>
  <c r="AA165" i="79"/>
  <c r="AA166" i="79"/>
  <c r="AA167" i="79"/>
  <c r="AA168" i="79"/>
  <c r="AA169" i="79"/>
  <c r="AA170" i="79"/>
  <c r="AA171" i="79"/>
  <c r="AA172" i="79"/>
  <c r="AA173" i="79"/>
  <c r="AA174" i="79"/>
  <c r="AA175" i="79"/>
  <c r="AA176" i="79"/>
  <c r="AA177" i="79"/>
  <c r="AA178" i="79"/>
  <c r="AA179" i="79"/>
  <c r="AA180" i="79"/>
  <c r="AA181" i="79"/>
  <c r="AA182" i="79"/>
  <c r="AA183" i="79"/>
  <c r="AA184" i="79"/>
  <c r="AA185" i="79"/>
  <c r="AA186" i="79"/>
  <c r="AA187" i="79"/>
  <c r="AA188" i="79"/>
  <c r="AA189" i="79"/>
  <c r="AA190" i="79"/>
  <c r="AA191" i="79"/>
  <c r="AA192" i="79"/>
  <c r="AA193" i="79"/>
  <c r="AA194" i="79"/>
  <c r="AA195" i="79"/>
  <c r="AA196" i="79"/>
  <c r="AA197" i="79"/>
  <c r="AA198" i="79"/>
  <c r="AA199" i="79"/>
  <c r="AA200" i="79"/>
  <c r="AA201" i="79"/>
  <c r="AA202" i="79"/>
  <c r="AA203" i="79"/>
  <c r="AA204" i="79"/>
  <c r="AA205" i="79"/>
  <c r="AA206" i="79"/>
  <c r="AA207" i="79"/>
  <c r="AA208" i="79"/>
  <c r="AA209" i="79"/>
  <c r="AA210" i="79"/>
  <c r="AA211" i="79"/>
  <c r="AA212" i="79"/>
  <c r="AA213" i="79"/>
  <c r="AA214" i="79"/>
  <c r="AG217" i="79" l="1"/>
  <c r="AG216" i="79"/>
  <c r="AN216" i="79" l="1"/>
  <c r="AJ216" i="79"/>
  <c r="AK216" i="79" s="1"/>
  <c r="AW216" i="79" s="1"/>
  <c r="AP216" i="79"/>
  <c r="AO216" i="79"/>
  <c r="AJ217" i="79"/>
  <c r="AK217" i="79" s="1"/>
  <c r="AW217" i="79" s="1"/>
  <c r="AN217" i="79"/>
  <c r="AP217" i="79"/>
  <c r="AO217" i="79"/>
  <c r="AQ216" i="79" l="1"/>
  <c r="AX216" i="79" s="1"/>
  <c r="AR216" i="79"/>
  <c r="AS216" i="79"/>
  <c r="AT217" i="79"/>
  <c r="AS217" i="79"/>
  <c r="AU216" i="79"/>
  <c r="AU217" i="79"/>
  <c r="AV217" i="79"/>
  <c r="AR217" i="79"/>
  <c r="AQ217" i="79"/>
  <c r="AX217" i="79" s="1"/>
  <c r="AV216" i="79"/>
  <c r="AT216" i="79"/>
  <c r="U8" i="79"/>
  <c r="M7" i="79"/>
  <c r="Q7" i="79"/>
  <c r="S7" i="79"/>
  <c r="N248" i="79"/>
  <c r="N249" i="79" s="1"/>
  <c r="H248" i="79"/>
  <c r="AE249" i="79"/>
  <c r="G11" i="83"/>
  <c r="Q11" i="83" s="1"/>
  <c r="P249" i="79"/>
  <c r="R249" i="79"/>
  <c r="W249" i="79"/>
  <c r="X249" i="79"/>
  <c r="Z249" i="79"/>
  <c r="C11" i="86"/>
  <c r="L11" i="83"/>
  <c r="V11" i="83" s="1"/>
  <c r="K11" i="83"/>
  <c r="U11" i="83" s="1"/>
  <c r="J11" i="83"/>
  <c r="T11" i="83" s="1"/>
  <c r="I11" i="83"/>
  <c r="S11" i="83" s="1"/>
  <c r="H11" i="83"/>
  <c r="R11" i="83" s="1"/>
  <c r="F11" i="83"/>
  <c r="P11" i="83" s="1"/>
  <c r="E11" i="83"/>
  <c r="O11" i="83" s="1"/>
  <c r="D11" i="83"/>
  <c r="N11" i="83" s="1"/>
  <c r="M11" i="83"/>
  <c r="L20" i="83"/>
  <c r="V20" i="83" s="1"/>
  <c r="K20" i="83"/>
  <c r="U20" i="83" s="1"/>
  <c r="J20" i="83"/>
  <c r="T20" i="83" s="1"/>
  <c r="I20" i="83"/>
  <c r="S20" i="83" s="1"/>
  <c r="H20" i="83"/>
  <c r="R20" i="83" s="1"/>
  <c r="G20" i="83"/>
  <c r="Q20" i="83" s="1"/>
  <c r="F20" i="83"/>
  <c r="P20" i="83" s="1"/>
  <c r="E20" i="83"/>
  <c r="O20" i="83" s="1"/>
  <c r="D20" i="83"/>
  <c r="N20" i="83" s="1"/>
  <c r="C20" i="83"/>
  <c r="M20" i="83" s="1"/>
  <c r="C20" i="86"/>
  <c r="B62" i="85"/>
  <c r="B64" i="85"/>
  <c r="B66" i="85"/>
  <c r="B68" i="85"/>
  <c r="B72" i="85"/>
  <c r="B74" i="85"/>
  <c r="B76" i="85"/>
  <c r="B78" i="85"/>
  <c r="B80" i="85"/>
  <c r="B82" i="85"/>
  <c r="B84" i="85"/>
  <c r="B86" i="85"/>
  <c r="B88" i="85"/>
  <c r="B90" i="85"/>
  <c r="B92" i="85"/>
  <c r="B94" i="85"/>
  <c r="B96" i="85"/>
  <c r="B98" i="85"/>
  <c r="B100" i="85"/>
  <c r="B102" i="85"/>
  <c r="B104" i="85"/>
  <c r="B106" i="85"/>
  <c r="B108" i="85"/>
  <c r="B110" i="85"/>
  <c r="B112" i="85"/>
  <c r="B114" i="85"/>
  <c r="B116" i="85"/>
  <c r="B118" i="85"/>
  <c r="B120" i="85"/>
  <c r="B122" i="85"/>
  <c r="B124" i="85"/>
  <c r="B126" i="85"/>
  <c r="B128" i="85"/>
  <c r="B130" i="85"/>
  <c r="B132" i="85"/>
  <c r="B134" i="85"/>
  <c r="B136" i="85"/>
  <c r="B138" i="85"/>
  <c r="B140" i="85"/>
  <c r="B142" i="85"/>
  <c r="B144" i="85"/>
  <c r="B146" i="85"/>
  <c r="B148" i="85"/>
  <c r="B150" i="85"/>
  <c r="B152" i="85"/>
  <c r="B154" i="85"/>
  <c r="B156" i="85"/>
  <c r="B158" i="85"/>
  <c r="B160" i="85"/>
  <c r="B2" i="85"/>
  <c r="B4" i="85"/>
  <c r="B162" i="85"/>
  <c r="B70" i="85"/>
  <c r="B60" i="85"/>
  <c r="B58" i="85"/>
  <c r="B56" i="85"/>
  <c r="B54" i="85"/>
  <c r="B52" i="85"/>
  <c r="B50" i="85"/>
  <c r="B48" i="85"/>
  <c r="B46" i="85"/>
  <c r="B44" i="85"/>
  <c r="B42" i="85"/>
  <c r="B40" i="85"/>
  <c r="B38" i="85"/>
  <c r="B36" i="85"/>
  <c r="B34" i="85"/>
  <c r="B32" i="85"/>
  <c r="B30" i="85"/>
  <c r="B28" i="85"/>
  <c r="B26" i="85"/>
  <c r="B24" i="85"/>
  <c r="B22" i="85"/>
  <c r="B20" i="85"/>
  <c r="B18" i="85"/>
  <c r="B16" i="85"/>
  <c r="B14" i="85"/>
  <c r="B12" i="85"/>
  <c r="B10" i="85"/>
  <c r="B8" i="85"/>
  <c r="B6" i="85"/>
  <c r="AM249" i="79"/>
  <c r="AA6" i="85" l="1"/>
  <c r="AH6" i="85"/>
  <c r="AE6" i="85"/>
  <c r="I14" i="85"/>
  <c r="AH14" i="85"/>
  <c r="AE14" i="85"/>
  <c r="D22" i="85"/>
  <c r="AK22" i="85"/>
  <c r="AG22" i="85"/>
  <c r="AJ22" i="85"/>
  <c r="AF22" i="85"/>
  <c r="AI22" i="85"/>
  <c r="AE22" i="85"/>
  <c r="AH22" i="85"/>
  <c r="Z30" i="85"/>
  <c r="AK30" i="85"/>
  <c r="AG30" i="85"/>
  <c r="AJ30" i="85"/>
  <c r="AF30" i="85"/>
  <c r="AI30" i="85"/>
  <c r="AE30" i="85"/>
  <c r="AH30" i="85"/>
  <c r="AK38" i="85"/>
  <c r="AG38" i="85"/>
  <c r="AJ38" i="85"/>
  <c r="AF38" i="85"/>
  <c r="AI38" i="85"/>
  <c r="AE38" i="85"/>
  <c r="AH38" i="85"/>
  <c r="E46" i="85"/>
  <c r="AK46" i="85"/>
  <c r="AG46" i="85"/>
  <c r="AJ46" i="85"/>
  <c r="AF46" i="85"/>
  <c r="AI46" i="85"/>
  <c r="AE46" i="85"/>
  <c r="AH46" i="85"/>
  <c r="V54" i="85"/>
  <c r="AK54" i="85"/>
  <c r="AG54" i="85"/>
  <c r="AJ54" i="85"/>
  <c r="AF54" i="85"/>
  <c r="AI54" i="85"/>
  <c r="AE54" i="85"/>
  <c r="AH54" i="85"/>
  <c r="Z70" i="85"/>
  <c r="AI70" i="85"/>
  <c r="AE70" i="85"/>
  <c r="AH70" i="85"/>
  <c r="AK70" i="85"/>
  <c r="AJ70" i="85"/>
  <c r="AG70" i="85"/>
  <c r="AF70" i="85"/>
  <c r="K160" i="85"/>
  <c r="AJ160" i="85"/>
  <c r="AF160" i="85"/>
  <c r="AI160" i="85"/>
  <c r="AE160" i="85"/>
  <c r="AH160" i="85"/>
  <c r="AG160" i="85"/>
  <c r="AK160" i="85"/>
  <c r="D152" i="85"/>
  <c r="AJ152" i="85"/>
  <c r="AF152" i="85"/>
  <c r="AI152" i="85"/>
  <c r="AE152" i="85"/>
  <c r="AK152" i="85"/>
  <c r="AH152" i="85"/>
  <c r="AG152" i="85"/>
  <c r="P144" i="85"/>
  <c r="AJ144" i="85"/>
  <c r="AF144" i="85"/>
  <c r="AI144" i="85"/>
  <c r="AE144" i="85"/>
  <c r="AH144" i="85"/>
  <c r="AG144" i="85"/>
  <c r="AK144" i="85"/>
  <c r="L136" i="85"/>
  <c r="AJ136" i="85"/>
  <c r="AF136" i="85"/>
  <c r="AI136" i="85"/>
  <c r="AE136" i="85"/>
  <c r="AK136" i="85"/>
  <c r="AH136" i="85"/>
  <c r="AG136" i="85"/>
  <c r="K128" i="85"/>
  <c r="AJ128" i="85"/>
  <c r="AF128" i="85"/>
  <c r="AI128" i="85"/>
  <c r="AE128" i="85"/>
  <c r="AH128" i="85"/>
  <c r="AG128" i="85"/>
  <c r="AK128" i="85"/>
  <c r="K120" i="85"/>
  <c r="AJ120" i="85"/>
  <c r="AF120" i="85"/>
  <c r="AI120" i="85"/>
  <c r="AE120" i="85"/>
  <c r="AK120" i="85"/>
  <c r="AH120" i="85"/>
  <c r="AG120" i="85"/>
  <c r="T112" i="85"/>
  <c r="AJ112" i="85"/>
  <c r="AF112" i="85"/>
  <c r="AI112" i="85"/>
  <c r="AE112" i="85"/>
  <c r="AH112" i="85"/>
  <c r="AG112" i="85"/>
  <c r="AK112" i="85"/>
  <c r="K104" i="85"/>
  <c r="AJ104" i="85"/>
  <c r="AF104" i="85"/>
  <c r="AI104" i="85"/>
  <c r="AE104" i="85"/>
  <c r="AK104" i="85"/>
  <c r="AH104" i="85"/>
  <c r="AG104" i="85"/>
  <c r="N96" i="85"/>
  <c r="AJ96" i="85"/>
  <c r="AF96" i="85"/>
  <c r="AI96" i="85"/>
  <c r="AE96" i="85"/>
  <c r="AH96" i="85"/>
  <c r="AG96" i="85"/>
  <c r="AK96" i="85"/>
  <c r="K88" i="85"/>
  <c r="AJ88" i="85"/>
  <c r="AF88" i="85"/>
  <c r="AI88" i="85"/>
  <c r="AE88" i="85"/>
  <c r="AK88" i="85"/>
  <c r="AH88" i="85"/>
  <c r="AG88" i="85"/>
  <c r="D80" i="85"/>
  <c r="AJ80" i="85"/>
  <c r="AF80" i="85"/>
  <c r="AI80" i="85"/>
  <c r="AE80" i="85"/>
  <c r="AH80" i="85"/>
  <c r="AG80" i="85"/>
  <c r="AK80" i="85"/>
  <c r="AJ72" i="85"/>
  <c r="AF72" i="85"/>
  <c r="AI72" i="85"/>
  <c r="AE72" i="85"/>
  <c r="AK72" i="85"/>
  <c r="AH72" i="85"/>
  <c r="AG72" i="85"/>
  <c r="AK62" i="85"/>
  <c r="AG62" i="85"/>
  <c r="AJ62" i="85"/>
  <c r="AF62" i="85"/>
  <c r="AI62" i="85"/>
  <c r="AE62" i="85"/>
  <c r="AH62" i="85"/>
  <c r="Z8" i="85"/>
  <c r="AH8" i="85"/>
  <c r="AE8" i="85"/>
  <c r="AH24" i="85"/>
  <c r="AK24" i="85"/>
  <c r="AG24" i="85"/>
  <c r="AJ24" i="85"/>
  <c r="AF24" i="85"/>
  <c r="AE24" i="85"/>
  <c r="AI24" i="85"/>
  <c r="Y32" i="85"/>
  <c r="AH32" i="85"/>
  <c r="AK32" i="85"/>
  <c r="AG32" i="85"/>
  <c r="AJ32" i="85"/>
  <c r="AF32" i="85"/>
  <c r="AE32" i="85"/>
  <c r="AI32" i="85"/>
  <c r="AH40" i="85"/>
  <c r="AK40" i="85"/>
  <c r="AG40" i="85"/>
  <c r="AJ40" i="85"/>
  <c r="AF40" i="85"/>
  <c r="AI40" i="85"/>
  <c r="AE40" i="85"/>
  <c r="AH48" i="85"/>
  <c r="AK48" i="85"/>
  <c r="AG48" i="85"/>
  <c r="AJ48" i="85"/>
  <c r="AF48" i="85"/>
  <c r="AE48" i="85"/>
  <c r="AI48" i="85"/>
  <c r="AH56" i="85"/>
  <c r="AK56" i="85"/>
  <c r="AG56" i="85"/>
  <c r="AJ56" i="85"/>
  <c r="AF56" i="85"/>
  <c r="AE56" i="85"/>
  <c r="AI56" i="85"/>
  <c r="AC162" i="85"/>
  <c r="AK162" i="85"/>
  <c r="AG162" i="85"/>
  <c r="AJ162" i="85"/>
  <c r="AF162" i="85"/>
  <c r="AI162" i="85"/>
  <c r="AH162" i="85"/>
  <c r="AE162" i="85"/>
  <c r="W158" i="85"/>
  <c r="AI158" i="85"/>
  <c r="AE158" i="85"/>
  <c r="AH158" i="85"/>
  <c r="AG158" i="85"/>
  <c r="AF158" i="85"/>
  <c r="AK158" i="85"/>
  <c r="AJ158" i="85"/>
  <c r="AI150" i="85"/>
  <c r="AE150" i="85"/>
  <c r="AH150" i="85"/>
  <c r="AK150" i="85"/>
  <c r="AJ150" i="85"/>
  <c r="AG150" i="85"/>
  <c r="AF150" i="85"/>
  <c r="AI142" i="85"/>
  <c r="AE142" i="85"/>
  <c r="AH142" i="85"/>
  <c r="AG142" i="85"/>
  <c r="AF142" i="85"/>
  <c r="AK142" i="85"/>
  <c r="AJ142" i="85"/>
  <c r="AI134" i="85"/>
  <c r="AE134" i="85"/>
  <c r="AH134" i="85"/>
  <c r="AK134" i="85"/>
  <c r="AJ134" i="85"/>
  <c r="AG134" i="85"/>
  <c r="AF134" i="85"/>
  <c r="AI126" i="85"/>
  <c r="AE126" i="85"/>
  <c r="AH126" i="85"/>
  <c r="AG126" i="85"/>
  <c r="AF126" i="85"/>
  <c r="AK126" i="85"/>
  <c r="AJ126" i="85"/>
  <c r="AI118" i="85"/>
  <c r="AE118" i="85"/>
  <c r="AH118" i="85"/>
  <c r="AK118" i="85"/>
  <c r="AJ118" i="85"/>
  <c r="AG118" i="85"/>
  <c r="AF118" i="85"/>
  <c r="AB110" i="85"/>
  <c r="AI110" i="85"/>
  <c r="AE110" i="85"/>
  <c r="AH110" i="85"/>
  <c r="AG110" i="85"/>
  <c r="AF110" i="85"/>
  <c r="AK110" i="85"/>
  <c r="AJ110" i="85"/>
  <c r="X102" i="85"/>
  <c r="AI102" i="85"/>
  <c r="AE102" i="85"/>
  <c r="AH102" i="85"/>
  <c r="AK102" i="85"/>
  <c r="AJ102" i="85"/>
  <c r="AG102" i="85"/>
  <c r="AF102" i="85"/>
  <c r="AA94" i="85"/>
  <c r="AI94" i="85"/>
  <c r="AE94" i="85"/>
  <c r="AH94" i="85"/>
  <c r="AG94" i="85"/>
  <c r="AF94" i="85"/>
  <c r="AK94" i="85"/>
  <c r="AJ94" i="85"/>
  <c r="AI86" i="85"/>
  <c r="AE86" i="85"/>
  <c r="AH86" i="85"/>
  <c r="AK86" i="85"/>
  <c r="AJ86" i="85"/>
  <c r="AG86" i="85"/>
  <c r="AF86" i="85"/>
  <c r="W78" i="85"/>
  <c r="AI78" i="85"/>
  <c r="AE78" i="85"/>
  <c r="AH78" i="85"/>
  <c r="AG78" i="85"/>
  <c r="AF78" i="85"/>
  <c r="AK78" i="85"/>
  <c r="AJ78" i="85"/>
  <c r="AH68" i="85"/>
  <c r="AK68" i="85"/>
  <c r="AG68" i="85"/>
  <c r="AJ68" i="85"/>
  <c r="AI68" i="85"/>
  <c r="AF68" i="85"/>
  <c r="AE68" i="85"/>
  <c r="AC16" i="85"/>
  <c r="AH16" i="85"/>
  <c r="AE16" i="85"/>
  <c r="AE10" i="85"/>
  <c r="AH10" i="85"/>
  <c r="AI18" i="85"/>
  <c r="AE18" i="85"/>
  <c r="AH18" i="85"/>
  <c r="AK18" i="85"/>
  <c r="AG18" i="85"/>
  <c r="AF18" i="85"/>
  <c r="AJ18" i="85"/>
  <c r="V26" i="85"/>
  <c r="AI26" i="85"/>
  <c r="AE26" i="85"/>
  <c r="AH26" i="85"/>
  <c r="AK26" i="85"/>
  <c r="AG26" i="85"/>
  <c r="AJ26" i="85"/>
  <c r="AF26" i="85"/>
  <c r="H34" i="85"/>
  <c r="AI34" i="85"/>
  <c r="AE34" i="85"/>
  <c r="AH34" i="85"/>
  <c r="AK34" i="85"/>
  <c r="AG34" i="85"/>
  <c r="AJ34" i="85"/>
  <c r="AF34" i="85"/>
  <c r="L42" i="85"/>
  <c r="AI42" i="85"/>
  <c r="AE42" i="85"/>
  <c r="AH42" i="85"/>
  <c r="AK42" i="85"/>
  <c r="AG42" i="85"/>
  <c r="AF42" i="85"/>
  <c r="AJ42" i="85"/>
  <c r="AA50" i="85"/>
  <c r="AI50" i="85"/>
  <c r="AE50" i="85"/>
  <c r="AH50" i="85"/>
  <c r="AK50" i="85"/>
  <c r="AG50" i="85"/>
  <c r="AF50" i="85"/>
  <c r="AJ50" i="85"/>
  <c r="U58" i="85"/>
  <c r="AI58" i="85"/>
  <c r="AE58" i="85"/>
  <c r="AH58" i="85"/>
  <c r="AK58" i="85"/>
  <c r="AG58" i="85"/>
  <c r="AJ58" i="85"/>
  <c r="AF58" i="85"/>
  <c r="AE4" i="85"/>
  <c r="AH4" i="85"/>
  <c r="AG4" i="85"/>
  <c r="L156" i="85"/>
  <c r="AH156" i="85"/>
  <c r="AK156" i="85"/>
  <c r="AG156" i="85"/>
  <c r="AF156" i="85"/>
  <c r="AE156" i="85"/>
  <c r="AJ156" i="85"/>
  <c r="AI156" i="85"/>
  <c r="Q148" i="85"/>
  <c r="AH148" i="85"/>
  <c r="AK148" i="85"/>
  <c r="AG148" i="85"/>
  <c r="AJ148" i="85"/>
  <c r="AI148" i="85"/>
  <c r="AF148" i="85"/>
  <c r="AE148" i="85"/>
  <c r="K140" i="85"/>
  <c r="AH140" i="85"/>
  <c r="AK140" i="85"/>
  <c r="AG140" i="85"/>
  <c r="AF140" i="85"/>
  <c r="AE140" i="85"/>
  <c r="AJ140" i="85"/>
  <c r="AI140" i="85"/>
  <c r="AH132" i="85"/>
  <c r="AK132" i="85"/>
  <c r="AG132" i="85"/>
  <c r="AJ132" i="85"/>
  <c r="AI132" i="85"/>
  <c r="AF132" i="85"/>
  <c r="AE132" i="85"/>
  <c r="Z124" i="85"/>
  <c r="AH124" i="85"/>
  <c r="AK124" i="85"/>
  <c r="AG124" i="85"/>
  <c r="AF124" i="85"/>
  <c r="AE124" i="85"/>
  <c r="AJ124" i="85"/>
  <c r="AI124" i="85"/>
  <c r="AH116" i="85"/>
  <c r="AK116" i="85"/>
  <c r="AG116" i="85"/>
  <c r="AJ116" i="85"/>
  <c r="AI116" i="85"/>
  <c r="AF116" i="85"/>
  <c r="AE116" i="85"/>
  <c r="AH108" i="85"/>
  <c r="AK108" i="85"/>
  <c r="AG108" i="85"/>
  <c r="AF108" i="85"/>
  <c r="AE108" i="85"/>
  <c r="AJ108" i="85"/>
  <c r="AI108" i="85"/>
  <c r="Y100" i="85"/>
  <c r="AH100" i="85"/>
  <c r="AK100" i="85"/>
  <c r="AG100" i="85"/>
  <c r="AJ100" i="85"/>
  <c r="AI100" i="85"/>
  <c r="AF100" i="85"/>
  <c r="AE100" i="85"/>
  <c r="AH92" i="85"/>
  <c r="AK92" i="85"/>
  <c r="AG92" i="85"/>
  <c r="AF92" i="85"/>
  <c r="AE92" i="85"/>
  <c r="AJ92" i="85"/>
  <c r="AI92" i="85"/>
  <c r="AH84" i="85"/>
  <c r="AK84" i="85"/>
  <c r="AG84" i="85"/>
  <c r="AJ84" i="85"/>
  <c r="AI84" i="85"/>
  <c r="AF84" i="85"/>
  <c r="AE84" i="85"/>
  <c r="AC76" i="85"/>
  <c r="AH76" i="85"/>
  <c r="AK76" i="85"/>
  <c r="AG76" i="85"/>
  <c r="AF76" i="85"/>
  <c r="AE76" i="85"/>
  <c r="AJ76" i="85"/>
  <c r="AI76" i="85"/>
  <c r="AB66" i="85"/>
  <c r="AK66" i="85"/>
  <c r="AJ66" i="85"/>
  <c r="AI66" i="85"/>
  <c r="AE66" i="85"/>
  <c r="AH66" i="85"/>
  <c r="AG66" i="85"/>
  <c r="AF66" i="85"/>
  <c r="AE12" i="85"/>
  <c r="AH12" i="85"/>
  <c r="AJ20" i="85"/>
  <c r="AF20" i="85"/>
  <c r="AI20" i="85"/>
  <c r="AE20" i="85"/>
  <c r="AH20" i="85"/>
  <c r="AK20" i="85"/>
  <c r="AG20" i="85"/>
  <c r="AJ28" i="85"/>
  <c r="AF28" i="85"/>
  <c r="AI28" i="85"/>
  <c r="AE28" i="85"/>
  <c r="AH28" i="85"/>
  <c r="AK28" i="85"/>
  <c r="AG28" i="85"/>
  <c r="AJ36" i="85"/>
  <c r="AF36" i="85"/>
  <c r="AI36" i="85"/>
  <c r="AE36" i="85"/>
  <c r="AH36" i="85"/>
  <c r="AG36" i="85"/>
  <c r="AK36" i="85"/>
  <c r="AJ44" i="85"/>
  <c r="AF44" i="85"/>
  <c r="AI44" i="85"/>
  <c r="AE44" i="85"/>
  <c r="AH44" i="85"/>
  <c r="AK44" i="85"/>
  <c r="AG44" i="85"/>
  <c r="AJ52" i="85"/>
  <c r="AF52" i="85"/>
  <c r="AI52" i="85"/>
  <c r="AE52" i="85"/>
  <c r="AH52" i="85"/>
  <c r="AK52" i="85"/>
  <c r="AG52" i="85"/>
  <c r="AJ60" i="85"/>
  <c r="AF60" i="85"/>
  <c r="AI60" i="85"/>
  <c r="AE60" i="85"/>
  <c r="AH60" i="85"/>
  <c r="AK60" i="85"/>
  <c r="AG60" i="85"/>
  <c r="AF2" i="85"/>
  <c r="AE2" i="85"/>
  <c r="AG2" i="85"/>
  <c r="G154" i="85"/>
  <c r="AK154" i="85"/>
  <c r="AG154" i="85"/>
  <c r="AJ154" i="85"/>
  <c r="AF154" i="85"/>
  <c r="AE154" i="85"/>
  <c r="AI154" i="85"/>
  <c r="AH154" i="85"/>
  <c r="Y146" i="85"/>
  <c r="AK146" i="85"/>
  <c r="AG146" i="85"/>
  <c r="AJ146" i="85"/>
  <c r="AF146" i="85"/>
  <c r="AI146" i="85"/>
  <c r="AH146" i="85"/>
  <c r="AE146" i="85"/>
  <c r="E138" i="85"/>
  <c r="AK138" i="85"/>
  <c r="AG138" i="85"/>
  <c r="AJ138" i="85"/>
  <c r="AF138" i="85"/>
  <c r="AE138" i="85"/>
  <c r="AI138" i="85"/>
  <c r="AH138" i="85"/>
  <c r="AK130" i="85"/>
  <c r="AG130" i="85"/>
  <c r="AJ130" i="85"/>
  <c r="AF130" i="85"/>
  <c r="AI130" i="85"/>
  <c r="AH130" i="85"/>
  <c r="AE130" i="85"/>
  <c r="AC122" i="85"/>
  <c r="AK122" i="85"/>
  <c r="AG122" i="85"/>
  <c r="AJ122" i="85"/>
  <c r="AF122" i="85"/>
  <c r="AE122" i="85"/>
  <c r="AI122" i="85"/>
  <c r="AH122" i="85"/>
  <c r="X114" i="85"/>
  <c r="AK114" i="85"/>
  <c r="AG114" i="85"/>
  <c r="AJ114" i="85"/>
  <c r="AF114" i="85"/>
  <c r="AI114" i="85"/>
  <c r="AH114" i="85"/>
  <c r="AE114" i="85"/>
  <c r="AK106" i="85"/>
  <c r="AG106" i="85"/>
  <c r="AJ106" i="85"/>
  <c r="AF106" i="85"/>
  <c r="AE106" i="85"/>
  <c r="AI106" i="85"/>
  <c r="AH106" i="85"/>
  <c r="AK98" i="85"/>
  <c r="AG98" i="85"/>
  <c r="AJ98" i="85"/>
  <c r="AF98" i="85"/>
  <c r="AI98" i="85"/>
  <c r="AH98" i="85"/>
  <c r="AE98" i="85"/>
  <c r="AB90" i="85"/>
  <c r="AK90" i="85"/>
  <c r="AG90" i="85"/>
  <c r="AJ90" i="85"/>
  <c r="AF90" i="85"/>
  <c r="AE90" i="85"/>
  <c r="AI90" i="85"/>
  <c r="AH90" i="85"/>
  <c r="AK82" i="85"/>
  <c r="AG82" i="85"/>
  <c r="AJ82" i="85"/>
  <c r="AF82" i="85"/>
  <c r="AI82" i="85"/>
  <c r="AH82" i="85"/>
  <c r="AE82" i="85"/>
  <c r="AK74" i="85"/>
  <c r="AG74" i="85"/>
  <c r="AJ74" i="85"/>
  <c r="AF74" i="85"/>
  <c r="AE74" i="85"/>
  <c r="AI74" i="85"/>
  <c r="AH74" i="85"/>
  <c r="AH64" i="85"/>
  <c r="AK64" i="85"/>
  <c r="AG64" i="85"/>
  <c r="AJ64" i="85"/>
  <c r="AF64" i="85"/>
  <c r="AE64" i="85"/>
  <c r="AI64" i="85"/>
  <c r="AB7" i="79"/>
  <c r="G112" i="85"/>
  <c r="T144" i="85"/>
  <c r="S144" i="85"/>
  <c r="M136" i="85"/>
  <c r="G160" i="85"/>
  <c r="G136" i="85"/>
  <c r="AB120" i="79"/>
  <c r="Q248" i="79"/>
  <c r="Q249" i="79" s="1"/>
  <c r="D136" i="85"/>
  <c r="C112" i="85"/>
  <c r="I160" i="85"/>
  <c r="O152" i="85"/>
  <c r="K144" i="85"/>
  <c r="H136" i="85"/>
  <c r="D160" i="85"/>
  <c r="R144" i="85"/>
  <c r="AA24" i="85"/>
  <c r="O10" i="85"/>
  <c r="O92" i="85"/>
  <c r="T132" i="85"/>
  <c r="T124" i="85"/>
  <c r="K76" i="85"/>
  <c r="I66" i="85"/>
  <c r="D148" i="85"/>
  <c r="D124" i="85"/>
  <c r="F84" i="85"/>
  <c r="F132" i="85"/>
  <c r="F76" i="85"/>
  <c r="N156" i="85"/>
  <c r="V148" i="85"/>
  <c r="G148" i="85"/>
  <c r="S140" i="85"/>
  <c r="R124" i="85"/>
  <c r="V116" i="85"/>
  <c r="L108" i="85"/>
  <c r="Q84" i="85"/>
  <c r="I76" i="85"/>
  <c r="I156" i="85"/>
  <c r="M148" i="85"/>
  <c r="F140" i="85"/>
  <c r="H140" i="85"/>
  <c r="N124" i="85"/>
  <c r="U116" i="85"/>
  <c r="U100" i="85"/>
  <c r="I84" i="85"/>
  <c r="J66" i="85"/>
  <c r="S156" i="85"/>
  <c r="H156" i="85"/>
  <c r="R148" i="85"/>
  <c r="U156" i="85"/>
  <c r="L140" i="85"/>
  <c r="M132" i="85"/>
  <c r="H124" i="85"/>
  <c r="D116" i="85"/>
  <c r="T108" i="85"/>
  <c r="D92" i="85"/>
  <c r="L84" i="85"/>
  <c r="S76" i="85"/>
  <c r="K66" i="85"/>
  <c r="L66" i="85"/>
  <c r="C156" i="85"/>
  <c r="I148" i="85"/>
  <c r="J132" i="85"/>
  <c r="H132" i="85"/>
  <c r="U124" i="85"/>
  <c r="K116" i="85"/>
  <c r="F108" i="85"/>
  <c r="F100" i="85"/>
  <c r="V84" i="85"/>
  <c r="E84" i="85"/>
  <c r="L76" i="85"/>
  <c r="R66" i="85"/>
  <c r="H66" i="85"/>
  <c r="V160" i="85"/>
  <c r="J156" i="85"/>
  <c r="T148" i="85"/>
  <c r="L152" i="85"/>
  <c r="S148" i="85"/>
  <c r="J140" i="85"/>
  <c r="T140" i="85"/>
  <c r="G140" i="85"/>
  <c r="S136" i="85"/>
  <c r="E132" i="85"/>
  <c r="L132" i="85"/>
  <c r="C124" i="85"/>
  <c r="H116" i="85"/>
  <c r="M116" i="85"/>
  <c r="N100" i="85"/>
  <c r="R92" i="85"/>
  <c r="S84" i="85"/>
  <c r="O84" i="85"/>
  <c r="Q76" i="85"/>
  <c r="O66" i="85"/>
  <c r="M66" i="85"/>
  <c r="L126" i="85"/>
  <c r="S158" i="85"/>
  <c r="P142" i="85"/>
  <c r="C110" i="85"/>
  <c r="Q150" i="85"/>
  <c r="P140" i="85"/>
  <c r="P126" i="85"/>
  <c r="M94" i="85"/>
  <c r="H142" i="85"/>
  <c r="V142" i="85"/>
  <c r="H78" i="85"/>
  <c r="AD156" i="85"/>
  <c r="O134" i="85"/>
  <c r="K156" i="85"/>
  <c r="L158" i="85"/>
  <c r="F156" i="85"/>
  <c r="L148" i="85"/>
  <c r="E156" i="85"/>
  <c r="J148" i="85"/>
  <c r="T156" i="85"/>
  <c r="E148" i="85"/>
  <c r="D158" i="85"/>
  <c r="V140" i="85"/>
  <c r="U142" i="85"/>
  <c r="O140" i="85"/>
  <c r="C140" i="85"/>
  <c r="V132" i="85"/>
  <c r="S134" i="85"/>
  <c r="P132" i="85"/>
  <c r="O132" i="85"/>
  <c r="C132" i="85"/>
  <c r="C126" i="85"/>
  <c r="J124" i="85"/>
  <c r="Q124" i="85"/>
  <c r="P124" i="85"/>
  <c r="D118" i="85"/>
  <c r="N118" i="85"/>
  <c r="S116" i="85"/>
  <c r="N116" i="85"/>
  <c r="Q116" i="85"/>
  <c r="V108" i="85"/>
  <c r="S108" i="85"/>
  <c r="H110" i="85"/>
  <c r="L100" i="85"/>
  <c r="C100" i="85"/>
  <c r="G92" i="85"/>
  <c r="P92" i="85"/>
  <c r="R84" i="85"/>
  <c r="H84" i="85"/>
  <c r="H86" i="85"/>
  <c r="D84" i="85"/>
  <c r="V76" i="85"/>
  <c r="M76" i="85"/>
  <c r="O76" i="85"/>
  <c r="P76" i="85"/>
  <c r="C66" i="85"/>
  <c r="F66" i="85"/>
  <c r="T66" i="85"/>
  <c r="AD66" i="85"/>
  <c r="Q158" i="85"/>
  <c r="C150" i="85"/>
  <c r="V118" i="85"/>
  <c r="N102" i="85"/>
  <c r="G156" i="85"/>
  <c r="V156" i="85"/>
  <c r="Q156" i="85"/>
  <c r="M156" i="85"/>
  <c r="H148" i="85"/>
  <c r="F150" i="85"/>
  <c r="F148" i="85"/>
  <c r="J142" i="85"/>
  <c r="N140" i="85"/>
  <c r="D140" i="85"/>
  <c r="Q140" i="85"/>
  <c r="R132" i="85"/>
  <c r="K132" i="85"/>
  <c r="D132" i="85"/>
  <c r="Q132" i="85"/>
  <c r="N126" i="85"/>
  <c r="M124" i="85"/>
  <c r="L124" i="85"/>
  <c r="E124" i="85"/>
  <c r="K118" i="85"/>
  <c r="L116" i="85"/>
  <c r="O116" i="85"/>
  <c r="F116" i="85"/>
  <c r="O124" i="85"/>
  <c r="N108" i="85"/>
  <c r="M108" i="85"/>
  <c r="U108" i="85"/>
  <c r="D100" i="85"/>
  <c r="M100" i="85"/>
  <c r="V92" i="85"/>
  <c r="H92" i="85"/>
  <c r="N84" i="85"/>
  <c r="C84" i="85"/>
  <c r="P84" i="85"/>
  <c r="U84" i="85"/>
  <c r="J76" i="85"/>
  <c r="C76" i="85"/>
  <c r="D76" i="85"/>
  <c r="S66" i="85"/>
  <c r="V66" i="85"/>
  <c r="Q66" i="85"/>
  <c r="D66" i="85"/>
  <c r="AD76" i="85"/>
  <c r="R158" i="85"/>
  <c r="G158" i="85"/>
  <c r="U158" i="85"/>
  <c r="P158" i="85"/>
  <c r="K158" i="85"/>
  <c r="E150" i="85"/>
  <c r="S142" i="85"/>
  <c r="Q134" i="85"/>
  <c r="F134" i="85"/>
  <c r="N134" i="85"/>
  <c r="F126" i="85"/>
  <c r="M126" i="85"/>
  <c r="H126" i="85"/>
  <c r="C118" i="85"/>
  <c r="V110" i="85"/>
  <c r="F102" i="85"/>
  <c r="E86" i="85"/>
  <c r="D86" i="85"/>
  <c r="N158" i="85"/>
  <c r="O150" i="85"/>
  <c r="N150" i="85"/>
  <c r="D150" i="85"/>
  <c r="C158" i="85"/>
  <c r="E158" i="85"/>
  <c r="G142" i="85"/>
  <c r="H150" i="85"/>
  <c r="I134" i="85"/>
  <c r="L134" i="85"/>
  <c r="O126" i="85"/>
  <c r="P118" i="85"/>
  <c r="S110" i="85"/>
  <c r="F110" i="85"/>
  <c r="Q110" i="85"/>
  <c r="H102" i="85"/>
  <c r="K102" i="85"/>
  <c r="J94" i="85"/>
  <c r="S86" i="85"/>
  <c r="S68" i="85"/>
  <c r="C94" i="85"/>
  <c r="R78" i="85"/>
  <c r="F68" i="85"/>
  <c r="S150" i="85"/>
  <c r="J150" i="85"/>
  <c r="M150" i="85"/>
  <c r="M158" i="85"/>
  <c r="T158" i="85"/>
  <c r="C142" i="85"/>
  <c r="I142" i="85"/>
  <c r="L150" i="85"/>
  <c r="M142" i="85"/>
  <c r="R134" i="85"/>
  <c r="V134" i="85"/>
  <c r="S126" i="85"/>
  <c r="V126" i="85"/>
  <c r="I126" i="85"/>
  <c r="U126" i="85"/>
  <c r="T118" i="85"/>
  <c r="S118" i="85"/>
  <c r="F118" i="85"/>
  <c r="M118" i="85"/>
  <c r="I118" i="85"/>
  <c r="E118" i="85"/>
  <c r="I110" i="85"/>
  <c r="L110" i="85"/>
  <c r="D110" i="85"/>
  <c r="E102" i="85"/>
  <c r="T94" i="85"/>
  <c r="O86" i="85"/>
  <c r="R86" i="85"/>
  <c r="U86" i="85"/>
  <c r="P86" i="85"/>
  <c r="S94" i="85"/>
  <c r="N78" i="85"/>
  <c r="L78" i="85"/>
  <c r="O68" i="85"/>
  <c r="O78" i="85"/>
  <c r="X94" i="85"/>
  <c r="AB150" i="85"/>
  <c r="U94" i="85"/>
  <c r="K86" i="85"/>
  <c r="N86" i="85"/>
  <c r="Q86" i="85"/>
  <c r="S78" i="85"/>
  <c r="G78" i="85"/>
  <c r="U78" i="85"/>
  <c r="C68" i="85"/>
  <c r="Z68" i="85"/>
  <c r="AC78" i="85"/>
  <c r="Z94" i="85"/>
  <c r="AA158" i="85"/>
  <c r="J158" i="85"/>
  <c r="H158" i="85"/>
  <c r="I158" i="85"/>
  <c r="G150" i="85"/>
  <c r="V150" i="85"/>
  <c r="U150" i="85"/>
  <c r="L142" i="85"/>
  <c r="R142" i="85"/>
  <c r="K142" i="85"/>
  <c r="F142" i="85"/>
  <c r="Q142" i="85"/>
  <c r="M134" i="85"/>
  <c r="P134" i="85"/>
  <c r="C134" i="85"/>
  <c r="T134" i="85"/>
  <c r="G134" i="85"/>
  <c r="G126" i="85"/>
  <c r="J126" i="85"/>
  <c r="E126" i="85"/>
  <c r="T126" i="85"/>
  <c r="H118" i="85"/>
  <c r="G118" i="85"/>
  <c r="R118" i="85"/>
  <c r="O110" i="85"/>
  <c r="J110" i="85"/>
  <c r="P102" i="85"/>
  <c r="J102" i="85"/>
  <c r="M102" i="85"/>
  <c r="V94" i="85"/>
  <c r="L94" i="85"/>
  <c r="E94" i="85"/>
  <c r="C86" i="85"/>
  <c r="J86" i="85"/>
  <c r="I86" i="85"/>
  <c r="M78" i="85"/>
  <c r="P78" i="85"/>
  <c r="D78" i="85"/>
  <c r="P68" i="85"/>
  <c r="R68" i="85"/>
  <c r="U68" i="85"/>
  <c r="Z102" i="85"/>
  <c r="X126" i="85"/>
  <c r="T116" i="85"/>
  <c r="C116" i="85"/>
  <c r="J116" i="85"/>
  <c r="I116" i="85"/>
  <c r="R108" i="85"/>
  <c r="H108" i="85"/>
  <c r="G108" i="85"/>
  <c r="K108" i="85"/>
  <c r="E108" i="85"/>
  <c r="T100" i="85"/>
  <c r="V100" i="85"/>
  <c r="P108" i="85"/>
  <c r="O100" i="85"/>
  <c r="K100" i="85"/>
  <c r="C92" i="85"/>
  <c r="J92" i="85"/>
  <c r="T92" i="85"/>
  <c r="I92" i="85"/>
  <c r="P100" i="85"/>
  <c r="R100" i="85"/>
  <c r="I100" i="85"/>
  <c r="I108" i="85"/>
  <c r="S92" i="85"/>
  <c r="F92" i="85"/>
  <c r="L92" i="85"/>
  <c r="Q92" i="85"/>
  <c r="M92" i="85"/>
  <c r="X134" i="85"/>
  <c r="Z158" i="85"/>
  <c r="S102" i="85"/>
  <c r="F94" i="85"/>
  <c r="K94" i="85"/>
  <c r="W86" i="85"/>
  <c r="AD102" i="85"/>
  <c r="Y118" i="85"/>
  <c r="X142" i="85"/>
  <c r="W150" i="85"/>
  <c r="I40" i="85"/>
  <c r="Q118" i="85"/>
  <c r="K110" i="85"/>
  <c r="N110" i="85"/>
  <c r="M110" i="85"/>
  <c r="P110" i="85"/>
  <c r="L102" i="85"/>
  <c r="V102" i="85"/>
  <c r="I102" i="85"/>
  <c r="U102" i="85"/>
  <c r="C102" i="85"/>
  <c r="R94" i="85"/>
  <c r="G94" i="85"/>
  <c r="O94" i="85"/>
  <c r="AB102" i="85"/>
  <c r="AD110" i="85"/>
  <c r="AD126" i="85"/>
  <c r="AB134" i="85"/>
  <c r="T160" i="85"/>
  <c r="E160" i="85"/>
  <c r="R160" i="85"/>
  <c r="K152" i="85"/>
  <c r="N152" i="85"/>
  <c r="P152" i="85"/>
  <c r="U96" i="85"/>
  <c r="N144" i="85"/>
  <c r="J136" i="85"/>
  <c r="F104" i="85"/>
  <c r="O96" i="85"/>
  <c r="H160" i="85"/>
  <c r="V158" i="85"/>
  <c r="F158" i="85"/>
  <c r="O158" i="85"/>
  <c r="F152" i="85"/>
  <c r="K150" i="85"/>
  <c r="H152" i="85"/>
  <c r="R150" i="85"/>
  <c r="U152" i="85"/>
  <c r="I150" i="85"/>
  <c r="P150" i="85"/>
  <c r="T150" i="85"/>
  <c r="T142" i="85"/>
  <c r="D142" i="85"/>
  <c r="N142" i="85"/>
  <c r="O142" i="85"/>
  <c r="G144" i="85"/>
  <c r="E142" i="85"/>
  <c r="U134" i="85"/>
  <c r="E134" i="85"/>
  <c r="D134" i="85"/>
  <c r="K134" i="85"/>
  <c r="J134" i="85"/>
  <c r="H134" i="85"/>
  <c r="K126" i="85"/>
  <c r="R126" i="85"/>
  <c r="Q126" i="85"/>
  <c r="D126" i="85"/>
  <c r="L118" i="85"/>
  <c r="O118" i="85"/>
  <c r="J118" i="85"/>
  <c r="U118" i="85"/>
  <c r="G110" i="85"/>
  <c r="R110" i="85"/>
  <c r="U110" i="85"/>
  <c r="E110" i="85"/>
  <c r="T110" i="85"/>
  <c r="T102" i="85"/>
  <c r="D102" i="85"/>
  <c r="R102" i="85"/>
  <c r="Q102" i="85"/>
  <c r="O102" i="85"/>
  <c r="G102" i="85"/>
  <c r="N94" i="85"/>
  <c r="Q94" i="85"/>
  <c r="P94" i="85"/>
  <c r="I94" i="85"/>
  <c r="G86" i="85"/>
  <c r="V86" i="85"/>
  <c r="F86" i="85"/>
  <c r="M86" i="85"/>
  <c r="H94" i="85"/>
  <c r="T86" i="85"/>
  <c r="J78" i="85"/>
  <c r="Q78" i="85"/>
  <c r="L68" i="85"/>
  <c r="V68" i="85"/>
  <c r="H130" i="85"/>
  <c r="Z92" i="85"/>
  <c r="T114" i="85"/>
  <c r="H98" i="85"/>
  <c r="H106" i="85"/>
  <c r="X82" i="85"/>
  <c r="C82" i="85"/>
  <c r="J130" i="85"/>
  <c r="D144" i="85"/>
  <c r="M144" i="85"/>
  <c r="J144" i="85"/>
  <c r="I120" i="85"/>
  <c r="G120" i="85"/>
  <c r="AB112" i="85"/>
  <c r="J112" i="85"/>
  <c r="E74" i="85"/>
  <c r="AB160" i="85"/>
  <c r="J160" i="85"/>
  <c r="AD136" i="85"/>
  <c r="P136" i="85"/>
  <c r="T136" i="85"/>
  <c r="X88" i="85"/>
  <c r="R88" i="85"/>
  <c r="D88" i="85"/>
  <c r="O72" i="85"/>
  <c r="R72" i="85"/>
  <c r="P160" i="85"/>
  <c r="Q160" i="85"/>
  <c r="S160" i="85"/>
  <c r="C160" i="85"/>
  <c r="N160" i="85"/>
  <c r="C152" i="85"/>
  <c r="V152" i="85"/>
  <c r="M152" i="85"/>
  <c r="R146" i="85"/>
  <c r="F144" i="85"/>
  <c r="H144" i="85"/>
  <c r="Q144" i="85"/>
  <c r="I144" i="85"/>
  <c r="E144" i="85"/>
  <c r="R136" i="85"/>
  <c r="P128" i="85"/>
  <c r="N114" i="85"/>
  <c r="G106" i="85"/>
  <c r="C98" i="85"/>
  <c r="T104" i="85"/>
  <c r="M96" i="85"/>
  <c r="AC154" i="85"/>
  <c r="L154" i="85"/>
  <c r="N138" i="85"/>
  <c r="O138" i="85"/>
  <c r="U138" i="85"/>
  <c r="J138" i="85"/>
  <c r="I152" i="85"/>
  <c r="T152" i="85"/>
  <c r="E152" i="85"/>
  <c r="J152" i="85"/>
  <c r="G152" i="85"/>
  <c r="V80" i="85"/>
  <c r="C80" i="85"/>
  <c r="L160" i="85"/>
  <c r="M160" i="85"/>
  <c r="O160" i="85"/>
  <c r="U160" i="85"/>
  <c r="F160" i="85"/>
  <c r="S152" i="85"/>
  <c r="R152" i="85"/>
  <c r="Q152" i="85"/>
  <c r="V144" i="85"/>
  <c r="E146" i="85"/>
  <c r="C144" i="85"/>
  <c r="L144" i="85"/>
  <c r="U144" i="85"/>
  <c r="N136" i="85"/>
  <c r="I136" i="85"/>
  <c r="L128" i="85"/>
  <c r="K136" i="85"/>
  <c r="M114" i="85"/>
  <c r="Q96" i="85"/>
  <c r="G74" i="85"/>
  <c r="Z156" i="85"/>
  <c r="D156" i="85"/>
  <c r="P156" i="85"/>
  <c r="R156" i="85"/>
  <c r="O156" i="85"/>
  <c r="Z148" i="85"/>
  <c r="K148" i="85"/>
  <c r="O148" i="85"/>
  <c r="C148" i="85"/>
  <c r="U148" i="85"/>
  <c r="N148" i="85"/>
  <c r="P148" i="85"/>
  <c r="U140" i="85"/>
  <c r="E140" i="85"/>
  <c r="M140" i="85"/>
  <c r="I140" i="85"/>
  <c r="R140" i="85"/>
  <c r="N132" i="85"/>
  <c r="U132" i="85"/>
  <c r="I132" i="85"/>
  <c r="S132" i="85"/>
  <c r="G132" i="85"/>
  <c r="V124" i="85"/>
  <c r="F124" i="85"/>
  <c r="S124" i="85"/>
  <c r="G124" i="85"/>
  <c r="K124" i="85"/>
  <c r="I124" i="85"/>
  <c r="P116" i="85"/>
  <c r="G116" i="85"/>
  <c r="R116" i="85"/>
  <c r="E116" i="85"/>
  <c r="J108" i="85"/>
  <c r="C108" i="85"/>
  <c r="Q108" i="85"/>
  <c r="O108" i="85"/>
  <c r="H100" i="85"/>
  <c r="D108" i="85"/>
  <c r="J100" i="85"/>
  <c r="Q100" i="85"/>
  <c r="G100" i="85"/>
  <c r="S100" i="85"/>
  <c r="E100" i="85"/>
  <c r="K92" i="85"/>
  <c r="N92" i="85"/>
  <c r="E92" i="85"/>
  <c r="J84" i="85"/>
  <c r="K84" i="85"/>
  <c r="R76" i="85"/>
  <c r="T84" i="85"/>
  <c r="E76" i="85"/>
  <c r="G66" i="85"/>
  <c r="N66" i="85"/>
  <c r="U66" i="85"/>
  <c r="E66" i="85"/>
  <c r="P66" i="85"/>
  <c r="Y66" i="85"/>
  <c r="G62" i="85"/>
  <c r="Q48" i="85"/>
  <c r="V16" i="85"/>
  <c r="O48" i="85"/>
  <c r="T80" i="85"/>
  <c r="S80" i="85"/>
  <c r="E72" i="85"/>
  <c r="V32" i="85"/>
  <c r="L40" i="85"/>
  <c r="F56" i="85"/>
  <c r="AB162" i="85"/>
  <c r="J8" i="85"/>
  <c r="H16" i="85"/>
  <c r="I32" i="85"/>
  <c r="D40" i="85"/>
  <c r="N162" i="85"/>
  <c r="R154" i="85"/>
  <c r="U130" i="85"/>
  <c r="J122" i="85"/>
  <c r="Q122" i="85"/>
  <c r="D122" i="85"/>
  <c r="S114" i="85"/>
  <c r="N106" i="85"/>
  <c r="J98" i="85"/>
  <c r="H90" i="85"/>
  <c r="N90" i="85"/>
  <c r="U82" i="85"/>
  <c r="J16" i="85"/>
  <c r="I8" i="85"/>
  <c r="P24" i="85"/>
  <c r="P32" i="85"/>
  <c r="J48" i="85"/>
  <c r="U162" i="85"/>
  <c r="C146" i="85"/>
  <c r="I146" i="85"/>
  <c r="L138" i="85"/>
  <c r="O130" i="85"/>
  <c r="P130" i="85"/>
  <c r="P122" i="85"/>
  <c r="C114" i="85"/>
  <c r="Q114" i="85"/>
  <c r="K90" i="85"/>
  <c r="L74" i="85"/>
  <c r="U64" i="85"/>
  <c r="M122" i="85"/>
  <c r="P114" i="85"/>
  <c r="D114" i="85"/>
  <c r="I106" i="85"/>
  <c r="M106" i="85"/>
  <c r="L114" i="85"/>
  <c r="S98" i="85"/>
  <c r="L82" i="85"/>
  <c r="R82" i="85"/>
  <c r="Q82" i="85"/>
  <c r="V74" i="85"/>
  <c r="W76" i="85"/>
  <c r="X76" i="85"/>
  <c r="Y76" i="85"/>
  <c r="W92" i="85"/>
  <c r="M90" i="85"/>
  <c r="U92" i="85"/>
  <c r="M84" i="85"/>
  <c r="S82" i="85"/>
  <c r="G84" i="85"/>
  <c r="N76" i="85"/>
  <c r="H76" i="85"/>
  <c r="F74" i="85"/>
  <c r="G76" i="85"/>
  <c r="U76" i="85"/>
  <c r="T76" i="85"/>
  <c r="Z76" i="85"/>
  <c r="AA76" i="85"/>
  <c r="AB76" i="85"/>
  <c r="Y92" i="85"/>
  <c r="F26" i="85"/>
  <c r="X42" i="85"/>
  <c r="K50" i="85"/>
  <c r="U10" i="85"/>
  <c r="AA100" i="85"/>
  <c r="S42" i="85"/>
  <c r="H154" i="85"/>
  <c r="S154" i="85"/>
  <c r="C154" i="85"/>
  <c r="N154" i="85"/>
  <c r="I154" i="85"/>
  <c r="Q154" i="85"/>
  <c r="N146" i="85"/>
  <c r="S146" i="85"/>
  <c r="Q146" i="85"/>
  <c r="U146" i="85"/>
  <c r="D146" i="85"/>
  <c r="S138" i="85"/>
  <c r="Q138" i="85"/>
  <c r="H138" i="85"/>
  <c r="G138" i="85"/>
  <c r="F138" i="85"/>
  <c r="K130" i="85"/>
  <c r="V130" i="85"/>
  <c r="F130" i="85"/>
  <c r="L130" i="85"/>
  <c r="E130" i="85"/>
  <c r="V122" i="85"/>
  <c r="F122" i="85"/>
  <c r="H122" i="85"/>
  <c r="L122" i="85"/>
  <c r="K122" i="85"/>
  <c r="T122" i="85"/>
  <c r="O114" i="85"/>
  <c r="J114" i="85"/>
  <c r="I114" i="85"/>
  <c r="E114" i="85"/>
  <c r="T106" i="85"/>
  <c r="D106" i="85"/>
  <c r="S106" i="85"/>
  <c r="C106" i="85"/>
  <c r="F106" i="85"/>
  <c r="J106" i="85"/>
  <c r="U106" i="85"/>
  <c r="T98" i="85"/>
  <c r="D98" i="85"/>
  <c r="O98" i="85"/>
  <c r="V98" i="85"/>
  <c r="F98" i="85"/>
  <c r="U98" i="85"/>
  <c r="Q98" i="85"/>
  <c r="T90" i="85"/>
  <c r="D90" i="85"/>
  <c r="G90" i="85"/>
  <c r="I98" i="85"/>
  <c r="J90" i="85"/>
  <c r="H82" i="85"/>
  <c r="N82" i="85"/>
  <c r="O82" i="85"/>
  <c r="M82" i="85"/>
  <c r="H74" i="85"/>
  <c r="R74" i="85"/>
  <c r="S74" i="85"/>
  <c r="C74" i="85"/>
  <c r="N64" i="85"/>
  <c r="S64" i="85"/>
  <c r="P64" i="85"/>
  <c r="O64" i="85"/>
  <c r="T154" i="85"/>
  <c r="D154" i="85"/>
  <c r="O154" i="85"/>
  <c r="J154" i="85"/>
  <c r="U154" i="85"/>
  <c r="M154" i="85"/>
  <c r="J146" i="85"/>
  <c r="M146" i="85"/>
  <c r="L146" i="85"/>
  <c r="P146" i="85"/>
  <c r="T146" i="85"/>
  <c r="K138" i="85"/>
  <c r="M138" i="85"/>
  <c r="T138" i="85"/>
  <c r="D138" i="85"/>
  <c r="C138" i="85"/>
  <c r="V138" i="85"/>
  <c r="G130" i="85"/>
  <c r="R130" i="85"/>
  <c r="Q130" i="85"/>
  <c r="D130" i="85"/>
  <c r="R122" i="85"/>
  <c r="C122" i="85"/>
  <c r="G122" i="85"/>
  <c r="E122" i="85"/>
  <c r="O122" i="85"/>
  <c r="K114" i="85"/>
  <c r="V114" i="85"/>
  <c r="F114" i="85"/>
  <c r="P106" i="85"/>
  <c r="O106" i="85"/>
  <c r="V106" i="85"/>
  <c r="E106" i="85"/>
  <c r="P98" i="85"/>
  <c r="K98" i="85"/>
  <c r="R98" i="85"/>
  <c r="E98" i="85"/>
  <c r="P90" i="85"/>
  <c r="S90" i="85"/>
  <c r="C90" i="85"/>
  <c r="V90" i="85"/>
  <c r="F90" i="85"/>
  <c r="U90" i="85"/>
  <c r="Q90" i="85"/>
  <c r="T82" i="85"/>
  <c r="D82" i="85"/>
  <c r="J82" i="85"/>
  <c r="K82" i="85"/>
  <c r="T74" i="85"/>
  <c r="D74" i="85"/>
  <c r="N74" i="85"/>
  <c r="O74" i="85"/>
  <c r="M74" i="85"/>
  <c r="J64" i="85"/>
  <c r="C64" i="85"/>
  <c r="I64" i="85"/>
  <c r="W74" i="85"/>
  <c r="P154" i="85"/>
  <c r="K154" i="85"/>
  <c r="V154" i="85"/>
  <c r="F154" i="85"/>
  <c r="E154" i="85"/>
  <c r="V146" i="85"/>
  <c r="F146" i="85"/>
  <c r="H146" i="85"/>
  <c r="G146" i="85"/>
  <c r="K146" i="85"/>
  <c r="O146" i="85"/>
  <c r="I138" i="85"/>
  <c r="P138" i="85"/>
  <c r="R138" i="85"/>
  <c r="S130" i="85"/>
  <c r="C130" i="85"/>
  <c r="N130" i="85"/>
  <c r="I130" i="85"/>
  <c r="T130" i="85"/>
  <c r="M130" i="85"/>
  <c r="N122" i="85"/>
  <c r="S122" i="85"/>
  <c r="U122" i="85"/>
  <c r="I122" i="85"/>
  <c r="G114" i="85"/>
  <c r="R114" i="85"/>
  <c r="U114" i="85"/>
  <c r="L106" i="85"/>
  <c r="K106" i="85"/>
  <c r="R106" i="85"/>
  <c r="H114" i="85"/>
  <c r="Q106" i="85"/>
  <c r="L98" i="85"/>
  <c r="G98" i="85"/>
  <c r="N98" i="85"/>
  <c r="M98" i="85"/>
  <c r="L90" i="85"/>
  <c r="O90" i="85"/>
  <c r="R90" i="85"/>
  <c r="I90" i="85"/>
  <c r="E90" i="85"/>
  <c r="P82" i="85"/>
  <c r="V82" i="85"/>
  <c r="F82" i="85"/>
  <c r="G82" i="85"/>
  <c r="E82" i="85"/>
  <c r="P74" i="85"/>
  <c r="J74" i="85"/>
  <c r="K74" i="85"/>
  <c r="Q64" i="85"/>
  <c r="H8" i="85"/>
  <c r="T16" i="85"/>
  <c r="U40" i="85"/>
  <c r="M56" i="85"/>
  <c r="P48" i="85"/>
  <c r="AD32" i="85"/>
  <c r="R12" i="85"/>
  <c r="X16" i="85"/>
  <c r="O8" i="85"/>
  <c r="I48" i="85"/>
  <c r="P56" i="85"/>
  <c r="M162" i="85"/>
  <c r="S162" i="85"/>
  <c r="Y56" i="85"/>
  <c r="D16" i="85"/>
  <c r="C24" i="85"/>
  <c r="U32" i="85"/>
  <c r="D32" i="85"/>
  <c r="S40" i="85"/>
  <c r="N8" i="85"/>
  <c r="L8" i="85"/>
  <c r="V14" i="85"/>
  <c r="I16" i="85"/>
  <c r="T24" i="85"/>
  <c r="N24" i="85"/>
  <c r="M32" i="85"/>
  <c r="C32" i="85"/>
  <c r="N40" i="85"/>
  <c r="L46" i="85"/>
  <c r="V56" i="85"/>
  <c r="L56" i="85"/>
  <c r="K56" i="85"/>
  <c r="Z56" i="85"/>
  <c r="M4" i="85"/>
  <c r="N4" i="85"/>
  <c r="Y10" i="85"/>
  <c r="AB124" i="85"/>
  <c r="S10" i="85"/>
  <c r="M58" i="85"/>
  <c r="P4" i="85"/>
  <c r="F4" i="85"/>
  <c r="S8" i="85"/>
  <c r="C8" i="85"/>
  <c r="H10" i="85"/>
  <c r="R16" i="85"/>
  <c r="D18" i="85"/>
  <c r="S24" i="85"/>
  <c r="I26" i="85"/>
  <c r="R32" i="85"/>
  <c r="T32" i="85"/>
  <c r="J34" i="85"/>
  <c r="V40" i="85"/>
  <c r="V48" i="85"/>
  <c r="Q50" i="85"/>
  <c r="U56" i="85"/>
  <c r="H58" i="85"/>
  <c r="E162" i="85"/>
  <c r="T48" i="85"/>
  <c r="U44" i="85"/>
  <c r="W48" i="85"/>
  <c r="L4" i="85"/>
  <c r="V10" i="85"/>
  <c r="R18" i="85"/>
  <c r="O26" i="85"/>
  <c r="V42" i="85"/>
  <c r="D50" i="85"/>
  <c r="S58" i="85"/>
  <c r="I34" i="85"/>
  <c r="W58" i="85"/>
  <c r="P6" i="85"/>
  <c r="C14" i="85"/>
  <c r="V38" i="85"/>
  <c r="F6" i="85"/>
  <c r="E10" i="85"/>
  <c r="U14" i="85"/>
  <c r="V18" i="85"/>
  <c r="S26" i="85"/>
  <c r="U42" i="85"/>
  <c r="E50" i="85"/>
  <c r="F58" i="85"/>
  <c r="Q34" i="85"/>
  <c r="AC10" i="85"/>
  <c r="AD124" i="85"/>
  <c r="U4" i="85"/>
  <c r="O4" i="85"/>
  <c r="F10" i="85"/>
  <c r="P10" i="85"/>
  <c r="J14" i="85"/>
  <c r="H18" i="85"/>
  <c r="R22" i="85"/>
  <c r="M26" i="85"/>
  <c r="J26" i="85"/>
  <c r="F34" i="85"/>
  <c r="N42" i="85"/>
  <c r="R50" i="85"/>
  <c r="L70" i="85"/>
  <c r="I18" i="85"/>
  <c r="M18" i="85"/>
  <c r="AD28" i="85"/>
  <c r="N28" i="85"/>
  <c r="D28" i="85"/>
  <c r="Y36" i="85"/>
  <c r="M36" i="85"/>
  <c r="N52" i="85"/>
  <c r="D52" i="85"/>
  <c r="I4" i="85"/>
  <c r="R10" i="85"/>
  <c r="Q10" i="85"/>
  <c r="C10" i="85"/>
  <c r="D10" i="85"/>
  <c r="T18" i="85"/>
  <c r="O18" i="85"/>
  <c r="F18" i="85"/>
  <c r="P26" i="85"/>
  <c r="C26" i="85"/>
  <c r="L34" i="85"/>
  <c r="I42" i="85"/>
  <c r="P42" i="85"/>
  <c r="F42" i="85"/>
  <c r="N50" i="85"/>
  <c r="T50" i="85"/>
  <c r="D58" i="85"/>
  <c r="I58" i="85"/>
  <c r="C4" i="85"/>
  <c r="W50" i="85"/>
  <c r="AC60" i="85"/>
  <c r="O60" i="85"/>
  <c r="D2" i="85"/>
  <c r="E2" i="85"/>
  <c r="H4" i="85"/>
  <c r="V4" i="85"/>
  <c r="E4" i="85"/>
  <c r="S4" i="85"/>
  <c r="R4" i="85"/>
  <c r="N10" i="85"/>
  <c r="I10" i="85"/>
  <c r="T10" i="85"/>
  <c r="L18" i="85"/>
  <c r="L20" i="85"/>
  <c r="L26" i="85"/>
  <c r="V34" i="85"/>
  <c r="E42" i="85"/>
  <c r="H44" i="85"/>
  <c r="U50" i="85"/>
  <c r="H50" i="85"/>
  <c r="J58" i="85"/>
  <c r="O50" i="85"/>
  <c r="S50" i="85"/>
  <c r="I60" i="85"/>
  <c r="G10" i="85"/>
  <c r="L10" i="85"/>
  <c r="J10" i="85"/>
  <c r="Z18" i="85"/>
  <c r="J18" i="85"/>
  <c r="C18" i="85"/>
  <c r="S18" i="85"/>
  <c r="P18" i="85"/>
  <c r="N18" i="85"/>
  <c r="G18" i="85"/>
  <c r="E18" i="85"/>
  <c r="Q18" i="85"/>
  <c r="N26" i="85"/>
  <c r="G26" i="85"/>
  <c r="D26" i="85"/>
  <c r="T26" i="85"/>
  <c r="Q26" i="85"/>
  <c r="R26" i="85"/>
  <c r="H26" i="85"/>
  <c r="E26" i="85"/>
  <c r="U26" i="85"/>
  <c r="X34" i="85"/>
  <c r="AA34" i="85"/>
  <c r="G34" i="85"/>
  <c r="S34" i="85"/>
  <c r="E34" i="85"/>
  <c r="P34" i="85"/>
  <c r="N34" i="85"/>
  <c r="D34" i="85"/>
  <c r="T34" i="85"/>
  <c r="R34" i="85"/>
  <c r="W34" i="85"/>
  <c r="M34" i="85"/>
  <c r="AC42" i="85"/>
  <c r="R42" i="85"/>
  <c r="D42" i="85"/>
  <c r="T42" i="85"/>
  <c r="G42" i="85"/>
  <c r="M42" i="85"/>
  <c r="C42" i="85"/>
  <c r="H42" i="85"/>
  <c r="J42" i="85"/>
  <c r="O42" i="85"/>
  <c r="Q42" i="85"/>
  <c r="Y50" i="85"/>
  <c r="L50" i="85"/>
  <c r="I50" i="85"/>
  <c r="F50" i="85"/>
  <c r="V50" i="85"/>
  <c r="P50" i="85"/>
  <c r="M50" i="85"/>
  <c r="J50" i="85"/>
  <c r="O58" i="85"/>
  <c r="L58" i="85"/>
  <c r="R58" i="85"/>
  <c r="E58" i="85"/>
  <c r="T58" i="85"/>
  <c r="V58" i="85"/>
  <c r="AA4" i="85"/>
  <c r="J4" i="85"/>
  <c r="G4" i="85"/>
  <c r="D4" i="85"/>
  <c r="T4" i="85"/>
  <c r="Q4" i="85"/>
  <c r="V64" i="85"/>
  <c r="F64" i="85"/>
  <c r="M64" i="85"/>
  <c r="L64" i="85"/>
  <c r="D64" i="85"/>
  <c r="Z100" i="85"/>
  <c r="AC100" i="85"/>
  <c r="AB116" i="85"/>
  <c r="X74" i="85"/>
  <c r="I82" i="85"/>
  <c r="U74" i="85"/>
  <c r="Q74" i="85"/>
  <c r="R64" i="85"/>
  <c r="H64" i="85"/>
  <c r="G64" i="85"/>
  <c r="E64" i="85"/>
  <c r="T64" i="85"/>
  <c r="I74" i="85"/>
  <c r="AD100" i="85"/>
  <c r="AB100" i="85"/>
  <c r="AA124" i="85"/>
  <c r="AC148" i="85"/>
  <c r="X48" i="85"/>
  <c r="C56" i="85"/>
  <c r="U24" i="85"/>
  <c r="X56" i="85"/>
  <c r="W18" i="85"/>
  <c r="AC40" i="85"/>
  <c r="AC124" i="85"/>
  <c r="W124" i="85"/>
  <c r="W148" i="85"/>
  <c r="X116" i="85"/>
  <c r="L12" i="85"/>
  <c r="P14" i="85"/>
  <c r="K44" i="85"/>
  <c r="O54" i="85"/>
  <c r="V60" i="85"/>
  <c r="Y124" i="85"/>
  <c r="AA148" i="85"/>
  <c r="Y116" i="85"/>
  <c r="Z82" i="85"/>
  <c r="M6" i="85"/>
  <c r="H6" i="85"/>
  <c r="Q20" i="85"/>
  <c r="U22" i="85"/>
  <c r="G36" i="85"/>
  <c r="I6" i="85"/>
  <c r="R6" i="85"/>
  <c r="S14" i="85"/>
  <c r="O20" i="85"/>
  <c r="E22" i="85"/>
  <c r="T28" i="85"/>
  <c r="H36" i="85"/>
  <c r="R44" i="85"/>
  <c r="F70" i="85"/>
  <c r="AA36" i="85"/>
  <c r="X40" i="85"/>
  <c r="W100" i="85"/>
  <c r="X100" i="85"/>
  <c r="X124" i="85"/>
  <c r="X92" i="85"/>
  <c r="Z116" i="85"/>
  <c r="X64" i="85"/>
  <c r="AA82" i="85"/>
  <c r="W84" i="85"/>
  <c r="X50" i="85"/>
  <c r="Y34" i="85"/>
  <c r="AC26" i="85"/>
  <c r="X10" i="85"/>
  <c r="Z10" i="85"/>
  <c r="T52" i="85"/>
  <c r="N58" i="85"/>
  <c r="P58" i="85"/>
  <c r="L60" i="85"/>
  <c r="C58" i="85"/>
  <c r="U34" i="85"/>
  <c r="Q58" i="85"/>
  <c r="G58" i="85"/>
  <c r="E28" i="85"/>
  <c r="O34" i="85"/>
  <c r="U18" i="85"/>
  <c r="C34" i="85"/>
  <c r="C50" i="85"/>
  <c r="G50" i="85"/>
  <c r="X12" i="85"/>
  <c r="Y4" i="85"/>
  <c r="Y58" i="85"/>
  <c r="X58" i="85"/>
  <c r="Z50" i="85"/>
  <c r="AB50" i="85"/>
  <c r="W42" i="85"/>
  <c r="AC34" i="85"/>
  <c r="Y18" i="85"/>
  <c r="AD10" i="85"/>
  <c r="Y148" i="85"/>
  <c r="X148" i="85"/>
  <c r="W116" i="85"/>
  <c r="AB140" i="85"/>
  <c r="AC82" i="85"/>
  <c r="Y108" i="85"/>
  <c r="Q8" i="85"/>
  <c r="J6" i="85"/>
  <c r="N6" i="85"/>
  <c r="U8" i="85"/>
  <c r="P8" i="85"/>
  <c r="I12" i="85"/>
  <c r="F12" i="85"/>
  <c r="H14" i="85"/>
  <c r="Q14" i="85"/>
  <c r="U16" i="85"/>
  <c r="C16" i="85"/>
  <c r="G16" i="85"/>
  <c r="N20" i="85"/>
  <c r="G22" i="85"/>
  <c r="D24" i="85"/>
  <c r="R24" i="85"/>
  <c r="G28" i="85"/>
  <c r="J32" i="85"/>
  <c r="G32" i="85"/>
  <c r="S32" i="85"/>
  <c r="J36" i="85"/>
  <c r="C36" i="85"/>
  <c r="E40" i="85"/>
  <c r="T40" i="85"/>
  <c r="J40" i="85"/>
  <c r="F48" i="85"/>
  <c r="G52" i="85"/>
  <c r="R56" i="85"/>
  <c r="E56" i="85"/>
  <c r="F60" i="85"/>
  <c r="J162" i="85"/>
  <c r="T162" i="85"/>
  <c r="G2" i="85"/>
  <c r="U2" i="85"/>
  <c r="K162" i="85"/>
  <c r="G162" i="85"/>
  <c r="X44" i="85"/>
  <c r="W162" i="85"/>
  <c r="W56" i="85"/>
  <c r="AD48" i="85"/>
  <c r="AD16" i="85"/>
  <c r="AB148" i="85"/>
  <c r="AD148" i="85"/>
  <c r="AA116" i="85"/>
  <c r="AC116" i="85"/>
  <c r="AB82" i="85"/>
  <c r="AA138" i="85"/>
  <c r="AC132" i="85"/>
  <c r="W12" i="85"/>
  <c r="AC4" i="85"/>
  <c r="Z4" i="85"/>
  <c r="W4" i="85"/>
  <c r="AC58" i="85"/>
  <c r="Z58" i="85"/>
  <c r="AA58" i="85"/>
  <c r="AC50" i="85"/>
  <c r="AD50" i="85"/>
  <c r="Z34" i="85"/>
  <c r="W26" i="85"/>
  <c r="AA26" i="85"/>
  <c r="AD26" i="85"/>
  <c r="AC18" i="85"/>
  <c r="Z140" i="85"/>
  <c r="AB114" i="85"/>
  <c r="AD146" i="85"/>
  <c r="Y84" i="85"/>
  <c r="Z132" i="85"/>
  <c r="Y52" i="85"/>
  <c r="X4" i="85"/>
  <c r="AD4" i="85"/>
  <c r="AD58" i="85"/>
  <c r="AD42" i="85"/>
  <c r="Y26" i="85"/>
  <c r="AA10" i="85"/>
  <c r="W10" i="85"/>
  <c r="AB122" i="85"/>
  <c r="W108" i="85"/>
  <c r="AD132" i="85"/>
  <c r="X160" i="85"/>
  <c r="Z160" i="85"/>
  <c r="AC160" i="85"/>
  <c r="AB152" i="85"/>
  <c r="X152" i="85"/>
  <c r="Y152" i="85"/>
  <c r="AC152" i="85"/>
  <c r="AD152" i="85"/>
  <c r="X144" i="85"/>
  <c r="AD144" i="85"/>
  <c r="AA144" i="85"/>
  <c r="O144" i="85"/>
  <c r="AB136" i="85"/>
  <c r="AC136" i="85"/>
  <c r="U136" i="85"/>
  <c r="Q136" i="85"/>
  <c r="C136" i="85"/>
  <c r="O136" i="85"/>
  <c r="F136" i="85"/>
  <c r="V136" i="85"/>
  <c r="W136" i="85"/>
  <c r="Z136" i="85"/>
  <c r="E136" i="85"/>
  <c r="AB128" i="85"/>
  <c r="AC128" i="85"/>
  <c r="X128" i="85"/>
  <c r="M128" i="85"/>
  <c r="F128" i="85"/>
  <c r="R128" i="85"/>
  <c r="C128" i="85"/>
  <c r="S128" i="85"/>
  <c r="D128" i="85"/>
  <c r="T128" i="85"/>
  <c r="Y128" i="85"/>
  <c r="E128" i="85"/>
  <c r="J128" i="85"/>
  <c r="V128" i="85"/>
  <c r="G128" i="85"/>
  <c r="Q128" i="85"/>
  <c r="U128" i="85"/>
  <c r="I128" i="85"/>
  <c r="AB120" i="85"/>
  <c r="X120" i="85"/>
  <c r="AD120" i="85"/>
  <c r="AA120" i="85"/>
  <c r="Y120" i="85"/>
  <c r="AC120" i="85"/>
  <c r="T120" i="85"/>
  <c r="P120" i="85"/>
  <c r="S120" i="85"/>
  <c r="H120" i="85"/>
  <c r="L120" i="85"/>
  <c r="N120" i="85"/>
  <c r="W120" i="85"/>
  <c r="O120" i="85"/>
  <c r="Q120" i="85"/>
  <c r="R120" i="85"/>
  <c r="C120" i="85"/>
  <c r="D120" i="85"/>
  <c r="U120" i="85"/>
  <c r="F120" i="85"/>
  <c r="V120" i="85"/>
  <c r="W112" i="85"/>
  <c r="AC112" i="85"/>
  <c r="X112" i="85"/>
  <c r="AD112" i="85"/>
  <c r="Y112" i="85"/>
  <c r="Z112" i="85"/>
  <c r="H112" i="85"/>
  <c r="K112" i="85"/>
  <c r="M112" i="85"/>
  <c r="D112" i="85"/>
  <c r="L112" i="85"/>
  <c r="N112" i="85"/>
  <c r="S112" i="85"/>
  <c r="U112" i="85"/>
  <c r="I112" i="85"/>
  <c r="Q112" i="85"/>
  <c r="R112" i="85"/>
  <c r="P112" i="85"/>
  <c r="E112" i="85"/>
  <c r="O112" i="85"/>
  <c r="F112" i="85"/>
  <c r="V112" i="85"/>
  <c r="AD104" i="85"/>
  <c r="Y104" i="85"/>
  <c r="Z104" i="85"/>
  <c r="AA104" i="85"/>
  <c r="J104" i="85"/>
  <c r="O104" i="85"/>
  <c r="W104" i="85"/>
  <c r="X104" i="85"/>
  <c r="M104" i="85"/>
  <c r="D104" i="85"/>
  <c r="H104" i="85"/>
  <c r="L104" i="85"/>
  <c r="E104" i="85"/>
  <c r="I104" i="85"/>
  <c r="N104" i="85"/>
  <c r="C104" i="85"/>
  <c r="S104" i="85"/>
  <c r="U104" i="85"/>
  <c r="P104" i="85"/>
  <c r="Q104" i="85"/>
  <c r="R104" i="85"/>
  <c r="G104" i="85"/>
  <c r="Z96" i="85"/>
  <c r="AB96" i="85"/>
  <c r="AA96" i="85"/>
  <c r="X96" i="85"/>
  <c r="D96" i="85"/>
  <c r="E96" i="85"/>
  <c r="S96" i="85"/>
  <c r="R96" i="85"/>
  <c r="Y96" i="85"/>
  <c r="K96" i="85"/>
  <c r="G96" i="85"/>
  <c r="C96" i="85"/>
  <c r="F96" i="85"/>
  <c r="V96" i="85"/>
  <c r="W96" i="85"/>
  <c r="T96" i="85"/>
  <c r="P96" i="85"/>
  <c r="L96" i="85"/>
  <c r="H96" i="85"/>
  <c r="J96" i="85"/>
  <c r="AA88" i="85"/>
  <c r="W88" i="85"/>
  <c r="S88" i="85"/>
  <c r="E88" i="85"/>
  <c r="I88" i="85"/>
  <c r="G88" i="85"/>
  <c r="F88" i="85"/>
  <c r="V88" i="85"/>
  <c r="H88" i="85"/>
  <c r="AD88" i="85"/>
  <c r="M88" i="85"/>
  <c r="O88" i="85"/>
  <c r="J88" i="85"/>
  <c r="L88" i="85"/>
  <c r="AC88" i="85"/>
  <c r="Q88" i="85"/>
  <c r="C88" i="85"/>
  <c r="U88" i="85"/>
  <c r="N88" i="85"/>
  <c r="P88" i="85"/>
  <c r="W80" i="85"/>
  <c r="AA80" i="85"/>
  <c r="AB80" i="85"/>
  <c r="AC80" i="85"/>
  <c r="X80" i="85"/>
  <c r="Y80" i="85"/>
  <c r="Q80" i="85"/>
  <c r="M80" i="85"/>
  <c r="J80" i="85"/>
  <c r="G80" i="85"/>
  <c r="H80" i="85"/>
  <c r="I80" i="85"/>
  <c r="N80" i="85"/>
  <c r="K80" i="85"/>
  <c r="L80" i="85"/>
  <c r="AD80" i="85"/>
  <c r="E80" i="85"/>
  <c r="R80" i="85"/>
  <c r="O80" i="85"/>
  <c r="P80" i="85"/>
  <c r="W72" i="85"/>
  <c r="AC72" i="85"/>
  <c r="X72" i="85"/>
  <c r="AD72" i="85"/>
  <c r="Y72" i="85"/>
  <c r="Z72" i="85"/>
  <c r="U72" i="85"/>
  <c r="K72" i="85"/>
  <c r="M72" i="85"/>
  <c r="G72" i="85"/>
  <c r="F72" i="85"/>
  <c r="V72" i="85"/>
  <c r="C72" i="85"/>
  <c r="S72" i="85"/>
  <c r="T72" i="85"/>
  <c r="L72" i="85"/>
  <c r="J72" i="85"/>
  <c r="H72" i="85"/>
  <c r="I72" i="85"/>
  <c r="Q72" i="85"/>
  <c r="N72" i="85"/>
  <c r="AD62" i="85"/>
  <c r="X62" i="85"/>
  <c r="P62" i="85"/>
  <c r="M62" i="85"/>
  <c r="D62" i="85"/>
  <c r="R62" i="85"/>
  <c r="Y62" i="85"/>
  <c r="AA62" i="85"/>
  <c r="U62" i="85"/>
  <c r="S62" i="85"/>
  <c r="I62" i="85"/>
  <c r="F62" i="85"/>
  <c r="V62" i="85"/>
  <c r="Z62" i="85"/>
  <c r="W62" i="85"/>
  <c r="E62" i="85"/>
  <c r="Q62" i="85"/>
  <c r="L62" i="85"/>
  <c r="J62" i="85"/>
  <c r="C62" i="85"/>
  <c r="O62" i="85"/>
  <c r="N62" i="85"/>
  <c r="E12" i="85"/>
  <c r="H12" i="85"/>
  <c r="J20" i="85"/>
  <c r="M20" i="85"/>
  <c r="G20" i="85"/>
  <c r="H20" i="85"/>
  <c r="C20" i="85"/>
  <c r="P28" i="85"/>
  <c r="V36" i="85"/>
  <c r="I36" i="85"/>
  <c r="T36" i="85"/>
  <c r="D36" i="85"/>
  <c r="G44" i="85"/>
  <c r="N44" i="85"/>
  <c r="S52" i="85"/>
  <c r="C2" i="85"/>
  <c r="L2" i="85"/>
  <c r="W52" i="85"/>
  <c r="Y44" i="85"/>
  <c r="AA28" i="85"/>
  <c r="Z20" i="85"/>
  <c r="AC12" i="85"/>
  <c r="T62" i="85"/>
  <c r="AA112" i="85"/>
  <c r="W144" i="85"/>
  <c r="U12" i="85"/>
  <c r="J12" i="85"/>
  <c r="C12" i="85"/>
  <c r="C28" i="85"/>
  <c r="F36" i="85"/>
  <c r="T44" i="85"/>
  <c r="O12" i="85"/>
  <c r="D12" i="85"/>
  <c r="P44" i="85"/>
  <c r="S44" i="85"/>
  <c r="C44" i="85"/>
  <c r="J44" i="85"/>
  <c r="L52" i="85"/>
  <c r="O52" i="85"/>
  <c r="V52" i="85"/>
  <c r="F52" i="85"/>
  <c r="T60" i="85"/>
  <c r="D60" i="85"/>
  <c r="G60" i="85"/>
  <c r="N60" i="85"/>
  <c r="N2" i="85"/>
  <c r="J2" i="85"/>
  <c r="H62" i="85"/>
  <c r="AA72" i="85"/>
  <c r="S28" i="85"/>
  <c r="J28" i="85"/>
  <c r="D44" i="85"/>
  <c r="P52" i="85"/>
  <c r="C52" i="85"/>
  <c r="J52" i="85"/>
  <c r="H60" i="85"/>
  <c r="R60" i="85"/>
  <c r="V2" i="85"/>
  <c r="Q2" i="85"/>
  <c r="Q12" i="85"/>
  <c r="T12" i="85"/>
  <c r="V12" i="85"/>
  <c r="V20" i="85"/>
  <c r="F20" i="85"/>
  <c r="I20" i="85"/>
  <c r="T20" i="85"/>
  <c r="D20" i="85"/>
  <c r="L28" i="85"/>
  <c r="O28" i="85"/>
  <c r="V28" i="85"/>
  <c r="F28" i="85"/>
  <c r="R36" i="85"/>
  <c r="U36" i="85"/>
  <c r="E36" i="85"/>
  <c r="P36" i="85"/>
  <c r="S36" i="85"/>
  <c r="F2" i="85"/>
  <c r="T2" i="85"/>
  <c r="AD60" i="85"/>
  <c r="W44" i="85"/>
  <c r="AC44" i="85"/>
  <c r="W28" i="85"/>
  <c r="X20" i="85"/>
  <c r="Z12" i="85"/>
  <c r="Q6" i="85"/>
  <c r="C6" i="85"/>
  <c r="D6" i="85"/>
  <c r="R8" i="85"/>
  <c r="M8" i="85"/>
  <c r="G8" i="85"/>
  <c r="M12" i="85"/>
  <c r="G12" i="85"/>
  <c r="P12" i="85"/>
  <c r="S12" i="85"/>
  <c r="N12" i="85"/>
  <c r="F14" i="85"/>
  <c r="O14" i="85"/>
  <c r="E14" i="85"/>
  <c r="F16" i="85"/>
  <c r="E16" i="85"/>
  <c r="L16" i="85"/>
  <c r="R20" i="85"/>
  <c r="U20" i="85"/>
  <c r="E20" i="85"/>
  <c r="P20" i="85"/>
  <c r="S20" i="85"/>
  <c r="J22" i="85"/>
  <c r="P22" i="85"/>
  <c r="H24" i="85"/>
  <c r="G24" i="85"/>
  <c r="J24" i="85"/>
  <c r="H28" i="85"/>
  <c r="R28" i="85"/>
  <c r="O30" i="85"/>
  <c r="F32" i="85"/>
  <c r="E32" i="85"/>
  <c r="H32" i="85"/>
  <c r="N36" i="85"/>
  <c r="Q36" i="85"/>
  <c r="O36" i="85"/>
  <c r="L36" i="85"/>
  <c r="Q40" i="85"/>
  <c r="G40" i="85"/>
  <c r="P40" i="85"/>
  <c r="C40" i="85"/>
  <c r="L44" i="85"/>
  <c r="O44" i="85"/>
  <c r="V44" i="85"/>
  <c r="F44" i="85"/>
  <c r="N48" i="85"/>
  <c r="M48" i="85"/>
  <c r="H52" i="85"/>
  <c r="R52" i="85"/>
  <c r="U54" i="85"/>
  <c r="J56" i="85"/>
  <c r="I56" i="85"/>
  <c r="H56" i="85"/>
  <c r="P60" i="85"/>
  <c r="S60" i="85"/>
  <c r="C60" i="85"/>
  <c r="J60" i="85"/>
  <c r="R162" i="85"/>
  <c r="Q162" i="85"/>
  <c r="L162" i="85"/>
  <c r="I24" i="85"/>
  <c r="H48" i="85"/>
  <c r="L48" i="85"/>
  <c r="H162" i="85"/>
  <c r="S48" i="85"/>
  <c r="U28" i="85"/>
  <c r="E60" i="85"/>
  <c r="E52" i="85"/>
  <c r="O2" i="85"/>
  <c r="Z60" i="85"/>
  <c r="AA44" i="85"/>
  <c r="AC36" i="85"/>
  <c r="AC20" i="85"/>
  <c r="AD12" i="85"/>
  <c r="X162" i="85"/>
  <c r="Y48" i="85"/>
  <c r="Z32" i="85"/>
  <c r="W16" i="85"/>
  <c r="Y24" i="85"/>
  <c r="H128" i="85"/>
  <c r="O128" i="85"/>
  <c r="N128" i="85"/>
  <c r="J120" i="85"/>
  <c r="E120" i="85"/>
  <c r="M120" i="85"/>
  <c r="V104" i="85"/>
  <c r="T88" i="85"/>
  <c r="I96" i="85"/>
  <c r="F80" i="85"/>
  <c r="U80" i="85"/>
  <c r="D72" i="85"/>
  <c r="P72" i="85"/>
  <c r="Z80" i="85"/>
  <c r="AC104" i="85"/>
  <c r="AA128" i="85"/>
  <c r="AB158" i="85"/>
  <c r="AC158" i="85"/>
  <c r="AD158" i="85"/>
  <c r="AD150" i="85"/>
  <c r="X150" i="85"/>
  <c r="AA150" i="85"/>
  <c r="Y150" i="85"/>
  <c r="Z150" i="85"/>
  <c r="AA142" i="85"/>
  <c r="Z142" i="85"/>
  <c r="AB142" i="85"/>
  <c r="W142" i="85"/>
  <c r="AC142" i="85"/>
  <c r="W134" i="85"/>
  <c r="Y134" i="85"/>
  <c r="Z134" i="85"/>
  <c r="AC134" i="85"/>
  <c r="AB126" i="85"/>
  <c r="Y126" i="85"/>
  <c r="AC126" i="85"/>
  <c r="AB118" i="85"/>
  <c r="AC118" i="85"/>
  <c r="X118" i="85"/>
  <c r="AA118" i="85"/>
  <c r="Z110" i="85"/>
  <c r="Y110" i="85"/>
  <c r="X110" i="85"/>
  <c r="W110" i="85"/>
  <c r="AA102" i="85"/>
  <c r="W94" i="85"/>
  <c r="AD94" i="85"/>
  <c r="AC94" i="85"/>
  <c r="AB94" i="85"/>
  <c r="AD86" i="85"/>
  <c r="AC86" i="85"/>
  <c r="AB86" i="85"/>
  <c r="AA86" i="85"/>
  <c r="Z86" i="85"/>
  <c r="Y86" i="85"/>
  <c r="X86" i="85"/>
  <c r="Z78" i="85"/>
  <c r="Y78" i="85"/>
  <c r="X78" i="85"/>
  <c r="AA78" i="85"/>
  <c r="I78" i="85"/>
  <c r="Y68" i="85"/>
  <c r="X68" i="85"/>
  <c r="W68" i="85"/>
  <c r="I68" i="85"/>
  <c r="Q68" i="85"/>
  <c r="AD68" i="85"/>
  <c r="E68" i="85"/>
  <c r="K78" i="85"/>
  <c r="H68" i="85"/>
  <c r="N68" i="85"/>
  <c r="M68" i="85"/>
  <c r="AA68" i="85"/>
  <c r="AC68" i="85"/>
  <c r="AB78" i="85"/>
  <c r="AD78" i="85"/>
  <c r="Y102" i="85"/>
  <c r="AA110" i="85"/>
  <c r="AC110" i="85"/>
  <c r="Z118" i="85"/>
  <c r="Z126" i="85"/>
  <c r="W126" i="85"/>
  <c r="AD134" i="85"/>
  <c r="AA134" i="85"/>
  <c r="Y142" i="85"/>
  <c r="AC150" i="85"/>
  <c r="L86" i="85"/>
  <c r="D94" i="85"/>
  <c r="V78" i="85"/>
  <c r="F78" i="85"/>
  <c r="C78" i="85"/>
  <c r="E78" i="85"/>
  <c r="T78" i="85"/>
  <c r="T68" i="85"/>
  <c r="D68" i="85"/>
  <c r="G68" i="85"/>
  <c r="J68" i="85"/>
  <c r="Y94" i="85"/>
  <c r="W102" i="85"/>
  <c r="AC102" i="85"/>
  <c r="W118" i="85"/>
  <c r="AD118" i="85"/>
  <c r="AA126" i="85"/>
  <c r="AD142" i="85"/>
  <c r="Y158" i="85"/>
  <c r="X158" i="85"/>
  <c r="Q24" i="85"/>
  <c r="I2" i="85"/>
  <c r="O162" i="85"/>
  <c r="E24" i="85"/>
  <c r="M44" i="85"/>
  <c r="M52" i="85"/>
  <c r="S2" i="85"/>
  <c r="X52" i="85"/>
  <c r="Z44" i="85"/>
  <c r="Z36" i="85"/>
  <c r="W20" i="85"/>
  <c r="AA12" i="85"/>
  <c r="AC48" i="85"/>
  <c r="AA48" i="85"/>
  <c r="AC32" i="85"/>
  <c r="AA16" i="85"/>
  <c r="Y16" i="85"/>
  <c r="Y136" i="85"/>
  <c r="X136" i="85"/>
  <c r="AC144" i="85"/>
  <c r="Z144" i="85"/>
  <c r="AB144" i="85"/>
  <c r="W152" i="85"/>
  <c r="AA160" i="85"/>
  <c r="Y160" i="85"/>
  <c r="Y140" i="85"/>
  <c r="W154" i="85"/>
  <c r="AC108" i="85"/>
  <c r="AD2" i="85"/>
  <c r="AD8" i="85"/>
  <c r="AA40" i="85"/>
  <c r="X24" i="85"/>
  <c r="S6" i="85"/>
  <c r="T6" i="85"/>
  <c r="O6" i="85"/>
  <c r="V8" i="85"/>
  <c r="F8" i="85"/>
  <c r="E8" i="85"/>
  <c r="T8" i="85"/>
  <c r="D8" i="85"/>
  <c r="N14" i="85"/>
  <c r="L14" i="85"/>
  <c r="N16" i="85"/>
  <c r="Q16" i="85"/>
  <c r="S16" i="85"/>
  <c r="P16" i="85"/>
  <c r="O16" i="85"/>
  <c r="M22" i="85"/>
  <c r="L24" i="85"/>
  <c r="O24" i="85"/>
  <c r="V24" i="85"/>
  <c r="F24" i="85"/>
  <c r="J30" i="85"/>
  <c r="N32" i="85"/>
  <c r="Q32" i="85"/>
  <c r="O32" i="85"/>
  <c r="L32" i="85"/>
  <c r="L38" i="85"/>
  <c r="M40" i="85"/>
  <c r="O40" i="85"/>
  <c r="F40" i="85"/>
  <c r="H40" i="85"/>
  <c r="R40" i="85"/>
  <c r="R48" i="85"/>
  <c r="U48" i="85"/>
  <c r="E48" i="85"/>
  <c r="N56" i="85"/>
  <c r="Q56" i="85"/>
  <c r="T56" i="85"/>
  <c r="D56" i="85"/>
  <c r="V162" i="85"/>
  <c r="F162" i="85"/>
  <c r="I162" i="85"/>
  <c r="D162" i="85"/>
  <c r="G48" i="85"/>
  <c r="R2" i="85"/>
  <c r="G56" i="85"/>
  <c r="D48" i="85"/>
  <c r="P162" i="85"/>
  <c r="S56" i="85"/>
  <c r="C48" i="85"/>
  <c r="P2" i="85"/>
  <c r="O56" i="85"/>
  <c r="C162" i="85"/>
  <c r="H2" i="85"/>
  <c r="AD162" i="85"/>
  <c r="Y162" i="85"/>
  <c r="AA56" i="85"/>
  <c r="Z48" i="85"/>
  <c r="AA32" i="85"/>
  <c r="Y8" i="85"/>
  <c r="AD18" i="85"/>
  <c r="AA18" i="85"/>
  <c r="X18" i="85"/>
  <c r="Z26" i="85"/>
  <c r="X26" i="85"/>
  <c r="AD34" i="85"/>
  <c r="AA42" i="85"/>
  <c r="Z42" i="85"/>
  <c r="Y42" i="85"/>
  <c r="AD40" i="85"/>
  <c r="AC2" i="85"/>
  <c r="AC62" i="85"/>
  <c r="AB72" i="85"/>
  <c r="AB88" i="85"/>
  <c r="Y88" i="85"/>
  <c r="Z88" i="85"/>
  <c r="AC96" i="85"/>
  <c r="AD96" i="85"/>
  <c r="AB104" i="85"/>
  <c r="Z120" i="85"/>
  <c r="Z128" i="85"/>
  <c r="W128" i="85"/>
  <c r="AD128" i="85"/>
  <c r="AA136" i="85"/>
  <c r="Y144" i="85"/>
  <c r="AA152" i="85"/>
  <c r="Z152" i="85"/>
  <c r="W160" i="85"/>
  <c r="AD160" i="85"/>
  <c r="Y114" i="85"/>
  <c r="W130" i="85"/>
  <c r="AA108" i="85"/>
  <c r="AA156" i="85"/>
  <c r="AA162" i="85"/>
  <c r="Z162" i="85"/>
  <c r="AB56" i="85"/>
  <c r="AC56" i="85"/>
  <c r="AD56" i="85"/>
  <c r="W32" i="85"/>
  <c r="X32" i="85"/>
  <c r="Z16" i="85"/>
  <c r="W40" i="85"/>
  <c r="AD24" i="85"/>
  <c r="AC24" i="85"/>
  <c r="W8" i="85"/>
  <c r="AC8" i="85"/>
  <c r="W2" i="85"/>
  <c r="AA2" i="85"/>
  <c r="AD140" i="85"/>
  <c r="Y98" i="85"/>
  <c r="Z106" i="85"/>
  <c r="Z114" i="85"/>
  <c r="AD130" i="85"/>
  <c r="W146" i="85"/>
  <c r="AA154" i="85"/>
  <c r="X108" i="85"/>
  <c r="AB132" i="85"/>
  <c r="AC156" i="85"/>
  <c r="W156" i="85"/>
  <c r="Y40" i="85"/>
  <c r="Z40" i="85"/>
  <c r="W24" i="85"/>
  <c r="Z24" i="85"/>
  <c r="AA8" i="85"/>
  <c r="X8" i="85"/>
  <c r="X2" i="85"/>
  <c r="Y2" i="85"/>
  <c r="Z2" i="85"/>
  <c r="AD90" i="85"/>
  <c r="AA114" i="85"/>
  <c r="AA122" i="85"/>
  <c r="Y138" i="85"/>
  <c r="AC146" i="85"/>
  <c r="X84" i="85"/>
  <c r="Z108" i="85"/>
  <c r="AB108" i="85"/>
  <c r="AA132" i="85"/>
  <c r="AB156" i="85"/>
  <c r="Y14" i="85"/>
  <c r="AC14" i="85"/>
  <c r="AA14" i="85"/>
  <c r="AD14" i="85"/>
  <c r="X14" i="85"/>
  <c r="W14" i="85"/>
  <c r="Z14" i="85"/>
  <c r="X22" i="85"/>
  <c r="AA22" i="85"/>
  <c r="AD22" i="85"/>
  <c r="AC22" i="85"/>
  <c r="W22" i="85"/>
  <c r="Z22" i="85"/>
  <c r="C22" i="85"/>
  <c r="H22" i="85"/>
  <c r="Z38" i="85"/>
  <c r="AA38" i="85"/>
  <c r="U38" i="85"/>
  <c r="I38" i="85"/>
  <c r="J38" i="85"/>
  <c r="C38" i="85"/>
  <c r="S38" i="85"/>
  <c r="P38" i="85"/>
  <c r="AC38" i="85"/>
  <c r="X38" i="85"/>
  <c r="W38" i="85"/>
  <c r="M38" i="85"/>
  <c r="N38" i="85"/>
  <c r="G38" i="85"/>
  <c r="D38" i="85"/>
  <c r="T38" i="85"/>
  <c r="Z54" i="85"/>
  <c r="Y54" i="85"/>
  <c r="X54" i="85"/>
  <c r="AA54" i="85"/>
  <c r="W54" i="85"/>
  <c r="J54" i="85"/>
  <c r="D54" i="85"/>
  <c r="T54" i="85"/>
  <c r="C54" i="85"/>
  <c r="I54" i="85"/>
  <c r="R54" i="85"/>
  <c r="H54" i="85"/>
  <c r="F54" i="85"/>
  <c r="M54" i="85"/>
  <c r="U6" i="85"/>
  <c r="E6" i="85"/>
  <c r="V6" i="85"/>
  <c r="L6" i="85"/>
  <c r="G6" i="85"/>
  <c r="R14" i="85"/>
  <c r="T14" i="85"/>
  <c r="D14" i="85"/>
  <c r="G14" i="85"/>
  <c r="M14" i="85"/>
  <c r="N22" i="85"/>
  <c r="Q22" i="85"/>
  <c r="O22" i="85"/>
  <c r="L22" i="85"/>
  <c r="F30" i="85"/>
  <c r="H38" i="85"/>
  <c r="R38" i="85"/>
  <c r="G46" i="85"/>
  <c r="H46" i="85"/>
  <c r="Q54" i="85"/>
  <c r="N54" i="85"/>
  <c r="G54" i="85"/>
  <c r="U70" i="85"/>
  <c r="H70" i="85"/>
  <c r="Q38" i="85"/>
  <c r="G70" i="85"/>
  <c r="X6" i="85"/>
  <c r="X70" i="85"/>
  <c r="Y38" i="85"/>
  <c r="L30" i="85"/>
  <c r="O38" i="85"/>
  <c r="F38" i="85"/>
  <c r="U46" i="85"/>
  <c r="N46" i="85"/>
  <c r="O46" i="85"/>
  <c r="E54" i="85"/>
  <c r="P54" i="85"/>
  <c r="V70" i="85"/>
  <c r="I70" i="85"/>
  <c r="I30" i="85"/>
  <c r="E38" i="85"/>
  <c r="Y6" i="85"/>
  <c r="Y70" i="85"/>
  <c r="AC54" i="85"/>
  <c r="AD38" i="85"/>
  <c r="V22" i="85"/>
  <c r="F22" i="85"/>
  <c r="I22" i="85"/>
  <c r="T22" i="85"/>
  <c r="S22" i="85"/>
  <c r="V30" i="85"/>
  <c r="H30" i="85"/>
  <c r="Q46" i="85"/>
  <c r="F46" i="85"/>
  <c r="S54" i="85"/>
  <c r="L54" i="85"/>
  <c r="R70" i="85"/>
  <c r="E70" i="85"/>
  <c r="O70" i="85"/>
  <c r="E30" i="85"/>
  <c r="Y22" i="85"/>
  <c r="AD54" i="85"/>
  <c r="AC6" i="85"/>
  <c r="W6" i="85"/>
  <c r="AD6" i="85"/>
  <c r="Z6" i="85"/>
  <c r="X30" i="85"/>
  <c r="W30" i="85"/>
  <c r="AC30" i="85"/>
  <c r="AA30" i="85"/>
  <c r="Y30" i="85"/>
  <c r="M30" i="85"/>
  <c r="Q30" i="85"/>
  <c r="U30" i="85"/>
  <c r="C30" i="85"/>
  <c r="S30" i="85"/>
  <c r="P30" i="85"/>
  <c r="N30" i="85"/>
  <c r="AD30" i="85"/>
  <c r="G30" i="85"/>
  <c r="D30" i="85"/>
  <c r="T30" i="85"/>
  <c r="R30" i="85"/>
  <c r="AD46" i="85"/>
  <c r="AC46" i="85"/>
  <c r="AA46" i="85"/>
  <c r="Z46" i="85"/>
  <c r="Y46" i="85"/>
  <c r="X46" i="85"/>
  <c r="W46" i="85"/>
  <c r="J46" i="85"/>
  <c r="S46" i="85"/>
  <c r="P46" i="85"/>
  <c r="V46" i="85"/>
  <c r="I46" i="85"/>
  <c r="R46" i="85"/>
  <c r="D46" i="85"/>
  <c r="T46" i="85"/>
  <c r="C46" i="85"/>
  <c r="M46" i="85"/>
  <c r="AA70" i="85"/>
  <c r="C70" i="85"/>
  <c r="P70" i="85"/>
  <c r="M70" i="85"/>
  <c r="J70" i="85"/>
  <c r="AD70" i="85"/>
  <c r="AC70" i="85"/>
  <c r="AB70" i="85"/>
  <c r="W70" i="85"/>
  <c r="S70" i="85"/>
  <c r="D70" i="85"/>
  <c r="T70" i="85"/>
  <c r="Q70" i="85"/>
  <c r="N70" i="85"/>
  <c r="I52" i="85"/>
  <c r="I44" i="85"/>
  <c r="I28" i="85"/>
  <c r="Q60" i="85"/>
  <c r="U52" i="85"/>
  <c r="W60" i="85"/>
  <c r="X60" i="85"/>
  <c r="Y60" i="85"/>
  <c r="AD52" i="85"/>
  <c r="AA52" i="85"/>
  <c r="AC52" i="85"/>
  <c r="AD44" i="85"/>
  <c r="AD36" i="85"/>
  <c r="Y28" i="85"/>
  <c r="Z28" i="85"/>
  <c r="AD20" i="85"/>
  <c r="AA20" i="85"/>
  <c r="Q28" i="85"/>
  <c r="Q52" i="85"/>
  <c r="Q44" i="85"/>
  <c r="U60" i="85"/>
  <c r="M60" i="85"/>
  <c r="E44" i="85"/>
  <c r="AA60" i="85"/>
  <c r="Z52" i="85"/>
  <c r="W36" i="85"/>
  <c r="X36" i="85"/>
  <c r="X28" i="85"/>
  <c r="AC28" i="85"/>
  <c r="Y20" i="85"/>
  <c r="Y12" i="85"/>
  <c r="AA92" i="85"/>
  <c r="AB92" i="85"/>
  <c r="AC92" i="85"/>
  <c r="AD116" i="85"/>
  <c r="AA140" i="85"/>
  <c r="X140" i="85"/>
  <c r="W64" i="85"/>
  <c r="Z74" i="85"/>
  <c r="AA74" i="85"/>
  <c r="AB74" i="85"/>
  <c r="Y82" i="85"/>
  <c r="AD82" i="85"/>
  <c r="AC98" i="85"/>
  <c r="W98" i="85"/>
  <c r="X98" i="85"/>
  <c r="Y106" i="85"/>
  <c r="AD106" i="85"/>
  <c r="X106" i="85"/>
  <c r="AC114" i="85"/>
  <c r="AD114" i="85"/>
  <c r="Z122" i="85"/>
  <c r="AB130" i="85"/>
  <c r="Y130" i="85"/>
  <c r="Z138" i="85"/>
  <c r="X138" i="85"/>
  <c r="AC138" i="85"/>
  <c r="AB146" i="85"/>
  <c r="AB154" i="85"/>
  <c r="Z154" i="85"/>
  <c r="AC66" i="85"/>
  <c r="W66" i="85"/>
  <c r="X66" i="85"/>
  <c r="Z84" i="85"/>
  <c r="AA84" i="85"/>
  <c r="AB84" i="85"/>
  <c r="AC84" i="85"/>
  <c r="AD108" i="85"/>
  <c r="W132" i="85"/>
  <c r="Y132" i="85"/>
  <c r="Y156" i="85"/>
  <c r="AD92" i="85"/>
  <c r="W140" i="85"/>
  <c r="AC140" i="85"/>
  <c r="Y64" i="85"/>
  <c r="Z64" i="85"/>
  <c r="AA64" i="85"/>
  <c r="Y74" i="85"/>
  <c r="AD74" i="85"/>
  <c r="Y90" i="85"/>
  <c r="W90" i="85"/>
  <c r="X90" i="85"/>
  <c r="Z98" i="85"/>
  <c r="AA98" i="85"/>
  <c r="AB98" i="85"/>
  <c r="AC106" i="85"/>
  <c r="W106" i="85"/>
  <c r="AB106" i="85"/>
  <c r="X122" i="85"/>
  <c r="Y122" i="85"/>
  <c r="AA130" i="85"/>
  <c r="Z130" i="85"/>
  <c r="AC130" i="85"/>
  <c r="W138" i="85"/>
  <c r="AD138" i="85"/>
  <c r="X146" i="85"/>
  <c r="AA146" i="85"/>
  <c r="X154" i="85"/>
  <c r="Y154" i="85"/>
  <c r="Z66" i="85"/>
  <c r="AA66" i="85"/>
  <c r="AD84" i="85"/>
  <c r="X132" i="85"/>
  <c r="X156" i="85"/>
  <c r="AC64" i="85"/>
  <c r="AD64" i="85"/>
  <c r="AC74" i="85"/>
  <c r="W82" i="85"/>
  <c r="AC90" i="85"/>
  <c r="Z90" i="85"/>
  <c r="AA90" i="85"/>
  <c r="AD98" i="85"/>
  <c r="AA106" i="85"/>
  <c r="W114" i="85"/>
  <c r="W122" i="85"/>
  <c r="AD122" i="85"/>
  <c r="X130" i="85"/>
  <c r="AB138" i="85"/>
  <c r="Z146" i="85"/>
  <c r="AD154" i="85"/>
  <c r="K32" i="85"/>
  <c r="K42" i="85"/>
  <c r="AB140" i="79"/>
  <c r="K70" i="85"/>
  <c r="AB90" i="79"/>
  <c r="K16" i="85"/>
  <c r="K64" i="85"/>
  <c r="K58" i="85"/>
  <c r="K48" i="85"/>
  <c r="K22" i="85"/>
  <c r="K46" i="85"/>
  <c r="S249" i="79"/>
  <c r="AB76" i="79"/>
  <c r="AB161" i="79"/>
  <c r="AA249" i="79"/>
  <c r="U249" i="79"/>
  <c r="AB165" i="79"/>
  <c r="O249" i="79"/>
  <c r="K62" i="85"/>
  <c r="AB29" i="79"/>
  <c r="K52" i="85"/>
  <c r="K54" i="85"/>
  <c r="K60" i="85"/>
  <c r="K68" i="85"/>
  <c r="K7" i="79"/>
  <c r="K2" i="85" s="1"/>
  <c r="AB169" i="79"/>
  <c r="AB191" i="79"/>
  <c r="AB41" i="79"/>
  <c r="AB43" i="79"/>
  <c r="AB166" i="79"/>
  <c r="AB199" i="79"/>
  <c r="AB91" i="79"/>
  <c r="AB117" i="79"/>
  <c r="AB24" i="79"/>
  <c r="AB71" i="79"/>
  <c r="AB80" i="79"/>
  <c r="AB141" i="79"/>
  <c r="AB30" i="79"/>
  <c r="AB69" i="79"/>
  <c r="AB93" i="79"/>
  <c r="AB112" i="79"/>
  <c r="AB158" i="79"/>
  <c r="AB190" i="79"/>
  <c r="AB160" i="79"/>
  <c r="AB189" i="79"/>
  <c r="AB138" i="79"/>
  <c r="AB198" i="79"/>
  <c r="AB74" i="79"/>
  <c r="AB89" i="79"/>
  <c r="AB200" i="79"/>
  <c r="W20" i="83"/>
  <c r="AB27" i="79"/>
  <c r="AB25" i="79"/>
  <c r="AB72" i="79"/>
  <c r="AB79" i="79"/>
  <c r="AB92" i="79"/>
  <c r="AB113" i="79"/>
  <c r="AB118" i="79"/>
  <c r="AB42" i="79"/>
  <c r="AB70" i="79"/>
  <c r="AB26" i="79"/>
  <c r="AB75" i="79"/>
  <c r="AB139" i="79"/>
  <c r="AB168" i="79"/>
  <c r="AB28" i="79"/>
  <c r="AB40" i="79"/>
  <c r="AB119" i="79"/>
  <c r="AB142" i="79"/>
  <c r="AB32" i="85"/>
  <c r="AB68" i="79"/>
  <c r="AB167" i="79"/>
  <c r="AB192" i="79"/>
  <c r="AB66" i="79"/>
  <c r="AB159" i="79"/>
  <c r="AB187" i="79"/>
  <c r="AB188" i="79"/>
  <c r="AF10" i="85" l="1"/>
  <c r="AF14" i="85"/>
  <c r="AG66" i="79"/>
  <c r="AG28" i="79"/>
  <c r="AG118" i="79"/>
  <c r="AG89" i="79"/>
  <c r="AG69" i="79"/>
  <c r="AG166" i="79"/>
  <c r="AG169" i="79"/>
  <c r="AG76" i="79"/>
  <c r="AG187" i="79"/>
  <c r="AG113" i="79"/>
  <c r="AG138" i="79"/>
  <c r="AG71" i="79"/>
  <c r="AG167" i="79"/>
  <c r="AG119" i="79"/>
  <c r="AG70" i="79"/>
  <c r="AG92" i="79"/>
  <c r="AG198" i="79"/>
  <c r="AG160" i="79"/>
  <c r="AG112" i="79"/>
  <c r="AG24" i="79"/>
  <c r="AG199" i="79"/>
  <c r="AG41" i="79"/>
  <c r="AG140" i="79"/>
  <c r="AG26" i="79"/>
  <c r="AG80" i="79"/>
  <c r="AG29" i="79"/>
  <c r="AG159" i="79"/>
  <c r="AG142" i="79"/>
  <c r="AG10" i="85" s="1"/>
  <c r="AG189" i="79"/>
  <c r="AG139" i="79"/>
  <c r="AG40" i="79"/>
  <c r="AG75" i="79"/>
  <c r="AG42" i="79"/>
  <c r="AG79" i="79"/>
  <c r="AG27" i="79"/>
  <c r="AG200" i="79"/>
  <c r="AG14" i="85" s="1"/>
  <c r="AG158" i="79"/>
  <c r="AG93" i="79"/>
  <c r="AG141" i="79"/>
  <c r="AG117" i="79"/>
  <c r="AG191" i="79"/>
  <c r="AG165" i="79"/>
  <c r="AG161" i="79"/>
  <c r="AG188" i="79"/>
  <c r="AG68" i="79"/>
  <c r="AG72" i="79"/>
  <c r="AG91" i="79"/>
  <c r="AG90" i="79"/>
  <c r="AG192" i="79"/>
  <c r="AG168" i="79"/>
  <c r="AG25" i="79"/>
  <c r="AG74" i="79"/>
  <c r="AG190" i="79"/>
  <c r="AG30" i="79"/>
  <c r="AG43" i="79"/>
  <c r="AG120" i="79"/>
  <c r="AB48" i="85"/>
  <c r="AB44" i="85"/>
  <c r="AB54" i="85"/>
  <c r="AB46" i="85"/>
  <c r="AB62" i="85"/>
  <c r="AB58" i="85"/>
  <c r="AB60" i="85"/>
  <c r="AB52" i="85"/>
  <c r="AB68" i="85"/>
  <c r="K10" i="85"/>
  <c r="M10" i="85"/>
  <c r="K36" i="85"/>
  <c r="K24" i="85"/>
  <c r="K30" i="85"/>
  <c r="M28" i="85"/>
  <c r="AB42" i="85"/>
  <c r="K14" i="85"/>
  <c r="K18" i="85"/>
  <c r="K28" i="85"/>
  <c r="K40" i="85"/>
  <c r="K6" i="85"/>
  <c r="K8" i="85"/>
  <c r="K20" i="85"/>
  <c r="K38" i="85"/>
  <c r="K26" i="85"/>
  <c r="K12" i="85"/>
  <c r="K4" i="85"/>
  <c r="K34" i="85"/>
  <c r="M24" i="85"/>
  <c r="AB40" i="85"/>
  <c r="AB34" i="85"/>
  <c r="AB22" i="85"/>
  <c r="M2" i="85"/>
  <c r="AB14" i="85"/>
  <c r="AB2" i="85"/>
  <c r="AB26" i="85"/>
  <c r="AB30" i="85"/>
  <c r="AB10" i="85"/>
  <c r="AB36" i="85"/>
  <c r="M16" i="85"/>
  <c r="AB28" i="85"/>
  <c r="AB20" i="85"/>
  <c r="AB38" i="85"/>
  <c r="AB24" i="85"/>
  <c r="AB4" i="85"/>
  <c r="AB18" i="85"/>
  <c r="M249" i="79"/>
  <c r="AI14" i="85" l="1"/>
  <c r="AI10" i="85"/>
  <c r="AF4" i="85"/>
  <c r="AJ165" i="79"/>
  <c r="AK165" i="79" s="1"/>
  <c r="AU165" i="79" s="1"/>
  <c r="AJ24" i="79"/>
  <c r="AK24" i="79" s="1"/>
  <c r="AJ26" i="79"/>
  <c r="AK26" i="79" s="1"/>
  <c r="AJ93" i="79"/>
  <c r="AK93" i="79" s="1"/>
  <c r="AJ90" i="79"/>
  <c r="AK90" i="79" s="1"/>
  <c r="AJ160" i="79"/>
  <c r="AK160" i="79" s="1"/>
  <c r="AJ41" i="79"/>
  <c r="AK41" i="79" s="1"/>
  <c r="AJ120" i="79"/>
  <c r="AK120" i="79" s="1"/>
  <c r="AJ43" i="79"/>
  <c r="AK43" i="79" s="1"/>
  <c r="AJ190" i="79"/>
  <c r="AK190" i="79" s="1"/>
  <c r="AJ74" i="79"/>
  <c r="AK74" i="79" s="1"/>
  <c r="AJ42" i="79"/>
  <c r="AK42" i="79" s="1"/>
  <c r="AJ167" i="79"/>
  <c r="AK167" i="79" s="1"/>
  <c r="AJ158" i="79"/>
  <c r="AK158" i="79" s="1"/>
  <c r="AJ117" i="79"/>
  <c r="AK117" i="79" s="1"/>
  <c r="AJ112" i="79"/>
  <c r="AK112" i="79" s="1"/>
  <c r="AJ191" i="79"/>
  <c r="AK191" i="79" s="1"/>
  <c r="AJ91" i="79"/>
  <c r="AK91" i="79" s="1"/>
  <c r="AJ75" i="79"/>
  <c r="AK75" i="79" s="1"/>
  <c r="AJ25" i="79"/>
  <c r="AK25" i="79" s="1"/>
  <c r="AJ71" i="79"/>
  <c r="AK71" i="79" s="1"/>
  <c r="AJ70" i="79"/>
  <c r="AK70" i="79" s="1"/>
  <c r="AJ72" i="79"/>
  <c r="AK72" i="79" s="1"/>
  <c r="AJ68" i="79"/>
  <c r="AK68" i="79" s="1"/>
  <c r="AJ69" i="79"/>
  <c r="AK69" i="79" s="1"/>
  <c r="AJ138" i="79"/>
  <c r="AK138" i="79" s="1"/>
  <c r="AJ40" i="79"/>
  <c r="AK40" i="79" s="1"/>
  <c r="AJ159" i="79"/>
  <c r="AK159" i="79" s="1"/>
  <c r="AJ199" i="79"/>
  <c r="AK199" i="79" s="1"/>
  <c r="AJ198" i="79"/>
  <c r="AK198" i="79" s="1"/>
  <c r="AJ79" i="79"/>
  <c r="AK79" i="79" s="1"/>
  <c r="AJ187" i="79"/>
  <c r="AK187" i="79" s="1"/>
  <c r="AJ169" i="79"/>
  <c r="AK169" i="79" s="1"/>
  <c r="AJ76" i="79"/>
  <c r="AK76" i="79" s="1"/>
  <c r="AV76" i="79" s="1"/>
  <c r="AJ92" i="79"/>
  <c r="AK92" i="79" s="1"/>
  <c r="AJ139" i="79"/>
  <c r="AK139" i="79" s="1"/>
  <c r="AJ29" i="79"/>
  <c r="AK29" i="79" s="1"/>
  <c r="AJ80" i="79"/>
  <c r="AK80" i="79" s="1"/>
  <c r="AJ30" i="79"/>
  <c r="AK30" i="79" s="1"/>
  <c r="AJ189" i="79"/>
  <c r="AK189" i="79" s="1"/>
  <c r="AR189" i="79" s="1"/>
  <c r="AJ168" i="79"/>
  <c r="AK168" i="79" s="1"/>
  <c r="AJ66" i="79"/>
  <c r="AK66" i="79" s="1"/>
  <c r="AJ166" i="79"/>
  <c r="AK166" i="79" s="1"/>
  <c r="AJ119" i="79"/>
  <c r="AK119" i="79" s="1"/>
  <c r="AJ89" i="79"/>
  <c r="AK89" i="79" s="1"/>
  <c r="AJ141" i="79"/>
  <c r="AK141" i="79" s="1"/>
  <c r="AJ113" i="79"/>
  <c r="AK113" i="79" s="1"/>
  <c r="AJ28" i="79"/>
  <c r="AK28" i="79" s="1"/>
  <c r="AJ192" i="79"/>
  <c r="AK192" i="79" s="1"/>
  <c r="AJ188" i="79"/>
  <c r="AK188" i="79" s="1"/>
  <c r="AJ27" i="79"/>
  <c r="AK27" i="79" s="1"/>
  <c r="AJ118" i="79"/>
  <c r="AK118" i="79" s="1"/>
  <c r="AJ140" i="79"/>
  <c r="AK140" i="79" s="1"/>
  <c r="AJ161" i="79"/>
  <c r="AK161" i="79" s="1"/>
  <c r="AP69" i="79"/>
  <c r="AP165" i="79"/>
  <c r="AN165" i="79"/>
  <c r="AO165" i="79"/>
  <c r="AP189" i="79"/>
  <c r="AP76" i="79"/>
  <c r="AO189" i="79"/>
  <c r="AN76" i="79"/>
  <c r="AO76" i="79"/>
  <c r="AN189" i="79"/>
  <c r="AP29" i="79"/>
  <c r="AN29" i="79"/>
  <c r="AO29" i="79"/>
  <c r="AP80" i="79"/>
  <c r="AO80" i="79"/>
  <c r="AN80" i="79"/>
  <c r="AO169" i="79"/>
  <c r="AP169" i="79"/>
  <c r="AN169" i="79"/>
  <c r="AN117" i="79"/>
  <c r="AO117" i="79"/>
  <c r="AP117" i="79"/>
  <c r="AN69" i="79"/>
  <c r="AO69" i="79"/>
  <c r="AO160" i="79"/>
  <c r="AP160" i="79"/>
  <c r="AN160" i="79"/>
  <c r="AO141" i="79"/>
  <c r="AP141" i="79"/>
  <c r="AN141" i="79"/>
  <c r="AN93" i="79"/>
  <c r="AP93" i="79"/>
  <c r="AO93" i="79"/>
  <c r="AN30" i="79"/>
  <c r="AP30" i="79"/>
  <c r="AO30" i="79"/>
  <c r="AO112" i="79"/>
  <c r="AN112" i="79"/>
  <c r="AP112" i="79"/>
  <c r="AN91" i="79"/>
  <c r="AO91" i="79"/>
  <c r="AP91" i="79"/>
  <c r="AP198" i="79"/>
  <c r="AO198" i="79"/>
  <c r="AN198" i="79"/>
  <c r="AN43" i="79"/>
  <c r="AO43" i="79"/>
  <c r="AP43" i="79"/>
  <c r="AP138" i="79"/>
  <c r="AO138" i="79"/>
  <c r="AN138" i="79"/>
  <c r="AP71" i="79"/>
  <c r="AO71" i="79"/>
  <c r="AN71" i="79"/>
  <c r="AO190" i="79"/>
  <c r="AN190" i="79"/>
  <c r="AP190" i="79"/>
  <c r="AN74" i="79"/>
  <c r="AP74" i="79"/>
  <c r="AO74" i="79"/>
  <c r="AO24" i="79"/>
  <c r="AP24" i="79"/>
  <c r="AN24" i="79"/>
  <c r="AN158" i="79"/>
  <c r="AO158" i="79"/>
  <c r="AP158" i="79"/>
  <c r="AN41" i="79"/>
  <c r="AO41" i="79"/>
  <c r="AP41" i="79"/>
  <c r="AN199" i="79"/>
  <c r="AP199" i="79"/>
  <c r="AO199" i="79"/>
  <c r="AP166" i="79"/>
  <c r="AO166" i="79"/>
  <c r="AN166" i="79"/>
  <c r="AO89" i="79"/>
  <c r="AN89" i="79"/>
  <c r="AP89" i="79"/>
  <c r="AO26" i="79"/>
  <c r="AN26" i="79"/>
  <c r="AP26" i="79"/>
  <c r="AP28" i="79"/>
  <c r="AO28" i="79"/>
  <c r="AN28" i="79"/>
  <c r="AN187" i="79"/>
  <c r="AO187" i="79"/>
  <c r="AP187" i="79"/>
  <c r="AP40" i="79"/>
  <c r="AO40" i="79"/>
  <c r="AN40" i="79"/>
  <c r="AO92" i="79"/>
  <c r="AN92" i="79"/>
  <c r="AP92" i="79"/>
  <c r="AP161" i="79"/>
  <c r="AO161" i="79"/>
  <c r="AN161" i="79"/>
  <c r="AP79" i="79"/>
  <c r="AO79" i="79"/>
  <c r="AN79" i="79"/>
  <c r="AO119" i="79"/>
  <c r="AP119" i="79"/>
  <c r="AN119" i="79"/>
  <c r="AO118" i="79"/>
  <c r="AP118" i="79"/>
  <c r="AN118" i="79"/>
  <c r="AN191" i="79"/>
  <c r="AP191" i="79"/>
  <c r="AO191" i="79"/>
  <c r="AP42" i="79"/>
  <c r="AO42" i="79"/>
  <c r="AN42" i="79"/>
  <c r="AN72" i="79"/>
  <c r="AO72" i="79"/>
  <c r="AP72" i="79"/>
  <c r="AP168" i="79"/>
  <c r="AN168" i="79"/>
  <c r="AO168" i="79"/>
  <c r="AN90" i="79"/>
  <c r="AO90" i="79"/>
  <c r="AP90" i="79"/>
  <c r="AP68" i="79"/>
  <c r="AN68" i="79"/>
  <c r="AO68" i="79"/>
  <c r="AO192" i="79"/>
  <c r="AN192" i="79"/>
  <c r="AP192" i="79"/>
  <c r="AO25" i="79"/>
  <c r="AN25" i="79"/>
  <c r="AP25" i="79"/>
  <c r="AP113" i="79"/>
  <c r="AO113" i="79"/>
  <c r="AN113" i="79"/>
  <c r="AN159" i="79"/>
  <c r="AP159" i="79"/>
  <c r="AO159" i="79"/>
  <c r="AN140" i="79"/>
  <c r="AP140" i="79"/>
  <c r="AO140" i="79"/>
  <c r="AN139" i="79"/>
  <c r="AP139" i="79"/>
  <c r="AO139" i="79"/>
  <c r="AO66" i="79"/>
  <c r="AP66" i="79"/>
  <c r="AN66" i="79"/>
  <c r="AP70" i="79"/>
  <c r="AN70" i="79"/>
  <c r="AO70" i="79"/>
  <c r="AN27" i="79"/>
  <c r="AO27" i="79"/>
  <c r="AP27" i="79"/>
  <c r="AO75" i="79"/>
  <c r="AN75" i="79"/>
  <c r="AP75" i="79"/>
  <c r="AN188" i="79"/>
  <c r="AO188" i="79"/>
  <c r="AP188" i="79"/>
  <c r="AO142" i="79" l="1"/>
  <c r="AN142" i="79"/>
  <c r="AP142" i="79"/>
  <c r="AJ200" i="79"/>
  <c r="AK200" i="79" s="1"/>
  <c r="AK14" i="85" s="1"/>
  <c r="AJ142" i="79"/>
  <c r="AK142" i="79" s="1"/>
  <c r="AK10" i="85" s="1"/>
  <c r="AP120" i="79"/>
  <c r="AO200" i="79"/>
  <c r="AW165" i="79"/>
  <c r="AT165" i="79"/>
  <c r="AV165" i="79"/>
  <c r="AR165" i="79"/>
  <c r="AS165" i="79"/>
  <c r="AN167" i="79"/>
  <c r="AO120" i="79"/>
  <c r="AP167" i="79"/>
  <c r="AN120" i="79"/>
  <c r="AO167" i="79"/>
  <c r="AQ165" i="79"/>
  <c r="AX165" i="79" s="1"/>
  <c r="AP200" i="79"/>
  <c r="AN200" i="79"/>
  <c r="AQ189" i="79"/>
  <c r="AX189" i="79" s="1"/>
  <c r="AR76" i="79"/>
  <c r="AS76" i="79"/>
  <c r="AW76" i="79"/>
  <c r="AU76" i="79"/>
  <c r="AT76" i="79"/>
  <c r="AQ76" i="79"/>
  <c r="AX76" i="79" s="1"/>
  <c r="AU189" i="79"/>
  <c r="AT189" i="79"/>
  <c r="AW189" i="79"/>
  <c r="AS189" i="79"/>
  <c r="AV189" i="79"/>
  <c r="AQ41" i="79"/>
  <c r="AX41" i="79" s="1"/>
  <c r="AQ72" i="79"/>
  <c r="AX72" i="79" s="1"/>
  <c r="AQ160" i="79"/>
  <c r="AX160" i="79" s="1"/>
  <c r="AQ92" i="79"/>
  <c r="AX92" i="79" s="1"/>
  <c r="AQ26" i="79"/>
  <c r="AX26" i="79" s="1"/>
  <c r="AQ24" i="79"/>
  <c r="AX24" i="79" s="1"/>
  <c r="AQ79" i="79"/>
  <c r="AX79" i="79" s="1"/>
  <c r="AQ29" i="79"/>
  <c r="AX29" i="79" s="1"/>
  <c r="AQ199" i="79"/>
  <c r="AX199" i="79" s="1"/>
  <c r="AQ69" i="79"/>
  <c r="AX69" i="79" s="1"/>
  <c r="AQ117" i="79"/>
  <c r="AX117" i="79" s="1"/>
  <c r="AQ168" i="79"/>
  <c r="AX168" i="79" s="1"/>
  <c r="AR29" i="79"/>
  <c r="AS29" i="79"/>
  <c r="AW29" i="79"/>
  <c r="AV29" i="79"/>
  <c r="AU29" i="79"/>
  <c r="AT29" i="79"/>
  <c r="AQ91" i="79"/>
  <c r="AX91" i="79" s="1"/>
  <c r="AQ66" i="79"/>
  <c r="AX66" i="79" s="1"/>
  <c r="AQ30" i="79"/>
  <c r="AX30" i="79" s="1"/>
  <c r="AQ70" i="79"/>
  <c r="AX70" i="79" s="1"/>
  <c r="AQ25" i="79"/>
  <c r="AX25" i="79" s="1"/>
  <c r="AQ192" i="79"/>
  <c r="AX192" i="79" s="1"/>
  <c r="AQ90" i="79"/>
  <c r="AX90" i="79" s="1"/>
  <c r="AQ187" i="79"/>
  <c r="AX187" i="79" s="1"/>
  <c r="AQ71" i="79"/>
  <c r="AX71" i="79" s="1"/>
  <c r="AU138" i="79"/>
  <c r="AT138" i="79"/>
  <c r="AS138" i="79"/>
  <c r="AR138" i="79"/>
  <c r="AV138" i="79"/>
  <c r="AW138" i="79"/>
  <c r="AT30" i="79"/>
  <c r="AR30" i="79"/>
  <c r="AV30" i="79"/>
  <c r="AU30" i="79"/>
  <c r="AS30" i="79"/>
  <c r="AW30" i="79"/>
  <c r="AU166" i="79"/>
  <c r="AW166" i="79"/>
  <c r="AS166" i="79"/>
  <c r="AV166" i="79"/>
  <c r="AR166" i="79"/>
  <c r="AT166" i="79"/>
  <c r="AW69" i="79"/>
  <c r="AQ119" i="79"/>
  <c r="AX119" i="79" s="1"/>
  <c r="AW158" i="79"/>
  <c r="AT158" i="79"/>
  <c r="AR158" i="79"/>
  <c r="AV158" i="79"/>
  <c r="AS158" i="79"/>
  <c r="AU158" i="79"/>
  <c r="AS24" i="79"/>
  <c r="AV24" i="79"/>
  <c r="AW24" i="79"/>
  <c r="AU24" i="79"/>
  <c r="AT24" i="79"/>
  <c r="AR24" i="79"/>
  <c r="AU169" i="79"/>
  <c r="AV169" i="79"/>
  <c r="AT169" i="79"/>
  <c r="AW169" i="79"/>
  <c r="AS169" i="79"/>
  <c r="AR169" i="79"/>
  <c r="AV89" i="79"/>
  <c r="AU89" i="79"/>
  <c r="AW89" i="79"/>
  <c r="AS89" i="79"/>
  <c r="AR89" i="79"/>
  <c r="AT89" i="79"/>
  <c r="AQ74" i="79"/>
  <c r="AX74" i="79" s="1"/>
  <c r="AQ190" i="79"/>
  <c r="AX190" i="79" s="1"/>
  <c r="AR71" i="79"/>
  <c r="AW71" i="79"/>
  <c r="AS71" i="79"/>
  <c r="AU71" i="79"/>
  <c r="AT71" i="79"/>
  <c r="AV71" i="79"/>
  <c r="AQ138" i="79"/>
  <c r="AX138" i="79" s="1"/>
  <c r="AQ93" i="79"/>
  <c r="AX93" i="79" s="1"/>
  <c r="AU80" i="79"/>
  <c r="AR80" i="79"/>
  <c r="AT80" i="79"/>
  <c r="AV80" i="79"/>
  <c r="AS80" i="79"/>
  <c r="AW80" i="79"/>
  <c r="AQ139" i="79"/>
  <c r="AX139" i="79" s="1"/>
  <c r="AQ89" i="79"/>
  <c r="AX89" i="79" s="1"/>
  <c r="AQ166" i="79"/>
  <c r="AX166" i="79" s="1"/>
  <c r="AQ158" i="79"/>
  <c r="AX158" i="79" s="1"/>
  <c r="AQ43" i="79"/>
  <c r="AX43" i="79" s="1"/>
  <c r="AV43" i="79"/>
  <c r="AS43" i="79"/>
  <c r="AT43" i="79"/>
  <c r="AU43" i="79"/>
  <c r="AR43" i="79"/>
  <c r="AW43" i="79"/>
  <c r="AQ198" i="79"/>
  <c r="AX198" i="79" s="1"/>
  <c r="AQ141" i="79"/>
  <c r="AX141" i="79" s="1"/>
  <c r="AQ80" i="79"/>
  <c r="AX80" i="79" s="1"/>
  <c r="AQ140" i="79"/>
  <c r="AX140" i="79" s="1"/>
  <c r="AQ113" i="79"/>
  <c r="AX113" i="79" s="1"/>
  <c r="AQ191" i="79"/>
  <c r="AX191" i="79" s="1"/>
  <c r="AQ28" i="79"/>
  <c r="AX28" i="79" s="1"/>
  <c r="AT199" i="79"/>
  <c r="AR199" i="79"/>
  <c r="AW199" i="79"/>
  <c r="AV199" i="79"/>
  <c r="AS199" i="79"/>
  <c r="AU199" i="79"/>
  <c r="AT41" i="79"/>
  <c r="AW41" i="79"/>
  <c r="AS41" i="79"/>
  <c r="AV41" i="79"/>
  <c r="AU41" i="79"/>
  <c r="AR41" i="79"/>
  <c r="AV74" i="79"/>
  <c r="AR74" i="79"/>
  <c r="AT74" i="79"/>
  <c r="AW74" i="79"/>
  <c r="AU74" i="79"/>
  <c r="AS74" i="79"/>
  <c r="AR190" i="79"/>
  <c r="AS190" i="79"/>
  <c r="AU190" i="79"/>
  <c r="AV190" i="79"/>
  <c r="AW190" i="79"/>
  <c r="AT190" i="79"/>
  <c r="AT91" i="79"/>
  <c r="AV91" i="79"/>
  <c r="AS91" i="79"/>
  <c r="AU91" i="79"/>
  <c r="AW91" i="79"/>
  <c r="AR91" i="79"/>
  <c r="AR112" i="79"/>
  <c r="AT112" i="79"/>
  <c r="AU112" i="79"/>
  <c r="AS112" i="79"/>
  <c r="AW112" i="79"/>
  <c r="AV112" i="79"/>
  <c r="AQ112" i="79"/>
  <c r="AX112" i="79" s="1"/>
  <c r="AT93" i="79"/>
  <c r="AW93" i="79"/>
  <c r="AS93" i="79"/>
  <c r="AV93" i="79"/>
  <c r="AU93" i="79"/>
  <c r="AR93" i="79"/>
  <c r="AT141" i="79"/>
  <c r="AW141" i="79"/>
  <c r="AS141" i="79"/>
  <c r="AV141" i="79"/>
  <c r="AU141" i="79"/>
  <c r="AR141" i="79"/>
  <c r="AU160" i="79"/>
  <c r="AT160" i="79"/>
  <c r="AW160" i="79"/>
  <c r="AR160" i="79"/>
  <c r="AV160" i="79"/>
  <c r="AS160" i="79"/>
  <c r="AU117" i="79"/>
  <c r="AR117" i="79"/>
  <c r="AW117" i="79"/>
  <c r="AT117" i="79"/>
  <c r="AS117" i="79"/>
  <c r="AV117" i="79"/>
  <c r="AQ169" i="79"/>
  <c r="AX169" i="79" s="1"/>
  <c r="AW27" i="79"/>
  <c r="AR27" i="79"/>
  <c r="AS27" i="79"/>
  <c r="AV27" i="79"/>
  <c r="AT27" i="79"/>
  <c r="AU27" i="79"/>
  <c r="AR159" i="79"/>
  <c r="AW159" i="79"/>
  <c r="AT159" i="79"/>
  <c r="AU159" i="79"/>
  <c r="AV159" i="79"/>
  <c r="AS159" i="79"/>
  <c r="AS42" i="79"/>
  <c r="AV42" i="79"/>
  <c r="AU42" i="79"/>
  <c r="AT42" i="79"/>
  <c r="AW42" i="79"/>
  <c r="AR42" i="79"/>
  <c r="AT119" i="79"/>
  <c r="AR119" i="79"/>
  <c r="AW119" i="79"/>
  <c r="AU119" i="79"/>
  <c r="AS119" i="79"/>
  <c r="AV119" i="79"/>
  <c r="AS188" i="79"/>
  <c r="AR188" i="79"/>
  <c r="AV188" i="79"/>
  <c r="AU188" i="79"/>
  <c r="AW188" i="79"/>
  <c r="AT188" i="79"/>
  <c r="AV72" i="79"/>
  <c r="AR72" i="79"/>
  <c r="AW72" i="79"/>
  <c r="AU72" i="79"/>
  <c r="AT72" i="79"/>
  <c r="AS72" i="79"/>
  <c r="AW118" i="79"/>
  <c r="AT118" i="79"/>
  <c r="AU118" i="79"/>
  <c r="AV118" i="79"/>
  <c r="AS118" i="79"/>
  <c r="AR118" i="79"/>
  <c r="AT161" i="79"/>
  <c r="AS161" i="79"/>
  <c r="AW161" i="79"/>
  <c r="AR161" i="79"/>
  <c r="AU161" i="79"/>
  <c r="AV161" i="79"/>
  <c r="AR187" i="79"/>
  <c r="AW187" i="79"/>
  <c r="AU187" i="79"/>
  <c r="AT187" i="79"/>
  <c r="AV187" i="79"/>
  <c r="AS187" i="79"/>
  <c r="AT113" i="79"/>
  <c r="AW113" i="79"/>
  <c r="AS113" i="79"/>
  <c r="AR113" i="79"/>
  <c r="AU113" i="79"/>
  <c r="AV113" i="79"/>
  <c r="AT68" i="79"/>
  <c r="AS68" i="79"/>
  <c r="AR68" i="79"/>
  <c r="AW68" i="79"/>
  <c r="AU68" i="79"/>
  <c r="AV68" i="79"/>
  <c r="AR25" i="79"/>
  <c r="AT25" i="79"/>
  <c r="AU25" i="79"/>
  <c r="AW25" i="79"/>
  <c r="AS25" i="79"/>
  <c r="AV25" i="79"/>
  <c r="AS192" i="79"/>
  <c r="AU192" i="79"/>
  <c r="AV192" i="79"/>
  <c r="AR192" i="79"/>
  <c r="AT192" i="79"/>
  <c r="AW192" i="79"/>
  <c r="AQ118" i="79"/>
  <c r="AX118" i="79" s="1"/>
  <c r="AS40" i="79"/>
  <c r="AR40" i="79"/>
  <c r="AT40" i="79"/>
  <c r="AW40" i="79"/>
  <c r="AV40" i="79"/>
  <c r="AU40" i="79"/>
  <c r="AS28" i="79"/>
  <c r="AV28" i="79"/>
  <c r="AT28" i="79"/>
  <c r="AU28" i="79"/>
  <c r="AR28" i="79"/>
  <c r="AW28" i="79"/>
  <c r="AU75" i="79"/>
  <c r="AR75" i="79"/>
  <c r="AW75" i="79"/>
  <c r="AT75" i="79"/>
  <c r="AS75" i="79"/>
  <c r="AV75" i="79"/>
  <c r="AV140" i="79"/>
  <c r="AR140" i="79"/>
  <c r="AU140" i="79"/>
  <c r="AW140" i="79"/>
  <c r="AT140" i="79"/>
  <c r="AS140" i="79"/>
  <c r="AQ188" i="79"/>
  <c r="AX188" i="79" s="1"/>
  <c r="AQ159" i="79"/>
  <c r="AX159" i="79" s="1"/>
  <c r="AQ42" i="79"/>
  <c r="AX42" i="79" s="1"/>
  <c r="AR70" i="79"/>
  <c r="AT70" i="79"/>
  <c r="AU70" i="79"/>
  <c r="AW70" i="79"/>
  <c r="AV70" i="79"/>
  <c r="AS70" i="79"/>
  <c r="AS66" i="79"/>
  <c r="AV66" i="79"/>
  <c r="AW66" i="79"/>
  <c r="AR66" i="79"/>
  <c r="AU66" i="79"/>
  <c r="AT66" i="79"/>
  <c r="AU139" i="79"/>
  <c r="AW139" i="79"/>
  <c r="AT139" i="79"/>
  <c r="AS139" i="79"/>
  <c r="AV139" i="79"/>
  <c r="AR139" i="79"/>
  <c r="AQ68" i="79"/>
  <c r="AV90" i="79"/>
  <c r="AU90" i="79"/>
  <c r="AR90" i="79"/>
  <c r="AS90" i="79"/>
  <c r="AT90" i="79"/>
  <c r="AW90" i="79"/>
  <c r="AU168" i="79"/>
  <c r="AR168" i="79"/>
  <c r="AT168" i="79"/>
  <c r="AV168" i="79"/>
  <c r="AS168" i="79"/>
  <c r="AW168" i="79"/>
  <c r="AV191" i="79"/>
  <c r="AU191" i="79"/>
  <c r="AS191" i="79"/>
  <c r="AW191" i="79"/>
  <c r="AR191" i="79"/>
  <c r="AT191" i="79"/>
  <c r="AR79" i="79"/>
  <c r="AT79" i="79"/>
  <c r="AV79" i="79"/>
  <c r="AU79" i="79"/>
  <c r="AW79" i="79"/>
  <c r="AS79" i="79"/>
  <c r="AQ75" i="79"/>
  <c r="AX75" i="79" s="1"/>
  <c r="AQ27" i="79"/>
  <c r="AX27" i="79" s="1"/>
  <c r="AQ161" i="79"/>
  <c r="AX161" i="79" s="1"/>
  <c r="AQ40" i="79"/>
  <c r="AS26" i="79"/>
  <c r="AW26" i="79"/>
  <c r="AT26" i="79"/>
  <c r="AV26" i="79"/>
  <c r="AR26" i="79"/>
  <c r="AU26" i="79"/>
  <c r="AQ142" i="79" l="1"/>
  <c r="AX142" i="79" s="1"/>
  <c r="AJ14" i="85"/>
  <c r="AJ10" i="85"/>
  <c r="AW142" i="79"/>
  <c r="AV142" i="79"/>
  <c r="AU142" i="79"/>
  <c r="AS142" i="79"/>
  <c r="AT142" i="79"/>
  <c r="AR142" i="79"/>
  <c r="AU198" i="79"/>
  <c r="AT69" i="79"/>
  <c r="AU69" i="79"/>
  <c r="AS198" i="79"/>
  <c r="AV69" i="79"/>
  <c r="AS69" i="79"/>
  <c r="AT198" i="79"/>
  <c r="AW198" i="79"/>
  <c r="AR69" i="79"/>
  <c r="AR198" i="79"/>
  <c r="AV198" i="79"/>
  <c r="AT167" i="79"/>
  <c r="AR120" i="79"/>
  <c r="AQ167" i="79"/>
  <c r="AX167" i="79" s="1"/>
  <c r="AQ200" i="79"/>
  <c r="AX200" i="79" s="1"/>
  <c r="AQ120" i="79"/>
  <c r="AX120" i="79" s="1"/>
  <c r="AV92" i="79"/>
  <c r="AU92" i="79"/>
  <c r="AS92" i="79"/>
  <c r="AS120" i="79"/>
  <c r="AT120" i="79"/>
  <c r="AU120" i="79"/>
  <c r="AV120" i="79"/>
  <c r="AW120" i="79"/>
  <c r="AT200" i="79"/>
  <c r="AS200" i="79"/>
  <c r="AU200" i="79"/>
  <c r="AV200" i="79"/>
  <c r="AW200" i="79"/>
  <c r="AR200" i="79"/>
  <c r="AT92" i="79"/>
  <c r="AR92" i="79"/>
  <c r="AW92" i="79"/>
  <c r="AX40" i="79"/>
  <c r="AX68" i="79"/>
  <c r="AW167" i="79" l="1"/>
  <c r="AS167" i="79"/>
  <c r="AU167" i="79"/>
  <c r="AR167" i="79"/>
  <c r="AV167" i="79"/>
  <c r="AB150" i="79" l="1"/>
  <c r="AG150" i="79" l="1"/>
  <c r="AB94" i="79"/>
  <c r="AP150" i="79" l="1"/>
  <c r="AN150" i="79"/>
  <c r="AO150" i="79"/>
  <c r="AJ150" i="79"/>
  <c r="AK150" i="79" s="1"/>
  <c r="AV150" i="79" s="1"/>
  <c r="AG94" i="79"/>
  <c r="AB44" i="79"/>
  <c r="AB45" i="79"/>
  <c r="AB46" i="79"/>
  <c r="AB47" i="79"/>
  <c r="AB48" i="79"/>
  <c r="AB81" i="79"/>
  <c r="AB82" i="79"/>
  <c r="AB83" i="79"/>
  <c r="AB84" i="79"/>
  <c r="AB95" i="79"/>
  <c r="AB96" i="79"/>
  <c r="AB97" i="79"/>
  <c r="AB98" i="79"/>
  <c r="AB99" i="79"/>
  <c r="AB100" i="79"/>
  <c r="AB101" i="79"/>
  <c r="AB114" i="79"/>
  <c r="AB116" i="79"/>
  <c r="AB121" i="79"/>
  <c r="AB122" i="79"/>
  <c r="AB123" i="79"/>
  <c r="AB124" i="79"/>
  <c r="AB125" i="79"/>
  <c r="AB126" i="79"/>
  <c r="AB129" i="79"/>
  <c r="AB130" i="79"/>
  <c r="AB143" i="79"/>
  <c r="AB144" i="79"/>
  <c r="AB145" i="79"/>
  <c r="AB146" i="79"/>
  <c r="AB147" i="79"/>
  <c r="AB148" i="79"/>
  <c r="AB149" i="79"/>
  <c r="AB162" i="79"/>
  <c r="AB163" i="79"/>
  <c r="AB170" i="79"/>
  <c r="AB171" i="79"/>
  <c r="AB172" i="79"/>
  <c r="AB173" i="79"/>
  <c r="AB174" i="79"/>
  <c r="AB175" i="79"/>
  <c r="AB193" i="79"/>
  <c r="AB194" i="79"/>
  <c r="AB195" i="79"/>
  <c r="AB196" i="79"/>
  <c r="AB197" i="79"/>
  <c r="AB201" i="79"/>
  <c r="AB202" i="79"/>
  <c r="AB203" i="79"/>
  <c r="AB204" i="79"/>
  <c r="AF12" i="85" l="1"/>
  <c r="AR150" i="79"/>
  <c r="AT150" i="79"/>
  <c r="AU150" i="79"/>
  <c r="AS150" i="79"/>
  <c r="AQ150" i="79"/>
  <c r="AX150" i="79" s="1"/>
  <c r="AW150" i="79"/>
  <c r="AG204" i="79"/>
  <c r="AG201" i="79"/>
  <c r="AG193" i="79"/>
  <c r="AG173" i="79"/>
  <c r="AG170" i="79"/>
  <c r="AG147" i="79"/>
  <c r="AG144" i="79"/>
  <c r="AG129" i="79"/>
  <c r="AG123" i="79"/>
  <c r="AG98" i="79"/>
  <c r="AG95" i="79"/>
  <c r="AG82" i="79"/>
  <c r="AG46" i="79"/>
  <c r="AG203" i="79"/>
  <c r="AG195" i="79"/>
  <c r="AG172" i="79"/>
  <c r="AG163" i="79"/>
  <c r="AG146" i="79"/>
  <c r="AG143" i="79"/>
  <c r="AG126" i="79"/>
  <c r="AG101" i="79"/>
  <c r="AG81" i="79"/>
  <c r="AG45" i="79"/>
  <c r="AG202" i="79"/>
  <c r="AG194" i="79"/>
  <c r="AG162" i="79"/>
  <c r="AG145" i="79"/>
  <c r="AG125" i="79"/>
  <c r="AG122" i="79"/>
  <c r="AG116" i="79"/>
  <c r="AG100" i="79"/>
  <c r="AG97" i="79"/>
  <c r="AG84" i="79"/>
  <c r="AG48" i="79"/>
  <c r="AG44" i="79"/>
  <c r="AG197" i="79"/>
  <c r="AG175" i="79"/>
  <c r="AG174" i="79"/>
  <c r="AG171" i="79"/>
  <c r="AG149" i="79"/>
  <c r="AG148" i="79"/>
  <c r="AG130" i="79"/>
  <c r="AG124" i="79"/>
  <c r="AG121" i="79"/>
  <c r="AG114" i="79"/>
  <c r="AG99" i="79"/>
  <c r="AG96" i="79"/>
  <c r="AG83" i="79"/>
  <c r="AG47" i="79"/>
  <c r="AG196" i="79"/>
  <c r="AG12" i="85" s="1"/>
  <c r="AB12" i="85"/>
  <c r="AJ94" i="79"/>
  <c r="AK94" i="79" s="1"/>
  <c r="AN94" i="79"/>
  <c r="AO94" i="79"/>
  <c r="AP94" i="79"/>
  <c r="AB128" i="79"/>
  <c r="AB127" i="79"/>
  <c r="AB64" i="85"/>
  <c r="AJ196" i="79" l="1"/>
  <c r="AG128" i="79"/>
  <c r="AG127" i="79"/>
  <c r="AJ122" i="79"/>
  <c r="AK122" i="79" s="1"/>
  <c r="AJ145" i="79"/>
  <c r="AK145" i="79" s="1"/>
  <c r="AJ123" i="79"/>
  <c r="AK123" i="79" s="1"/>
  <c r="AJ46" i="79"/>
  <c r="AK46" i="79" s="1"/>
  <c r="AJ124" i="79"/>
  <c r="AK124" i="79" s="1"/>
  <c r="AJ95" i="79"/>
  <c r="AK95" i="79" s="1"/>
  <c r="AJ147" i="79"/>
  <c r="AK147" i="79" s="1"/>
  <c r="AJ197" i="79"/>
  <c r="AK197" i="79" s="1"/>
  <c r="AJ44" i="79"/>
  <c r="AK44" i="79" s="1"/>
  <c r="AJ99" i="79"/>
  <c r="AK99" i="79" s="1"/>
  <c r="AJ148" i="79"/>
  <c r="AK148" i="79" s="1"/>
  <c r="AJ48" i="79"/>
  <c r="AK48" i="79" s="1"/>
  <c r="AJ114" i="79"/>
  <c r="AK114" i="79" s="1"/>
  <c r="AJ129" i="79"/>
  <c r="AK129" i="79" s="1"/>
  <c r="AJ202" i="79"/>
  <c r="AK202" i="79" s="1"/>
  <c r="AJ172" i="79"/>
  <c r="AK172" i="79" s="1"/>
  <c r="AJ116" i="79"/>
  <c r="AK116" i="79" s="1"/>
  <c r="AJ125" i="79"/>
  <c r="AK125" i="79" s="1"/>
  <c r="AJ149" i="79"/>
  <c r="AK149" i="79" s="1"/>
  <c r="AJ144" i="79"/>
  <c r="AK144" i="79" s="1"/>
  <c r="AJ173" i="79"/>
  <c r="AK173" i="79" s="1"/>
  <c r="AJ195" i="79"/>
  <c r="AK195" i="79" s="1"/>
  <c r="AJ82" i="79"/>
  <c r="AK82" i="79" s="1"/>
  <c r="AJ45" i="79"/>
  <c r="AK45" i="79" s="1"/>
  <c r="AJ100" i="79"/>
  <c r="AK100" i="79" s="1"/>
  <c r="AJ203" i="79"/>
  <c r="AK203" i="79" s="1"/>
  <c r="AJ130" i="79"/>
  <c r="AK130" i="79" s="1"/>
  <c r="AJ162" i="79"/>
  <c r="AK162" i="79" s="1"/>
  <c r="AJ98" i="79"/>
  <c r="AK98" i="79" s="1"/>
  <c r="AJ171" i="79"/>
  <c r="AK171" i="79" s="1"/>
  <c r="AJ193" i="79"/>
  <c r="AK193" i="79" s="1"/>
  <c r="AJ163" i="79"/>
  <c r="AK163" i="79" s="1"/>
  <c r="AJ83" i="79"/>
  <c r="AK83" i="79" s="1"/>
  <c r="AJ143" i="79"/>
  <c r="AK143" i="79" s="1"/>
  <c r="AJ170" i="79"/>
  <c r="AK170" i="79" s="1"/>
  <c r="AJ97" i="79"/>
  <c r="AK97" i="79" s="1"/>
  <c r="AJ174" i="79"/>
  <c r="AK174" i="79" s="1"/>
  <c r="AJ101" i="79"/>
  <c r="AK101" i="79" s="1"/>
  <c r="AJ47" i="79"/>
  <c r="AK47" i="79" s="1"/>
  <c r="AJ126" i="79"/>
  <c r="AK126" i="79" s="1"/>
  <c r="AJ175" i="79"/>
  <c r="AK175" i="79" s="1"/>
  <c r="AJ201" i="79"/>
  <c r="AK201" i="79" s="1"/>
  <c r="AJ96" i="79"/>
  <c r="AK96" i="79" s="1"/>
  <c r="AJ146" i="79"/>
  <c r="AK146" i="79" s="1"/>
  <c r="AJ81" i="79"/>
  <c r="AK81" i="79" s="1"/>
  <c r="AJ194" i="79"/>
  <c r="AK194" i="79" s="1"/>
  <c r="AJ84" i="79"/>
  <c r="AK84" i="79" s="1"/>
  <c r="AJ204" i="79"/>
  <c r="AK204" i="79" s="1"/>
  <c r="AJ121" i="79"/>
  <c r="AK121" i="79" s="1"/>
  <c r="AQ94" i="79"/>
  <c r="AX94" i="79" s="1"/>
  <c r="AN121" i="79"/>
  <c r="AO121" i="79"/>
  <c r="AP121" i="79"/>
  <c r="AP97" i="79"/>
  <c r="AN97" i="79"/>
  <c r="AO97" i="79"/>
  <c r="AO195" i="79"/>
  <c r="AN195" i="79"/>
  <c r="AP195" i="79"/>
  <c r="AP101" i="79"/>
  <c r="AO101" i="79"/>
  <c r="AN101" i="79"/>
  <c r="AN48" i="79"/>
  <c r="AO48" i="79"/>
  <c r="AP48" i="79"/>
  <c r="AO129" i="79"/>
  <c r="AN129" i="79"/>
  <c r="AP129" i="79"/>
  <c r="AP175" i="79"/>
  <c r="AN175" i="79"/>
  <c r="AO175" i="79"/>
  <c r="AN95" i="79"/>
  <c r="AP95" i="79"/>
  <c r="AO95" i="79"/>
  <c r="AN173" i="79"/>
  <c r="AP173" i="79"/>
  <c r="AO173" i="79"/>
  <c r="AP47" i="79"/>
  <c r="AO47" i="79"/>
  <c r="AN47" i="79"/>
  <c r="AO125" i="79"/>
  <c r="AP125" i="79"/>
  <c r="AN125" i="79"/>
  <c r="AN114" i="79"/>
  <c r="AP114" i="79"/>
  <c r="AO114" i="79"/>
  <c r="AN201" i="79"/>
  <c r="AO201" i="79"/>
  <c r="AP201" i="79"/>
  <c r="AN122" i="79"/>
  <c r="AO122" i="79"/>
  <c r="AP122" i="79"/>
  <c r="AO162" i="79"/>
  <c r="AP162" i="79"/>
  <c r="AN162" i="79"/>
  <c r="AO203" i="79"/>
  <c r="AN203" i="79"/>
  <c r="AP203" i="79"/>
  <c r="AN124" i="79"/>
  <c r="AO124" i="79"/>
  <c r="AP124" i="79"/>
  <c r="AP193" i="79"/>
  <c r="AN193" i="79"/>
  <c r="AO193" i="79"/>
  <c r="AO44" i="79"/>
  <c r="AN44" i="79"/>
  <c r="AP44" i="79"/>
  <c r="AP83" i="79"/>
  <c r="AO83" i="79"/>
  <c r="AN83" i="79"/>
  <c r="AN99" i="79"/>
  <c r="AP99" i="79"/>
  <c r="AO99" i="79"/>
  <c r="AP143" i="79"/>
  <c r="AO143" i="79"/>
  <c r="AN143" i="79"/>
  <c r="AO148" i="79"/>
  <c r="AN148" i="79"/>
  <c r="AP148" i="79"/>
  <c r="AP170" i="79"/>
  <c r="AN170" i="79"/>
  <c r="AO170" i="79"/>
  <c r="AP204" i="79"/>
  <c r="AN204" i="79"/>
  <c r="AO204" i="79"/>
  <c r="AN46" i="79"/>
  <c r="AP46" i="79"/>
  <c r="AO46" i="79"/>
  <c r="AP171" i="79"/>
  <c r="AN171" i="79"/>
  <c r="AO171" i="79"/>
  <c r="AO81" i="79"/>
  <c r="AN81" i="79"/>
  <c r="AP81" i="79"/>
  <c r="AP130" i="79"/>
  <c r="AN130" i="79"/>
  <c r="AO130" i="79"/>
  <c r="AP96" i="79"/>
  <c r="AN96" i="79"/>
  <c r="AO96" i="79"/>
  <c r="AN126" i="79"/>
  <c r="AO126" i="79"/>
  <c r="AP126" i="79"/>
  <c r="AO145" i="79"/>
  <c r="AP145" i="79"/>
  <c r="AN145" i="79"/>
  <c r="AP149" i="79"/>
  <c r="AO149" i="79"/>
  <c r="AN149" i="79"/>
  <c r="AN172" i="79"/>
  <c r="AO172" i="79"/>
  <c r="AP172" i="79"/>
  <c r="AP194" i="79"/>
  <c r="AO194" i="79"/>
  <c r="AN194" i="79"/>
  <c r="AT94" i="79"/>
  <c r="AS94" i="79"/>
  <c r="AR94" i="79"/>
  <c r="AU94" i="79"/>
  <c r="AV94" i="79"/>
  <c r="AW94" i="79"/>
  <c r="AN116" i="79"/>
  <c r="AP116" i="79"/>
  <c r="AO116" i="79"/>
  <c r="AN146" i="79"/>
  <c r="AO146" i="79"/>
  <c r="AP146" i="79"/>
  <c r="AN82" i="79"/>
  <c r="AO82" i="79"/>
  <c r="AP82" i="79"/>
  <c r="AO98" i="79"/>
  <c r="AN98" i="79"/>
  <c r="AP98" i="79"/>
  <c r="AO147" i="79"/>
  <c r="AP147" i="79"/>
  <c r="AN147" i="79"/>
  <c r="AN163" i="79"/>
  <c r="AO163" i="79"/>
  <c r="AP163" i="79"/>
  <c r="AN197" i="79"/>
  <c r="AO197" i="79"/>
  <c r="AP197" i="79"/>
  <c r="AO45" i="79"/>
  <c r="AN45" i="79"/>
  <c r="AP45" i="79"/>
  <c r="AP84" i="79"/>
  <c r="AO84" i="79"/>
  <c r="AN84" i="79"/>
  <c r="AO100" i="79"/>
  <c r="AP100" i="79"/>
  <c r="AN100" i="79"/>
  <c r="AP123" i="79"/>
  <c r="AN123" i="79"/>
  <c r="AO123" i="79"/>
  <c r="AP144" i="79"/>
  <c r="AN144" i="79"/>
  <c r="AO144" i="79"/>
  <c r="AP174" i="79"/>
  <c r="AN174" i="79"/>
  <c r="AO174" i="79"/>
  <c r="AP202" i="79"/>
  <c r="AN202" i="79"/>
  <c r="AO202" i="79"/>
  <c r="AO196" i="79" l="1"/>
  <c r="AP196" i="79"/>
  <c r="AN196" i="79"/>
  <c r="AI12" i="85"/>
  <c r="AK196" i="79"/>
  <c r="AK12" i="85" s="1"/>
  <c r="AJ12" i="85"/>
  <c r="AJ128" i="79"/>
  <c r="AK128" i="79" s="1"/>
  <c r="AJ127" i="79"/>
  <c r="AK127" i="79" s="1"/>
  <c r="AQ101" i="79"/>
  <c r="AX101" i="79" s="1"/>
  <c r="AQ171" i="79"/>
  <c r="AX171" i="79" s="1"/>
  <c r="AQ173" i="79"/>
  <c r="AX173" i="79" s="1"/>
  <c r="AQ201" i="79"/>
  <c r="AX201" i="79" s="1"/>
  <c r="AQ100" i="79"/>
  <c r="AX100" i="79" s="1"/>
  <c r="AQ84" i="79"/>
  <c r="AX84" i="79" s="1"/>
  <c r="AQ45" i="79"/>
  <c r="AX45" i="79" s="1"/>
  <c r="AQ82" i="79"/>
  <c r="AX82" i="79" s="1"/>
  <c r="AQ172" i="79"/>
  <c r="AX172" i="79" s="1"/>
  <c r="AQ124" i="79"/>
  <c r="AX124" i="79" s="1"/>
  <c r="AQ46" i="79"/>
  <c r="AX46" i="79" s="1"/>
  <c r="AQ146" i="79"/>
  <c r="AX146" i="79" s="1"/>
  <c r="AQ116" i="79"/>
  <c r="AX116" i="79" s="1"/>
  <c r="AQ194" i="79"/>
  <c r="AX194" i="79" s="1"/>
  <c r="AQ170" i="79"/>
  <c r="AX170" i="79" s="1"/>
  <c r="AQ99" i="79"/>
  <c r="AX99" i="79" s="1"/>
  <c r="AQ144" i="79"/>
  <c r="AX144" i="79" s="1"/>
  <c r="AQ145" i="79"/>
  <c r="AX145" i="79" s="1"/>
  <c r="AQ114" i="79"/>
  <c r="AX114" i="79" s="1"/>
  <c r="AQ96" i="79"/>
  <c r="AX96" i="79" s="1"/>
  <c r="AQ44" i="79"/>
  <c r="AX44" i="79" s="1"/>
  <c r="AQ122" i="79"/>
  <c r="AX122" i="79" s="1"/>
  <c r="AQ129" i="79"/>
  <c r="AX129" i="79" s="1"/>
  <c r="AQ48" i="79"/>
  <c r="AX48" i="79" s="1"/>
  <c r="AQ97" i="79"/>
  <c r="AX97" i="79" s="1"/>
  <c r="AQ175" i="79"/>
  <c r="AX175" i="79" s="1"/>
  <c r="AQ202" i="79"/>
  <c r="AX202" i="79" s="1"/>
  <c r="AQ174" i="79"/>
  <c r="AX174" i="79" s="1"/>
  <c r="AQ123" i="79"/>
  <c r="AX123" i="79" s="1"/>
  <c r="AQ147" i="79"/>
  <c r="AX147" i="79" s="1"/>
  <c r="AQ143" i="79"/>
  <c r="AX143" i="79" s="1"/>
  <c r="AQ203" i="79"/>
  <c r="AX203" i="79" s="1"/>
  <c r="AQ195" i="79"/>
  <c r="AX195" i="79" s="1"/>
  <c r="AQ197" i="79"/>
  <c r="AX197" i="79" s="1"/>
  <c r="AQ149" i="79"/>
  <c r="AX149" i="79" s="1"/>
  <c r="AQ130" i="79"/>
  <c r="AX130" i="79" s="1"/>
  <c r="AQ81" i="79"/>
  <c r="AX81" i="79" s="1"/>
  <c r="AQ148" i="79"/>
  <c r="AX148" i="79" s="1"/>
  <c r="AQ193" i="79"/>
  <c r="AX193" i="79" s="1"/>
  <c r="AQ95" i="79"/>
  <c r="AX95" i="79" s="1"/>
  <c r="AQ121" i="79"/>
  <c r="AX121" i="79" s="1"/>
  <c r="AQ47" i="79"/>
  <c r="AX47" i="79" s="1"/>
  <c r="AQ163" i="79"/>
  <c r="AX163" i="79" s="1"/>
  <c r="AQ98" i="79"/>
  <c r="AX98" i="79" s="1"/>
  <c r="AQ126" i="79"/>
  <c r="AX126" i="79" s="1"/>
  <c r="AQ204" i="79"/>
  <c r="AX204" i="79" s="1"/>
  <c r="AQ83" i="79"/>
  <c r="AX83" i="79" s="1"/>
  <c r="AQ162" i="79"/>
  <c r="AX162" i="79" s="1"/>
  <c r="AQ125" i="79"/>
  <c r="AX125" i="79" s="1"/>
  <c r="AO127" i="79"/>
  <c r="AP127" i="79"/>
  <c r="AN127" i="79"/>
  <c r="AV147" i="79"/>
  <c r="AU147" i="79"/>
  <c r="AS147" i="79"/>
  <c r="AR147" i="79"/>
  <c r="AW147" i="79"/>
  <c r="AT147" i="79"/>
  <c r="AW82" i="79"/>
  <c r="AU82" i="79"/>
  <c r="AR82" i="79"/>
  <c r="AS82" i="79"/>
  <c r="AV82" i="79"/>
  <c r="AT82" i="79"/>
  <c r="AV146" i="79"/>
  <c r="AR146" i="79"/>
  <c r="AU146" i="79"/>
  <c r="AS146" i="79"/>
  <c r="AT146" i="79"/>
  <c r="AW146" i="79"/>
  <c r="AW172" i="79"/>
  <c r="AS172" i="79"/>
  <c r="AU172" i="79"/>
  <c r="AR172" i="79"/>
  <c r="AV172" i="79"/>
  <c r="AT172" i="79"/>
  <c r="AV47" i="79"/>
  <c r="AR47" i="79"/>
  <c r="AW47" i="79"/>
  <c r="AU47" i="79"/>
  <c r="AS47" i="79"/>
  <c r="AT47" i="79"/>
  <c r="AS101" i="79"/>
  <c r="AV101" i="79"/>
  <c r="AW101" i="79"/>
  <c r="AU101" i="79"/>
  <c r="AR101" i="79"/>
  <c r="AT101" i="79"/>
  <c r="AT174" i="79"/>
  <c r="AU174" i="79"/>
  <c r="AW174" i="79"/>
  <c r="AV174" i="79"/>
  <c r="AR174" i="79"/>
  <c r="AS174" i="79"/>
  <c r="AS123" i="79"/>
  <c r="AR123" i="79"/>
  <c r="AT123" i="79"/>
  <c r="AU123" i="79"/>
  <c r="AV123" i="79"/>
  <c r="AW123" i="79"/>
  <c r="AV100" i="79"/>
  <c r="AU100" i="79"/>
  <c r="AS100" i="79"/>
  <c r="AR100" i="79"/>
  <c r="AW100" i="79"/>
  <c r="AT100" i="79"/>
  <c r="AW116" i="79"/>
  <c r="AT116" i="79"/>
  <c r="AV116" i="79"/>
  <c r="AS116" i="79"/>
  <c r="AR116" i="79"/>
  <c r="AU116" i="79"/>
  <c r="AR145" i="79"/>
  <c r="AS145" i="79"/>
  <c r="AV145" i="79"/>
  <c r="AT145" i="79"/>
  <c r="AU145" i="79"/>
  <c r="AW145" i="79"/>
  <c r="AU148" i="79"/>
  <c r="AR148" i="79"/>
  <c r="AV148" i="79"/>
  <c r="AT148" i="79"/>
  <c r="AW148" i="79"/>
  <c r="AS148" i="79"/>
  <c r="AT193" i="79"/>
  <c r="AV193" i="79"/>
  <c r="AW193" i="79"/>
  <c r="AU193" i="79"/>
  <c r="AS193" i="79"/>
  <c r="AR193" i="79"/>
  <c r="AU124" i="79"/>
  <c r="AW124" i="79"/>
  <c r="AS124" i="79"/>
  <c r="AV124" i="79"/>
  <c r="AR124" i="79"/>
  <c r="AT124" i="79"/>
  <c r="AR114" i="79"/>
  <c r="AV114" i="79"/>
  <c r="AS114" i="79"/>
  <c r="AU114" i="79"/>
  <c r="AW114" i="79"/>
  <c r="AT114" i="79"/>
  <c r="AV175" i="79"/>
  <c r="AW175" i="79"/>
  <c r="AT175" i="79"/>
  <c r="AR175" i="79"/>
  <c r="AU175" i="79"/>
  <c r="AS175" i="79"/>
  <c r="AR48" i="79"/>
  <c r="AW48" i="79"/>
  <c r="AV48" i="79"/>
  <c r="AT48" i="79"/>
  <c r="AU48" i="79"/>
  <c r="AS48" i="79"/>
  <c r="AV195" i="79"/>
  <c r="AT195" i="79"/>
  <c r="AU195" i="79"/>
  <c r="AR195" i="79"/>
  <c r="AS195" i="79"/>
  <c r="AW195" i="79"/>
  <c r="AR97" i="79"/>
  <c r="AW97" i="79"/>
  <c r="AU97" i="79"/>
  <c r="AV97" i="79"/>
  <c r="AS97" i="79"/>
  <c r="AT97" i="79"/>
  <c r="AR121" i="79"/>
  <c r="AW121" i="79"/>
  <c r="AV121" i="79"/>
  <c r="AS121" i="79"/>
  <c r="AT121" i="79"/>
  <c r="AU121" i="79"/>
  <c r="AT98" i="79"/>
  <c r="AR98" i="79"/>
  <c r="AS98" i="79"/>
  <c r="AV98" i="79"/>
  <c r="AW98" i="79"/>
  <c r="AU98" i="79"/>
  <c r="AT126" i="79"/>
  <c r="AU126" i="79"/>
  <c r="AR126" i="79"/>
  <c r="AS126" i="79"/>
  <c r="AV126" i="79"/>
  <c r="AW126" i="79"/>
  <c r="AS96" i="79"/>
  <c r="AU96" i="79"/>
  <c r="AW96" i="79"/>
  <c r="AV96" i="79"/>
  <c r="AT96" i="79"/>
  <c r="AR96" i="79"/>
  <c r="AV130" i="79"/>
  <c r="AS130" i="79"/>
  <c r="AR130" i="79"/>
  <c r="AU130" i="79"/>
  <c r="AT130" i="79"/>
  <c r="AW130" i="79"/>
  <c r="AS81" i="79"/>
  <c r="AT81" i="79"/>
  <c r="AV81" i="79"/>
  <c r="AR81" i="79"/>
  <c r="AW81" i="79"/>
  <c r="AU81" i="79"/>
  <c r="AR46" i="79"/>
  <c r="AW46" i="79"/>
  <c r="AT46" i="79"/>
  <c r="AU46" i="79"/>
  <c r="AS46" i="79"/>
  <c r="AV46" i="79"/>
  <c r="AT143" i="79"/>
  <c r="AR143" i="79"/>
  <c r="AW143" i="79"/>
  <c r="AV143" i="79"/>
  <c r="AU143" i="79"/>
  <c r="AS143" i="79"/>
  <c r="AV203" i="79"/>
  <c r="AU203" i="79"/>
  <c r="AS203" i="79"/>
  <c r="AR203" i="79"/>
  <c r="AW203" i="79"/>
  <c r="AT203" i="79"/>
  <c r="AS162" i="79"/>
  <c r="AV162" i="79"/>
  <c r="AR162" i="79"/>
  <c r="AT162" i="79"/>
  <c r="AW162" i="79"/>
  <c r="AU162" i="79"/>
  <c r="AS125" i="79"/>
  <c r="AU125" i="79"/>
  <c r="AR125" i="79"/>
  <c r="AV125" i="79"/>
  <c r="AW125" i="79"/>
  <c r="AT125" i="79"/>
  <c r="AT95" i="79"/>
  <c r="AV95" i="79"/>
  <c r="AU95" i="79"/>
  <c r="AW95" i="79"/>
  <c r="AR95" i="79"/>
  <c r="AS95" i="79"/>
  <c r="AW197" i="79"/>
  <c r="AT197" i="79"/>
  <c r="AU197" i="79"/>
  <c r="AR197" i="79"/>
  <c r="AV197" i="79"/>
  <c r="AS197" i="79"/>
  <c r="AS202" i="79"/>
  <c r="AW202" i="79"/>
  <c r="AV202" i="79"/>
  <c r="AU202" i="79"/>
  <c r="AR202" i="79"/>
  <c r="AT202" i="79"/>
  <c r="AT144" i="79"/>
  <c r="AU144" i="79"/>
  <c r="AV144" i="79"/>
  <c r="AR144" i="79"/>
  <c r="AW144" i="79"/>
  <c r="AS144" i="79"/>
  <c r="AT84" i="79"/>
  <c r="AW84" i="79"/>
  <c r="AU84" i="79"/>
  <c r="AS84" i="79"/>
  <c r="AR84" i="79"/>
  <c r="AV84" i="79"/>
  <c r="AS45" i="79"/>
  <c r="AW45" i="79"/>
  <c r="AV45" i="79"/>
  <c r="AR45" i="79"/>
  <c r="AU45" i="79"/>
  <c r="AT45" i="79"/>
  <c r="AR163" i="79"/>
  <c r="AW163" i="79"/>
  <c r="AT163" i="79"/>
  <c r="AS163" i="79"/>
  <c r="AV163" i="79"/>
  <c r="AU163" i="79"/>
  <c r="AR194" i="79"/>
  <c r="AV194" i="79"/>
  <c r="AU194" i="79"/>
  <c r="AS194" i="79"/>
  <c r="AT194" i="79"/>
  <c r="AW194" i="79"/>
  <c r="AW149" i="79"/>
  <c r="AS149" i="79"/>
  <c r="AV149" i="79"/>
  <c r="AR149" i="79"/>
  <c r="AT149" i="79"/>
  <c r="AU149" i="79"/>
  <c r="AU171" i="79"/>
  <c r="AR171" i="79"/>
  <c r="AS171" i="79"/>
  <c r="AT171" i="79"/>
  <c r="AW171" i="79"/>
  <c r="AV171" i="79"/>
  <c r="AW204" i="79"/>
  <c r="AS204" i="79"/>
  <c r="AU204" i="79"/>
  <c r="AT204" i="79"/>
  <c r="AV204" i="79"/>
  <c r="AR204" i="79"/>
  <c r="AT170" i="79"/>
  <c r="AW170" i="79"/>
  <c r="AS170" i="79"/>
  <c r="AV170" i="79"/>
  <c r="AU170" i="79"/>
  <c r="AR170" i="79"/>
  <c r="AU99" i="79"/>
  <c r="AW99" i="79"/>
  <c r="AT99" i="79"/>
  <c r="AR99" i="79"/>
  <c r="AV99" i="79"/>
  <c r="AS99" i="79"/>
  <c r="AW83" i="79"/>
  <c r="AS83" i="79"/>
  <c r="AR83" i="79"/>
  <c r="AV83" i="79"/>
  <c r="AU83" i="79"/>
  <c r="AT83" i="79"/>
  <c r="AS44" i="79"/>
  <c r="AR44" i="79"/>
  <c r="AW44" i="79"/>
  <c r="AU44" i="79"/>
  <c r="AT44" i="79"/>
  <c r="AV44" i="79"/>
  <c r="AO128" i="79"/>
  <c r="AP128" i="79"/>
  <c r="AN128" i="79"/>
  <c r="AS122" i="79"/>
  <c r="AR122" i="79"/>
  <c r="AW122" i="79"/>
  <c r="AU122" i="79"/>
  <c r="AV122" i="79"/>
  <c r="AT122" i="79"/>
  <c r="AW201" i="79"/>
  <c r="AV201" i="79"/>
  <c r="AT201" i="79"/>
  <c r="AS201" i="79"/>
  <c r="AR201" i="79"/>
  <c r="AU201" i="79"/>
  <c r="AR173" i="79"/>
  <c r="AS173" i="79"/>
  <c r="AV173" i="79"/>
  <c r="AT173" i="79"/>
  <c r="AU173" i="79"/>
  <c r="AW173" i="79"/>
  <c r="AU129" i="79"/>
  <c r="AW129" i="79"/>
  <c r="AR129" i="79"/>
  <c r="AV129" i="79"/>
  <c r="AT129" i="79"/>
  <c r="AS129" i="79"/>
  <c r="AB31" i="79"/>
  <c r="AG31" i="79" l="1"/>
  <c r="AU196" i="79"/>
  <c r="AV196" i="79"/>
  <c r="AQ196" i="79"/>
  <c r="AX196" i="79" s="1"/>
  <c r="AW196" i="79"/>
  <c r="AT196" i="79"/>
  <c r="AR196" i="79"/>
  <c r="AS196" i="79"/>
  <c r="AQ127" i="79"/>
  <c r="AX127" i="79" s="1"/>
  <c r="AS128" i="79"/>
  <c r="AU128" i="79"/>
  <c r="AV128" i="79"/>
  <c r="AT128" i="79"/>
  <c r="AW128" i="79"/>
  <c r="AR128" i="79"/>
  <c r="AQ128" i="79"/>
  <c r="AV127" i="79"/>
  <c r="AS127" i="79"/>
  <c r="AU127" i="79"/>
  <c r="AR127" i="79"/>
  <c r="AW127" i="79"/>
  <c r="AT127" i="79"/>
  <c r="AX128" i="79" l="1"/>
  <c r="AJ31" i="79" l="1"/>
  <c r="AK31" i="79" s="1"/>
  <c r="AP31" i="79"/>
  <c r="AN31" i="79"/>
  <c r="AO31" i="79"/>
  <c r="AQ31" i="79" l="1"/>
  <c r="AX31" i="79" l="1"/>
  <c r="AW31" i="79"/>
  <c r="AS31" i="79"/>
  <c r="AV31" i="79"/>
  <c r="AT31" i="79"/>
  <c r="AU31" i="79"/>
  <c r="AR31" i="79"/>
  <c r="AB49" i="79" l="1"/>
  <c r="AG49" i="79" l="1"/>
  <c r="AO49" i="79" l="1"/>
  <c r="AP49" i="79"/>
  <c r="AJ49" i="79"/>
  <c r="AK49" i="79" s="1"/>
  <c r="AR49" i="79" s="1"/>
  <c r="AN49" i="79"/>
  <c r="AB104" i="79"/>
  <c r="AQ49" i="79" l="1"/>
  <c r="AX49" i="79" s="1"/>
  <c r="AU49" i="79"/>
  <c r="AV49" i="79"/>
  <c r="AS49" i="79"/>
  <c r="AW49" i="79"/>
  <c r="AG104" i="79"/>
  <c r="AT49" i="79"/>
  <c r="AB108" i="79"/>
  <c r="AO104" i="79" l="1"/>
  <c r="AJ104" i="79"/>
  <c r="AK104" i="79" s="1"/>
  <c r="AU104" i="79" s="1"/>
  <c r="AN104" i="79"/>
  <c r="AP104" i="79"/>
  <c r="AG108" i="79"/>
  <c r="AB212" i="79"/>
  <c r="AV104" i="79" l="1"/>
  <c r="AW104" i="79"/>
  <c r="AQ104" i="79"/>
  <c r="AX104" i="79" s="1"/>
  <c r="AR104" i="79"/>
  <c r="AT104" i="79"/>
  <c r="AS104" i="79"/>
  <c r="AO108" i="79"/>
  <c r="AJ108" i="79"/>
  <c r="AK108" i="79" s="1"/>
  <c r="AR108" i="79" s="1"/>
  <c r="AP108" i="79"/>
  <c r="AN108" i="79"/>
  <c r="AG212" i="79"/>
  <c r="AB215" i="79"/>
  <c r="AB211" i="79"/>
  <c r="AB214" i="79"/>
  <c r="AB213" i="79"/>
  <c r="AF16" i="85" l="1"/>
  <c r="AB16" i="85"/>
  <c r="AS108" i="79"/>
  <c r="AT108" i="79"/>
  <c r="AV108" i="79"/>
  <c r="AW108" i="79"/>
  <c r="AQ108" i="79"/>
  <c r="AX108" i="79" s="1"/>
  <c r="AJ212" i="79"/>
  <c r="AK212" i="79" s="1"/>
  <c r="AS212" i="79" s="1"/>
  <c r="AO212" i="79"/>
  <c r="AN212" i="79"/>
  <c r="AP212" i="79"/>
  <c r="AG215" i="79"/>
  <c r="AG213" i="79"/>
  <c r="AG214" i="79"/>
  <c r="AG211" i="79"/>
  <c r="AU108" i="79"/>
  <c r="AN214" i="79" l="1"/>
  <c r="AG16" i="85"/>
  <c r="AV212" i="79"/>
  <c r="AQ212" i="79"/>
  <c r="AX212" i="79" s="1"/>
  <c r="AT212" i="79"/>
  <c r="AU212" i="79"/>
  <c r="AW212" i="79"/>
  <c r="AR212" i="79"/>
  <c r="AJ211" i="79"/>
  <c r="AK211" i="79" s="1"/>
  <c r="AS211" i="79" s="1"/>
  <c r="AP211" i="79"/>
  <c r="AO211" i="79"/>
  <c r="AN211" i="79"/>
  <c r="AJ213" i="79"/>
  <c r="AK213" i="79" s="1"/>
  <c r="AW213" i="79" s="1"/>
  <c r="AN213" i="79"/>
  <c r="AO213" i="79"/>
  <c r="AP213" i="79"/>
  <c r="AO214" i="79"/>
  <c r="AO215" i="79"/>
  <c r="AN215" i="79"/>
  <c r="AJ215" i="79"/>
  <c r="AK215" i="79" s="1"/>
  <c r="AT215" i="79" s="1"/>
  <c r="AP215" i="79"/>
  <c r="AJ214" i="79" l="1"/>
  <c r="AK214" i="79" s="1"/>
  <c r="AV211" i="79"/>
  <c r="AI16" i="85"/>
  <c r="AP214" i="79"/>
  <c r="AQ214" i="79" s="1"/>
  <c r="AX214" i="79" s="1"/>
  <c r="AT211" i="79"/>
  <c r="AR211" i="79"/>
  <c r="AW211" i="79"/>
  <c r="AU215" i="79"/>
  <c r="AU211" i="79"/>
  <c r="AS213" i="79"/>
  <c r="AT213" i="79"/>
  <c r="AS215" i="79"/>
  <c r="AV213" i="79"/>
  <c r="AQ215" i="79"/>
  <c r="AX215" i="79" s="1"/>
  <c r="AU213" i="79"/>
  <c r="AQ211" i="79"/>
  <c r="AX211" i="79" s="1"/>
  <c r="AW215" i="79"/>
  <c r="AR215" i="79"/>
  <c r="AQ213" i="79"/>
  <c r="AX213" i="79" s="1"/>
  <c r="AV215" i="79"/>
  <c r="AR213" i="79"/>
  <c r="AB8" i="79"/>
  <c r="AG8" i="79" l="1"/>
  <c r="AJ16" i="85"/>
  <c r="AW214" i="79"/>
  <c r="AT214" i="79"/>
  <c r="AS214" i="79"/>
  <c r="AK16" i="85"/>
  <c r="AV214" i="79"/>
  <c r="AR214" i="79"/>
  <c r="AU214" i="79"/>
  <c r="AJ8" i="79" l="1"/>
  <c r="AK8" i="79" s="1"/>
  <c r="AN8" i="79"/>
  <c r="AP8" i="79"/>
  <c r="AO8" i="79"/>
  <c r="AQ8" i="79" l="1"/>
  <c r="AW8" i="79"/>
  <c r="AU8" i="79"/>
  <c r="AT8" i="79"/>
  <c r="AV8" i="79"/>
  <c r="AR8" i="79"/>
  <c r="AS8" i="79"/>
  <c r="AX8" i="79" l="1"/>
  <c r="AB18" i="79" l="1"/>
  <c r="AG18" i="79" l="1"/>
  <c r="AP18" i="79" l="1"/>
  <c r="AN18" i="79"/>
  <c r="AO18" i="79"/>
  <c r="AJ18" i="79"/>
  <c r="AK18" i="79" s="1"/>
  <c r="AU18" i="79" s="1"/>
  <c r="AQ18" i="79" l="1"/>
  <c r="AX18" i="79" s="1"/>
  <c r="AV18" i="79"/>
  <c r="AS18" i="79"/>
  <c r="AW18" i="79"/>
  <c r="AR18" i="79"/>
  <c r="AT18" i="79"/>
  <c r="AB9" i="79"/>
  <c r="AB10" i="79"/>
  <c r="AB11" i="79"/>
  <c r="AB12" i="79"/>
  <c r="AB13" i="79"/>
  <c r="AB14" i="79"/>
  <c r="AB15" i="79"/>
  <c r="AB16" i="79"/>
  <c r="AB17" i="79"/>
  <c r="AB19" i="79"/>
  <c r="AB20" i="79"/>
  <c r="AB21" i="79"/>
  <c r="AB22" i="79"/>
  <c r="AB23" i="79"/>
  <c r="AB33" i="79"/>
  <c r="AB34" i="79"/>
  <c r="AB35" i="79"/>
  <c r="AB36" i="79"/>
  <c r="AB37" i="79"/>
  <c r="AB38" i="79"/>
  <c r="AB39" i="79"/>
  <c r="AB50" i="79"/>
  <c r="AB51" i="79"/>
  <c r="AB52" i="79"/>
  <c r="AB53" i="79"/>
  <c r="AB54" i="79"/>
  <c r="AB55" i="79"/>
  <c r="AB56" i="79"/>
  <c r="AB57" i="79"/>
  <c r="AB58" i="79"/>
  <c r="AB59" i="79"/>
  <c r="AB60" i="79"/>
  <c r="AB61" i="79"/>
  <c r="AB62" i="79"/>
  <c r="AB63" i="79"/>
  <c r="AB64" i="79"/>
  <c r="AB65" i="79"/>
  <c r="AB85" i="79"/>
  <c r="AB86" i="79"/>
  <c r="AB87" i="79"/>
  <c r="AB88" i="79"/>
  <c r="AB102" i="79"/>
  <c r="AB103" i="79"/>
  <c r="AB105" i="79"/>
  <c r="AB106" i="79"/>
  <c r="AB107" i="79"/>
  <c r="AB109" i="79"/>
  <c r="AB110" i="79"/>
  <c r="AB111" i="79"/>
  <c r="AB131" i="79"/>
  <c r="AB132" i="79"/>
  <c r="AB133" i="79"/>
  <c r="AB134" i="79"/>
  <c r="AB135" i="79"/>
  <c r="AB136" i="79"/>
  <c r="AB137" i="79"/>
  <c r="AB151" i="79"/>
  <c r="AB152" i="79"/>
  <c r="AB153" i="79"/>
  <c r="AB154" i="79"/>
  <c r="AB155" i="79"/>
  <c r="AB156" i="79"/>
  <c r="AB157" i="79"/>
  <c r="AB164" i="79"/>
  <c r="AB176" i="79"/>
  <c r="AB177" i="79"/>
  <c r="AB178" i="79"/>
  <c r="AB179" i="79"/>
  <c r="AB180" i="79"/>
  <c r="AB181" i="79"/>
  <c r="AB182" i="79"/>
  <c r="AB183" i="79"/>
  <c r="AB184" i="79"/>
  <c r="AB185" i="79"/>
  <c r="AB186" i="79"/>
  <c r="AB205" i="79"/>
  <c r="AB206" i="79"/>
  <c r="AB207" i="79"/>
  <c r="AB208" i="79"/>
  <c r="AB209" i="79"/>
  <c r="AB210" i="79"/>
  <c r="AF249" i="79" l="1"/>
  <c r="AF6" i="85"/>
  <c r="AF8" i="85"/>
  <c r="AB8" i="85"/>
  <c r="AG9" i="79"/>
  <c r="AB6" i="85"/>
  <c r="AG13" i="79"/>
  <c r="AG210" i="79"/>
  <c r="AG177" i="79"/>
  <c r="AG157" i="79"/>
  <c r="AG154" i="79"/>
  <c r="AG135" i="79"/>
  <c r="AG208" i="79"/>
  <c r="AG206" i="79"/>
  <c r="AG184" i="79"/>
  <c r="AG180" i="79"/>
  <c r="AG176" i="79"/>
  <c r="AG155" i="79"/>
  <c r="AG153" i="79"/>
  <c r="AG134" i="79"/>
  <c r="AG111" i="79"/>
  <c r="AG107" i="79"/>
  <c r="AG103" i="79"/>
  <c r="AG87" i="79"/>
  <c r="AG65" i="79"/>
  <c r="AG61" i="79"/>
  <c r="AG57" i="79"/>
  <c r="AG53" i="79"/>
  <c r="AG39" i="79"/>
  <c r="AG36" i="79"/>
  <c r="AG23" i="79"/>
  <c r="AG20" i="79"/>
  <c r="AG15" i="79"/>
  <c r="AG209" i="79"/>
  <c r="AG186" i="79"/>
  <c r="AG179" i="79"/>
  <c r="AG164" i="79"/>
  <c r="AG137" i="79"/>
  <c r="AG110" i="79"/>
  <c r="AG106" i="79"/>
  <c r="AG86" i="79"/>
  <c r="AG64" i="79"/>
  <c r="AG60" i="79"/>
  <c r="AG56" i="79"/>
  <c r="AG52" i="79"/>
  <c r="AG35" i="79"/>
  <c r="AG22" i="79"/>
  <c r="AG19" i="79"/>
  <c r="AG14" i="79"/>
  <c r="AG11" i="79"/>
  <c r="AG207" i="79"/>
  <c r="AG205" i="79"/>
  <c r="AG183" i="79"/>
  <c r="AG156" i="79"/>
  <c r="AG152" i="79"/>
  <c r="AG133" i="79"/>
  <c r="AG185" i="79"/>
  <c r="AG182" i="79"/>
  <c r="AG178" i="79"/>
  <c r="AG151" i="79"/>
  <c r="AG136" i="79"/>
  <c r="AG132" i="79"/>
  <c r="AG109" i="79"/>
  <c r="AG105" i="79"/>
  <c r="AG102" i="79"/>
  <c r="AG85" i="79"/>
  <c r="AG63" i="79"/>
  <c r="AG59" i="79"/>
  <c r="AG55" i="79"/>
  <c r="AG51" i="79"/>
  <c r="AG38" i="79"/>
  <c r="AG34" i="79"/>
  <c r="AG17" i="79"/>
  <c r="AG10" i="79"/>
  <c r="AG181" i="79"/>
  <c r="AG131" i="79"/>
  <c r="AG88" i="79"/>
  <c r="AG62" i="79"/>
  <c r="AG58" i="79"/>
  <c r="AG54" i="79"/>
  <c r="AG50" i="79"/>
  <c r="AG37" i="79"/>
  <c r="AG33" i="79"/>
  <c r="AG21" i="79"/>
  <c r="AG16" i="79"/>
  <c r="AG12" i="79"/>
  <c r="AN36" i="79" l="1"/>
  <c r="AP208" i="79"/>
  <c r="AO14" i="79"/>
  <c r="AN176" i="79"/>
  <c r="AO176" i="79"/>
  <c r="AO210" i="79"/>
  <c r="AN133" i="79"/>
  <c r="AN154" i="79"/>
  <c r="AO132" i="79"/>
  <c r="AJ106" i="79"/>
  <c r="AK106" i="79" s="1"/>
  <c r="AS106" i="79" s="1"/>
  <c r="AJ15" i="79"/>
  <c r="AK15" i="79" s="1"/>
  <c r="AR15" i="79" s="1"/>
  <c r="AJ39" i="79"/>
  <c r="AK39" i="79" s="1"/>
  <c r="AS39" i="79" s="1"/>
  <c r="AO157" i="79"/>
  <c r="AJ56" i="79"/>
  <c r="AK56" i="79" s="1"/>
  <c r="AJ178" i="79"/>
  <c r="AK178" i="79" s="1"/>
  <c r="AP61" i="79"/>
  <c r="AP155" i="79"/>
  <c r="AJ208" i="79"/>
  <c r="AK208" i="79" s="1"/>
  <c r="AR208" i="79" s="1"/>
  <c r="AO60" i="79"/>
  <c r="AJ185" i="79"/>
  <c r="AK185" i="79" s="1"/>
  <c r="AW185" i="79" s="1"/>
  <c r="AP65" i="79"/>
  <c r="AP183" i="79"/>
  <c r="AN179" i="79"/>
  <c r="AO85" i="79"/>
  <c r="AO35" i="79"/>
  <c r="AO23" i="79"/>
  <c r="AO57" i="79"/>
  <c r="AN103" i="79"/>
  <c r="AJ153" i="79"/>
  <c r="AK153" i="79" s="1"/>
  <c r="AV153" i="79" s="1"/>
  <c r="AO110" i="79"/>
  <c r="AJ64" i="79"/>
  <c r="AK64" i="79" s="1"/>
  <c r="AJ135" i="79"/>
  <c r="AK135" i="79" s="1"/>
  <c r="AP109" i="79"/>
  <c r="AN206" i="79"/>
  <c r="AJ207" i="79"/>
  <c r="AK207" i="79" s="1"/>
  <c r="AN23" i="79"/>
  <c r="AN57" i="79"/>
  <c r="AP23" i="79"/>
  <c r="B17" i="83"/>
  <c r="C17" i="86" s="1"/>
  <c r="AP135" i="79"/>
  <c r="AJ23" i="79"/>
  <c r="AK23" i="79" s="1"/>
  <c r="AT23" i="79" s="1"/>
  <c r="AN153" i="79"/>
  <c r="AN157" i="79"/>
  <c r="AP210" i="79"/>
  <c r="AP157" i="79"/>
  <c r="AN210" i="79"/>
  <c r="AO15" i="79"/>
  <c r="AP39" i="79"/>
  <c r="AN15" i="79"/>
  <c r="AO39" i="79"/>
  <c r="AP57" i="79"/>
  <c r="AJ33" i="79"/>
  <c r="AK33" i="79" s="1"/>
  <c r="AR33" i="79" s="1"/>
  <c r="AO102" i="79"/>
  <c r="AJ55" i="79"/>
  <c r="AK55" i="79" s="1"/>
  <c r="AW55" i="79" s="1"/>
  <c r="AN16" i="79"/>
  <c r="AG8" i="85"/>
  <c r="AJ13" i="79"/>
  <c r="AG6" i="85"/>
  <c r="AN182" i="79"/>
  <c r="AN106" i="79"/>
  <c r="AP153" i="79"/>
  <c r="AP176" i="79"/>
  <c r="AJ12" i="79"/>
  <c r="AK12" i="79" s="1"/>
  <c r="AT12" i="79" s="1"/>
  <c r="AN37" i="79"/>
  <c r="AJ62" i="79"/>
  <c r="AK62" i="79" s="1"/>
  <c r="AS62" i="79" s="1"/>
  <c r="AJ10" i="79"/>
  <c r="AK10" i="79" s="1"/>
  <c r="AR10" i="79" s="1"/>
  <c r="AN34" i="79"/>
  <c r="AN105" i="79"/>
  <c r="AO151" i="79"/>
  <c r="AP152" i="79"/>
  <c r="AJ205" i="79"/>
  <c r="AK205" i="79" s="1"/>
  <c r="AR205" i="79" s="1"/>
  <c r="AN86" i="79"/>
  <c r="AP137" i="79"/>
  <c r="AP186" i="79"/>
  <c r="AJ20" i="79"/>
  <c r="AK20" i="79" s="1"/>
  <c r="AS20" i="79" s="1"/>
  <c r="AP53" i="79"/>
  <c r="AP87" i="79"/>
  <c r="AN184" i="79"/>
  <c r="AP50" i="79"/>
  <c r="AO181" i="79"/>
  <c r="AN38" i="79"/>
  <c r="AN156" i="79"/>
  <c r="AN22" i="79"/>
  <c r="AP209" i="79"/>
  <c r="AJ57" i="79"/>
  <c r="AK57" i="79" s="1"/>
  <c r="AV57" i="79" s="1"/>
  <c r="AP131" i="79"/>
  <c r="AO63" i="79"/>
  <c r="AN63" i="79"/>
  <c r="AO21" i="79"/>
  <c r="AJ54" i="79"/>
  <c r="AK54" i="79" s="1"/>
  <c r="AW54" i="79" s="1"/>
  <c r="AJ17" i="79"/>
  <c r="AK17" i="79" s="1"/>
  <c r="AT17" i="79" s="1"/>
  <c r="AP51" i="79"/>
  <c r="AN85" i="79"/>
  <c r="AO182" i="79"/>
  <c r="AO11" i="79"/>
  <c r="AJ35" i="79"/>
  <c r="AK35" i="79" s="1"/>
  <c r="AR35" i="79" s="1"/>
  <c r="AO106" i="79"/>
  <c r="AO36" i="79"/>
  <c r="AO107" i="79"/>
  <c r="AO153" i="79"/>
  <c r="AJ176" i="79"/>
  <c r="AK176" i="79" s="1"/>
  <c r="AU176" i="79" s="1"/>
  <c r="AO33" i="79"/>
  <c r="AO58" i="79"/>
  <c r="AP55" i="79"/>
  <c r="AN102" i="79"/>
  <c r="AJ136" i="79"/>
  <c r="AK136" i="79" s="1"/>
  <c r="AT136" i="79" s="1"/>
  <c r="AP15" i="79"/>
  <c r="AN39" i="79"/>
  <c r="AN111" i="79"/>
  <c r="AJ180" i="79"/>
  <c r="AK180" i="79" s="1"/>
  <c r="AT180" i="79" s="1"/>
  <c r="AJ157" i="79"/>
  <c r="AK157" i="79" s="1"/>
  <c r="AT157" i="79" s="1"/>
  <c r="AJ210" i="79"/>
  <c r="AK210" i="79" s="1"/>
  <c r="AW210" i="79" s="1"/>
  <c r="AO50" i="79"/>
  <c r="AP102" i="79"/>
  <c r="AN136" i="79"/>
  <c r="AP136" i="79"/>
  <c r="AJ85" i="79"/>
  <c r="AK85" i="79" s="1"/>
  <c r="AT85" i="79" s="1"/>
  <c r="AP54" i="79"/>
  <c r="AJ51" i="79"/>
  <c r="AK51" i="79" s="1"/>
  <c r="AV51" i="79" s="1"/>
  <c r="AP85" i="79"/>
  <c r="AO17" i="79"/>
  <c r="AJ182" i="79"/>
  <c r="AK182" i="79" s="1"/>
  <c r="AR182" i="79" s="1"/>
  <c r="AJ53" i="79"/>
  <c r="AK53" i="79" s="1"/>
  <c r="AV53" i="79" s="1"/>
  <c r="B19" i="83"/>
  <c r="C19" i="86" s="1"/>
  <c r="AN20" i="79"/>
  <c r="AP63" i="79"/>
  <c r="AN131" i="79"/>
  <c r="AJ50" i="79"/>
  <c r="AK50" i="79" s="1"/>
  <c r="AR50" i="79" s="1"/>
  <c r="AN181" i="79"/>
  <c r="AN13" i="79"/>
  <c r="AO38" i="79"/>
  <c r="AJ63" i="79"/>
  <c r="AK63" i="79" s="1"/>
  <c r="AT63" i="79" s="1"/>
  <c r="AJ131" i="79"/>
  <c r="AK131" i="79" s="1"/>
  <c r="AU131" i="79" s="1"/>
  <c r="AO13" i="79"/>
  <c r="AJ38" i="79"/>
  <c r="AK38" i="79" s="1"/>
  <c r="AV38" i="79" s="1"/>
  <c r="AN33" i="79"/>
  <c r="AP181" i="79"/>
  <c r="AO55" i="79"/>
  <c r="AN58" i="79"/>
  <c r="AO51" i="79"/>
  <c r="AJ21" i="79"/>
  <c r="AK21" i="79" s="1"/>
  <c r="AT21" i="79" s="1"/>
  <c r="AP17" i="79"/>
  <c r="AJ58" i="79"/>
  <c r="AK58" i="79" s="1"/>
  <c r="AT58" i="79" s="1"/>
  <c r="AO20" i="79"/>
  <c r="AN53" i="79"/>
  <c r="AP205" i="79"/>
  <c r="AN21" i="79"/>
  <c r="AJ37" i="79"/>
  <c r="AK37" i="79" s="1"/>
  <c r="AS37" i="79" s="1"/>
  <c r="AN54" i="79"/>
  <c r="AP34" i="79"/>
  <c r="AO87" i="79"/>
  <c r="AJ137" i="79"/>
  <c r="AK137" i="79" s="1"/>
  <c r="AU137" i="79" s="1"/>
  <c r="AP20" i="79"/>
  <c r="AO53" i="79"/>
  <c r="AN205" i="79"/>
  <c r="AO12" i="79"/>
  <c r="B16" i="83"/>
  <c r="C16" i="86" s="1"/>
  <c r="AO37" i="79"/>
  <c r="AO186" i="79"/>
  <c r="AO131" i="79"/>
  <c r="AO205" i="79"/>
  <c r="AN12" i="79"/>
  <c r="AN50" i="79"/>
  <c r="AO86" i="79"/>
  <c r="AP105" i="79"/>
  <c r="AJ181" i="79"/>
  <c r="AK181" i="79" s="1"/>
  <c r="AR181" i="79" s="1"/>
  <c r="AN186" i="79"/>
  <c r="AP10" i="79"/>
  <c r="AP38" i="79"/>
  <c r="AJ184" i="79"/>
  <c r="AK184" i="79" s="1"/>
  <c r="AW184" i="79" s="1"/>
  <c r="AO22" i="79"/>
  <c r="AG249" i="79"/>
  <c r="AP86" i="79"/>
  <c r="AO105" i="79"/>
  <c r="AN10" i="79"/>
  <c r="AJ87" i="79"/>
  <c r="AK87" i="79" s="1"/>
  <c r="AS87" i="79" s="1"/>
  <c r="AN137" i="79"/>
  <c r="AP184" i="79"/>
  <c r="AP11" i="79"/>
  <c r="AP106" i="79"/>
  <c r="AJ11" i="79"/>
  <c r="AK11" i="79" s="1"/>
  <c r="AR11" i="79" s="1"/>
  <c r="AP21" i="79"/>
  <c r="AP33" i="79"/>
  <c r="AO54" i="79"/>
  <c r="AJ102" i="79"/>
  <c r="AK102" i="79" s="1"/>
  <c r="AU102" i="79" s="1"/>
  <c r="AO136" i="79"/>
  <c r="AN17" i="79"/>
  <c r="AN51" i="79"/>
  <c r="AN55" i="79"/>
  <c r="AP58" i="79"/>
  <c r="AP182" i="79"/>
  <c r="AN11" i="79"/>
  <c r="AJ151" i="79"/>
  <c r="AK151" i="79" s="1"/>
  <c r="AS151" i="79" s="1"/>
  <c r="AO62" i="79"/>
  <c r="AO34" i="79"/>
  <c r="AP62" i="79"/>
  <c r="AN59" i="79"/>
  <c r="B9" i="83"/>
  <c r="C9" i="86" s="1"/>
  <c r="AJ59" i="79"/>
  <c r="AK59" i="79" s="1"/>
  <c r="AT59" i="79" s="1"/>
  <c r="AO59" i="79"/>
  <c r="AO152" i="79"/>
  <c r="AJ152" i="79"/>
  <c r="AK152" i="79" s="1"/>
  <c r="AW152" i="79" s="1"/>
  <c r="AJ19" i="79"/>
  <c r="AK19" i="79" s="1"/>
  <c r="AT19" i="79" s="1"/>
  <c r="AN52" i="79"/>
  <c r="AO52" i="79"/>
  <c r="AP52" i="79"/>
  <c r="AP134" i="79"/>
  <c r="AN134" i="79"/>
  <c r="AJ134" i="79"/>
  <c r="AK134" i="79" s="1"/>
  <c r="AV134" i="79" s="1"/>
  <c r="AP177" i="79"/>
  <c r="AO177" i="79"/>
  <c r="AN177" i="79"/>
  <c r="AN19" i="79"/>
  <c r="B6" i="83"/>
  <c r="C6" i="86" s="1"/>
  <c r="AP156" i="79"/>
  <c r="AJ156" i="79"/>
  <c r="AK156" i="79" s="1"/>
  <c r="AS156" i="79" s="1"/>
  <c r="AJ22" i="79"/>
  <c r="AK22" i="79" s="1"/>
  <c r="AW22" i="79" s="1"/>
  <c r="AP22" i="79"/>
  <c r="AO209" i="79"/>
  <c r="AJ209" i="79"/>
  <c r="AK209" i="79" s="1"/>
  <c r="AS209" i="79" s="1"/>
  <c r="AP103" i="79"/>
  <c r="AO103" i="79"/>
  <c r="AJ103" i="79"/>
  <c r="AK103" i="79" s="1"/>
  <c r="AS103" i="79" s="1"/>
  <c r="AJ86" i="79"/>
  <c r="AK86" i="79" s="1"/>
  <c r="AW86" i="79" s="1"/>
  <c r="AJ105" i="79"/>
  <c r="AK105" i="79" s="1"/>
  <c r="AV105" i="79" s="1"/>
  <c r="AJ186" i="79"/>
  <c r="AK186" i="79" s="1"/>
  <c r="AT186" i="79" s="1"/>
  <c r="AO10" i="79"/>
  <c r="AJ34" i="79"/>
  <c r="AK34" i="79" s="1"/>
  <c r="AU34" i="79" s="1"/>
  <c r="AN62" i="79"/>
  <c r="AN87" i="79"/>
  <c r="AO137" i="79"/>
  <c r="AP151" i="79"/>
  <c r="AP19" i="79"/>
  <c r="AJ52" i="79"/>
  <c r="AK52" i="79" s="1"/>
  <c r="AR52" i="79" s="1"/>
  <c r="AP88" i="79"/>
  <c r="AJ88" i="79"/>
  <c r="AK88" i="79" s="1"/>
  <c r="AU88" i="79" s="1"/>
  <c r="AO88" i="79"/>
  <c r="AP35" i="79"/>
  <c r="AN35" i="79"/>
  <c r="AJ164" i="79"/>
  <c r="AK164" i="79" s="1"/>
  <c r="AW164" i="79" s="1"/>
  <c r="AP164" i="79"/>
  <c r="AO164" i="79"/>
  <c r="AJ107" i="79"/>
  <c r="AK107" i="79" s="1"/>
  <c r="AU107" i="79" s="1"/>
  <c r="AP107" i="79"/>
  <c r="AN107" i="79"/>
  <c r="AP12" i="79"/>
  <c r="AP37" i="79"/>
  <c r="AN151" i="79"/>
  <c r="AO184" i="79"/>
  <c r="AO19" i="79"/>
  <c r="AO134" i="79"/>
  <c r="AJ177" i="79"/>
  <c r="AK177" i="79" s="1"/>
  <c r="AT177" i="79" s="1"/>
  <c r="AP111" i="79"/>
  <c r="AJ111" i="79"/>
  <c r="AK111" i="79" s="1"/>
  <c r="AV111" i="79" s="1"/>
  <c r="AO111" i="79"/>
  <c r="AP180" i="79"/>
  <c r="AO180" i="79"/>
  <c r="AN180" i="79"/>
  <c r="AP59" i="79"/>
  <c r="AN88" i="79"/>
  <c r="AN152" i="79"/>
  <c r="AO156" i="79"/>
  <c r="AN164" i="79"/>
  <c r="AN209" i="79"/>
  <c r="AJ9" i="79"/>
  <c r="AK9" i="79" s="1"/>
  <c r="AP9" i="79"/>
  <c r="AN9" i="79"/>
  <c r="AO9" i="79"/>
  <c r="AJ36" i="79" l="1"/>
  <c r="AK36" i="79" s="1"/>
  <c r="AV36" i="79" s="1"/>
  <c r="AN208" i="79"/>
  <c r="AT153" i="79"/>
  <c r="AO208" i="79"/>
  <c r="AP14" i="79"/>
  <c r="AS15" i="79"/>
  <c r="AN14" i="79"/>
  <c r="AW15" i="79"/>
  <c r="AJ14" i="79"/>
  <c r="AK14" i="79" s="1"/>
  <c r="AT14" i="79" s="1"/>
  <c r="AP36" i="79"/>
  <c r="AQ36" i="79" s="1"/>
  <c r="AX36" i="79" s="1"/>
  <c r="AU15" i="79"/>
  <c r="AT15" i="79"/>
  <c r="AV15" i="79"/>
  <c r="AT39" i="79"/>
  <c r="AV39" i="79"/>
  <c r="AR39" i="79"/>
  <c r="AN61" i="79"/>
  <c r="AN109" i="79"/>
  <c r="AU39" i="79"/>
  <c r="AP185" i="79"/>
  <c r="E17" i="83" s="1"/>
  <c r="O17" i="83" s="1"/>
  <c r="AW39" i="79"/>
  <c r="AJ61" i="79"/>
  <c r="AK61" i="79" s="1"/>
  <c r="AS61" i="79" s="1"/>
  <c r="AO178" i="79"/>
  <c r="D16" i="83" s="1"/>
  <c r="N16" i="83" s="1"/>
  <c r="AQ57" i="79"/>
  <c r="AX57" i="79" s="1"/>
  <c r="AP133" i="79"/>
  <c r="B14" i="83"/>
  <c r="C14" i="86" s="1"/>
  <c r="AP60" i="79"/>
  <c r="AQ176" i="79"/>
  <c r="AX176" i="79" s="1"/>
  <c r="AS153" i="79"/>
  <c r="AU153" i="79"/>
  <c r="B15" i="83"/>
  <c r="C15" i="86" s="1"/>
  <c r="AR153" i="79"/>
  <c r="AJ154" i="79"/>
  <c r="AK154" i="79" s="1"/>
  <c r="AR154" i="79" s="1"/>
  <c r="AN178" i="79"/>
  <c r="C16" i="83" s="1"/>
  <c r="M16" i="83" s="1"/>
  <c r="AW153" i="79"/>
  <c r="AN185" i="79"/>
  <c r="B10" i="83"/>
  <c r="C10" i="86" s="1"/>
  <c r="AJ110" i="79"/>
  <c r="AK110" i="79" s="1"/>
  <c r="AT110" i="79" s="1"/>
  <c r="AN132" i="79"/>
  <c r="AO109" i="79"/>
  <c r="AP132" i="79"/>
  <c r="AN110" i="79"/>
  <c r="AO133" i="79"/>
  <c r="AO61" i="79"/>
  <c r="AS208" i="79"/>
  <c r="AJ133" i="79"/>
  <c r="AK133" i="79" s="1"/>
  <c r="AW133" i="79" s="1"/>
  <c r="AP154" i="79"/>
  <c r="AP178" i="79"/>
  <c r="E16" i="83" s="1"/>
  <c r="O16" i="83" s="1"/>
  <c r="AJ109" i="79"/>
  <c r="AK109" i="79" s="1"/>
  <c r="AV109" i="79" s="1"/>
  <c r="AO154" i="79"/>
  <c r="AN60" i="79"/>
  <c r="AO185" i="79"/>
  <c r="AO207" i="79"/>
  <c r="AO64" i="79"/>
  <c r="AO206" i="79"/>
  <c r="AJ206" i="79"/>
  <c r="AK206" i="79" s="1"/>
  <c r="AT206" i="79" s="1"/>
  <c r="AJ65" i="79"/>
  <c r="AK65" i="79" s="1"/>
  <c r="AV65" i="79" s="1"/>
  <c r="AU208" i="79"/>
  <c r="AJ60" i="79"/>
  <c r="AK60" i="79" s="1"/>
  <c r="AV60" i="79" s="1"/>
  <c r="AU106" i="79"/>
  <c r="AV208" i="79"/>
  <c r="AR106" i="79"/>
  <c r="AW208" i="79"/>
  <c r="AN64" i="79"/>
  <c r="B13" i="83"/>
  <c r="C13" i="86" s="1"/>
  <c r="AP64" i="79"/>
  <c r="B8" i="83"/>
  <c r="C8" i="86" s="1"/>
  <c r="AP207" i="79"/>
  <c r="AP110" i="79"/>
  <c r="AT208" i="79"/>
  <c r="AN183" i="79"/>
  <c r="AP56" i="79"/>
  <c r="B18" i="83"/>
  <c r="C18" i="86" s="1"/>
  <c r="AO135" i="79"/>
  <c r="AN207" i="79"/>
  <c r="C10" i="83" s="1"/>
  <c r="M10" i="83" s="1"/>
  <c r="AU207" i="79"/>
  <c r="AT207" i="79"/>
  <c r="AN135" i="79"/>
  <c r="AV64" i="79"/>
  <c r="AS64" i="79"/>
  <c r="AR64" i="79"/>
  <c r="AW64" i="79"/>
  <c r="AT64" i="79"/>
  <c r="AU64" i="79"/>
  <c r="AW106" i="79"/>
  <c r="AR207" i="79"/>
  <c r="AN65" i="79"/>
  <c r="C12" i="83" s="1"/>
  <c r="M12" i="83" s="1"/>
  <c r="AV106" i="79"/>
  <c r="AV207" i="79"/>
  <c r="AS207" i="79"/>
  <c r="AO56" i="79"/>
  <c r="AO179" i="79"/>
  <c r="B12" i="83"/>
  <c r="C12" i="86" s="1"/>
  <c r="AT106" i="79"/>
  <c r="AW207" i="79"/>
  <c r="B7" i="83"/>
  <c r="C7" i="86" s="1"/>
  <c r="AP179" i="79"/>
  <c r="AN56" i="79"/>
  <c r="AO65" i="79"/>
  <c r="AP206" i="79"/>
  <c r="AJ179" i="79"/>
  <c r="AK179" i="79" s="1"/>
  <c r="AV179" i="79" s="1"/>
  <c r="AR135" i="79"/>
  <c r="AS135" i="79"/>
  <c r="AV135" i="79"/>
  <c r="AU135" i="79"/>
  <c r="AW135" i="79"/>
  <c r="AT135" i="79"/>
  <c r="AT56" i="79"/>
  <c r="AW56" i="79"/>
  <c r="AR56" i="79"/>
  <c r="AV56" i="79"/>
  <c r="AS56" i="79"/>
  <c r="AU56" i="79"/>
  <c r="AW178" i="79"/>
  <c r="AU178" i="79"/>
  <c r="AV178" i="79"/>
  <c r="AR178" i="79"/>
  <c r="AT178" i="79"/>
  <c r="AS178" i="79"/>
  <c r="AJ183" i="79"/>
  <c r="AK183" i="79" s="1"/>
  <c r="AW183" i="79" s="1"/>
  <c r="AJ155" i="79"/>
  <c r="AK155" i="79" s="1"/>
  <c r="AO183" i="79"/>
  <c r="AJ132" i="79"/>
  <c r="AK132" i="79" s="1"/>
  <c r="AS132" i="79" s="1"/>
  <c r="AN155" i="79"/>
  <c r="C14" i="83" s="1"/>
  <c r="M14" i="83" s="1"/>
  <c r="AO155" i="79"/>
  <c r="AS12" i="79"/>
  <c r="AU12" i="79"/>
  <c r="AW23" i="79"/>
  <c r="AV54" i="79"/>
  <c r="AT54" i="79"/>
  <c r="AV23" i="79"/>
  <c r="AR12" i="79"/>
  <c r="AW12" i="79"/>
  <c r="AV12" i="79"/>
  <c r="AU33" i="79"/>
  <c r="AV33" i="79"/>
  <c r="AQ210" i="79"/>
  <c r="AX210" i="79" s="1"/>
  <c r="AU35" i="79"/>
  <c r="AV176" i="79"/>
  <c r="AS182" i="79"/>
  <c r="AU54" i="79"/>
  <c r="AS54" i="79"/>
  <c r="AR54" i="79"/>
  <c r="AU23" i="79"/>
  <c r="AR23" i="79"/>
  <c r="AS137" i="79"/>
  <c r="AQ184" i="79"/>
  <c r="AX184" i="79" s="1"/>
  <c r="AW37" i="79"/>
  <c r="AV10" i="79"/>
  <c r="AQ23" i="79"/>
  <c r="AX23" i="79" s="1"/>
  <c r="AV180" i="79"/>
  <c r="AS33" i="79"/>
  <c r="AV131" i="79"/>
  <c r="AS23" i="79"/>
  <c r="AV35" i="79"/>
  <c r="AT181" i="79"/>
  <c r="AQ157" i="79"/>
  <c r="AX157" i="79" s="1"/>
  <c r="AS157" i="79"/>
  <c r="AR20" i="79"/>
  <c r="AS51" i="79"/>
  <c r="AU57" i="79"/>
  <c r="AR53" i="79"/>
  <c r="AW51" i="79"/>
  <c r="AT57" i="79"/>
  <c r="AU51" i="79"/>
  <c r="AW57" i="79"/>
  <c r="AS57" i="79"/>
  <c r="AR157" i="79"/>
  <c r="AQ39" i="79"/>
  <c r="AX39" i="79" s="1"/>
  <c r="AR51" i="79"/>
  <c r="AS53" i="79"/>
  <c r="AU53" i="79"/>
  <c r="AU157" i="79"/>
  <c r="AT51" i="79"/>
  <c r="AW17" i="79"/>
  <c r="AR57" i="79"/>
  <c r="AW53" i="79"/>
  <c r="AT53" i="79"/>
  <c r="AV157" i="79"/>
  <c r="AW157" i="79"/>
  <c r="AR17" i="79"/>
  <c r="AS205" i="79"/>
  <c r="AV137" i="79"/>
  <c r="AV136" i="79"/>
  <c r="AW182" i="79"/>
  <c r="AW136" i="79"/>
  <c r="AW137" i="79"/>
  <c r="AS136" i="79"/>
  <c r="AT35" i="79"/>
  <c r="C9" i="83"/>
  <c r="M9" i="83" s="1"/>
  <c r="AT184" i="79"/>
  <c r="AS35" i="79"/>
  <c r="AP13" i="79"/>
  <c r="AQ13" i="79" s="1"/>
  <c r="AX13" i="79" s="1"/>
  <c r="AQ15" i="79"/>
  <c r="AX15" i="79" s="1"/>
  <c r="AR176" i="79"/>
  <c r="AT37" i="79"/>
  <c r="AW33" i="79"/>
  <c r="AU10" i="79"/>
  <c r="AR131" i="79"/>
  <c r="AS10" i="79"/>
  <c r="AW10" i="79"/>
  <c r="AQ37" i="79"/>
  <c r="AX37" i="79" s="1"/>
  <c r="AQ151" i="79"/>
  <c r="AX151" i="79" s="1"/>
  <c r="AS176" i="79"/>
  <c r="AQ87" i="79"/>
  <c r="AX87" i="79" s="1"/>
  <c r="AT176" i="79"/>
  <c r="AR180" i="79"/>
  <c r="AU37" i="79"/>
  <c r="AT33" i="79"/>
  <c r="AT131" i="79"/>
  <c r="AT10" i="79"/>
  <c r="AQ17" i="79"/>
  <c r="AX17" i="79" s="1"/>
  <c r="AQ85" i="79"/>
  <c r="AX85" i="79" s="1"/>
  <c r="AV184" i="79"/>
  <c r="AV37" i="79"/>
  <c r="AT182" i="79"/>
  <c r="AR136" i="79"/>
  <c r="AR37" i="79"/>
  <c r="AS131" i="79"/>
  <c r="AR184" i="79"/>
  <c r="AW131" i="79"/>
  <c r="AQ50" i="79"/>
  <c r="AX50" i="79" s="1"/>
  <c r="AV181" i="79"/>
  <c r="AW180" i="79"/>
  <c r="AS180" i="79"/>
  <c r="AQ131" i="79"/>
  <c r="AX131" i="79" s="1"/>
  <c r="AR55" i="79"/>
  <c r="AU55" i="79"/>
  <c r="AS55" i="79"/>
  <c r="AW134" i="79"/>
  <c r="AW62" i="79"/>
  <c r="AT55" i="79"/>
  <c r="AR177" i="79"/>
  <c r="AR85" i="79"/>
  <c r="AV55" i="79"/>
  <c r="AV62" i="79"/>
  <c r="AU62" i="79"/>
  <c r="AU185" i="79"/>
  <c r="AS210" i="79"/>
  <c r="AQ153" i="79"/>
  <c r="AX153" i="79" s="1"/>
  <c r="AQ106" i="79"/>
  <c r="AX106" i="79" s="1"/>
  <c r="AR22" i="79"/>
  <c r="AQ53" i="79"/>
  <c r="AX53" i="79" s="1"/>
  <c r="AQ102" i="79"/>
  <c r="AX102" i="79" s="1"/>
  <c r="AV186" i="79"/>
  <c r="AT88" i="79"/>
  <c r="AW176" i="79"/>
  <c r="AU180" i="79"/>
  <c r="AW35" i="79"/>
  <c r="AR88" i="79"/>
  <c r="AT134" i="79"/>
  <c r="AW186" i="79"/>
  <c r="AU22" i="79"/>
  <c r="AW88" i="79"/>
  <c r="AR134" i="79"/>
  <c r="AT22" i="79"/>
  <c r="AR186" i="79"/>
  <c r="AS152" i="79"/>
  <c r="AV177" i="79"/>
  <c r="AV88" i="79"/>
  <c r="AU134" i="79"/>
  <c r="AS134" i="79"/>
  <c r="AS22" i="79"/>
  <c r="AS186" i="79"/>
  <c r="AU177" i="79"/>
  <c r="AT152" i="79"/>
  <c r="AQ62" i="79"/>
  <c r="AX62" i="79" s="1"/>
  <c r="AS88" i="79"/>
  <c r="AT20" i="79"/>
  <c r="AV22" i="79"/>
  <c r="AU186" i="79"/>
  <c r="AW205" i="79"/>
  <c r="AS177" i="79"/>
  <c r="AV152" i="79"/>
  <c r="AS85" i="79"/>
  <c r="AT185" i="79"/>
  <c r="AW177" i="79"/>
  <c r="AR152" i="79"/>
  <c r="AQ111" i="79"/>
  <c r="AX111" i="79" s="1"/>
  <c r="AQ10" i="79"/>
  <c r="AX10" i="79" s="1"/>
  <c r="AS34" i="79"/>
  <c r="AW85" i="79"/>
  <c r="AV20" i="79"/>
  <c r="AU205" i="79"/>
  <c r="AR185" i="79"/>
  <c r="AV210" i="79"/>
  <c r="AU20" i="79"/>
  <c r="AW20" i="79"/>
  <c r="AT205" i="79"/>
  <c r="AS185" i="79"/>
  <c r="AS58" i="79"/>
  <c r="AQ63" i="79"/>
  <c r="AX63" i="79" s="1"/>
  <c r="AQ59" i="79"/>
  <c r="AU85" i="79"/>
  <c r="AW11" i="79"/>
  <c r="AV185" i="79"/>
  <c r="AR210" i="79"/>
  <c r="AV85" i="79"/>
  <c r="AR137" i="79"/>
  <c r="AV205" i="79"/>
  <c r="AS184" i="79"/>
  <c r="AT210" i="79"/>
  <c r="AS181" i="79"/>
  <c r="AP16" i="79"/>
  <c r="AU210" i="79"/>
  <c r="AW181" i="79"/>
  <c r="AQ182" i="79"/>
  <c r="AX182" i="79" s="1"/>
  <c r="AJ16" i="79"/>
  <c r="AJ8" i="85" s="1"/>
  <c r="AW63" i="79"/>
  <c r="AU17" i="79"/>
  <c r="AV17" i="79"/>
  <c r="AU182" i="79"/>
  <c r="AT62" i="79"/>
  <c r="AT38" i="79"/>
  <c r="AU136" i="79"/>
  <c r="AU152" i="79"/>
  <c r="AS21" i="79"/>
  <c r="E12" i="83"/>
  <c r="O12" i="83" s="1"/>
  <c r="AQ55" i="79"/>
  <c r="AX55" i="79" s="1"/>
  <c r="AQ58" i="79"/>
  <c r="AX58" i="79" s="1"/>
  <c r="AO16" i="79"/>
  <c r="AS17" i="79"/>
  <c r="AV182" i="79"/>
  <c r="AR62" i="79"/>
  <c r="AV50" i="79"/>
  <c r="AU181" i="79"/>
  <c r="AK13" i="79"/>
  <c r="AJ6" i="85"/>
  <c r="AI6" i="85"/>
  <c r="AI8" i="85"/>
  <c r="AQ34" i="79"/>
  <c r="AX34" i="79" s="1"/>
  <c r="AQ21" i="79"/>
  <c r="AX21" i="79" s="1"/>
  <c r="D6" i="83"/>
  <c r="N6" i="83" s="1"/>
  <c r="AQ103" i="79"/>
  <c r="AX103" i="79" s="1"/>
  <c r="AQ33" i="79"/>
  <c r="AX33" i="79" s="1"/>
  <c r="AQ54" i="79"/>
  <c r="AX54" i="79" s="1"/>
  <c r="AQ181" i="79"/>
  <c r="AX181" i="79" s="1"/>
  <c r="AQ136" i="79"/>
  <c r="AX136" i="79" s="1"/>
  <c r="AT137" i="79"/>
  <c r="AU184" i="79"/>
  <c r="C19" i="83"/>
  <c r="M19" i="83" s="1"/>
  <c r="AQ51" i="79"/>
  <c r="AX51" i="79" s="1"/>
  <c r="AQ86" i="79"/>
  <c r="AX86" i="79" s="1"/>
  <c r="AQ38" i="79"/>
  <c r="AX38" i="79" s="1"/>
  <c r="AQ186" i="79"/>
  <c r="AX186" i="79" s="1"/>
  <c r="AU11" i="79"/>
  <c r="AU21" i="79"/>
  <c r="D19" i="83"/>
  <c r="N19" i="83" s="1"/>
  <c r="AQ12" i="79"/>
  <c r="AX12" i="79" s="1"/>
  <c r="AU38" i="79"/>
  <c r="AR38" i="79"/>
  <c r="AS102" i="79"/>
  <c r="AS59" i="79"/>
  <c r="AS50" i="79"/>
  <c r="AU58" i="79"/>
  <c r="AV58" i="79"/>
  <c r="AW21" i="79"/>
  <c r="AR151" i="79"/>
  <c r="AV63" i="79"/>
  <c r="AR63" i="79"/>
  <c r="AR102" i="79"/>
  <c r="AS38" i="79"/>
  <c r="AW38" i="79"/>
  <c r="AU50" i="79"/>
  <c r="AT50" i="79"/>
  <c r="AW58" i="79"/>
  <c r="AV21" i="79"/>
  <c r="AU63" i="79"/>
  <c r="AU105" i="79"/>
  <c r="AS63" i="79"/>
  <c r="AW50" i="79"/>
  <c r="AR58" i="79"/>
  <c r="AR21" i="79"/>
  <c r="D9" i="83"/>
  <c r="N9" i="83" s="1"/>
  <c r="C6" i="83"/>
  <c r="M6" i="83" s="1"/>
  <c r="AQ107" i="79"/>
  <c r="AX107" i="79" s="1"/>
  <c r="AW156" i="79"/>
  <c r="AQ152" i="79"/>
  <c r="AX152" i="79" s="1"/>
  <c r="AQ180" i="79"/>
  <c r="AX180" i="79" s="1"/>
  <c r="AQ88" i="79"/>
  <c r="AX88" i="79" s="1"/>
  <c r="AR107" i="79"/>
  <c r="AT34" i="79"/>
  <c r="AW105" i="79"/>
  <c r="AU156" i="79"/>
  <c r="AU59" i="79"/>
  <c r="AS11" i="79"/>
  <c r="AU209" i="79"/>
  <c r="AT11" i="79"/>
  <c r="AW34" i="79"/>
  <c r="AT156" i="79"/>
  <c r="AV11" i="79"/>
  <c r="AV87" i="79"/>
  <c r="AW52" i="79"/>
  <c r="AR34" i="79"/>
  <c r="AU164" i="79"/>
  <c r="AV156" i="79"/>
  <c r="E19" i="83"/>
  <c r="O19" i="83" s="1"/>
  <c r="AU103" i="79"/>
  <c r="AW103" i="79"/>
  <c r="AR19" i="79"/>
  <c r="AU19" i="79"/>
  <c r="AQ52" i="79"/>
  <c r="AX52" i="79" s="1"/>
  <c r="AQ11" i="79"/>
  <c r="AX11" i="79" s="1"/>
  <c r="AQ105" i="79"/>
  <c r="AX105" i="79" s="1"/>
  <c r="AQ20" i="79"/>
  <c r="AX20" i="79" s="1"/>
  <c r="AQ205" i="79"/>
  <c r="AX205" i="79" s="1"/>
  <c r="AR103" i="79"/>
  <c r="I9" i="83"/>
  <c r="S9" i="83" s="1"/>
  <c r="AV151" i="79"/>
  <c r="AV34" i="79"/>
  <c r="AR156" i="79"/>
  <c r="AS19" i="79"/>
  <c r="AW209" i="79"/>
  <c r="AU52" i="79"/>
  <c r="AT151" i="79"/>
  <c r="AW151" i="79"/>
  <c r="AS105" i="79"/>
  <c r="AT105" i="79"/>
  <c r="AS164" i="79"/>
  <c r="AV164" i="79"/>
  <c r="AW102" i="79"/>
  <c r="AT102" i="79"/>
  <c r="AR59" i="79"/>
  <c r="AW59" i="79"/>
  <c r="AW87" i="79"/>
  <c r="AU87" i="79"/>
  <c r="AQ22" i="79"/>
  <c r="AX22" i="79" s="1"/>
  <c r="AT209" i="79"/>
  <c r="AV209" i="79"/>
  <c r="AS107" i="79"/>
  <c r="AT103" i="79"/>
  <c r="AS52" i="79"/>
  <c r="AT52" i="79"/>
  <c r="AU151" i="79"/>
  <c r="AR105" i="79"/>
  <c r="AR164" i="79"/>
  <c r="AT164" i="79"/>
  <c r="AV102" i="79"/>
  <c r="AV59" i="79"/>
  <c r="K9" i="83" s="1"/>
  <c r="U9" i="83" s="1"/>
  <c r="AV19" i="79"/>
  <c r="AR87" i="79"/>
  <c r="AT87" i="79"/>
  <c r="AR209" i="79"/>
  <c r="AV52" i="79"/>
  <c r="E9" i="83"/>
  <c r="O9" i="83" s="1"/>
  <c r="AR86" i="79"/>
  <c r="AT107" i="79"/>
  <c r="AV103" i="79"/>
  <c r="AT111" i="79"/>
  <c r="AW19" i="79"/>
  <c r="AU86" i="79"/>
  <c r="AQ156" i="79"/>
  <c r="AX156" i="79" s="1"/>
  <c r="AW107" i="79"/>
  <c r="AV107" i="79"/>
  <c r="AR111" i="79"/>
  <c r="D13" i="83"/>
  <c r="N13" i="83" s="1"/>
  <c r="AS86" i="79"/>
  <c r="AS111" i="79"/>
  <c r="AU111" i="79"/>
  <c r="AT86" i="79"/>
  <c r="AW111" i="79"/>
  <c r="AV86" i="79"/>
  <c r="AQ35" i="79"/>
  <c r="AX35" i="79" s="1"/>
  <c r="AQ134" i="79"/>
  <c r="AX134" i="79" s="1"/>
  <c r="AQ164" i="79"/>
  <c r="AX164" i="79" s="1"/>
  <c r="AQ177" i="79"/>
  <c r="AX177" i="79" s="1"/>
  <c r="E6" i="83"/>
  <c r="O6" i="83" s="1"/>
  <c r="E18" i="83"/>
  <c r="O18" i="83" s="1"/>
  <c r="AQ137" i="79"/>
  <c r="AX137" i="79" s="1"/>
  <c r="AQ209" i="79"/>
  <c r="AX209" i="79" s="1"/>
  <c r="AQ19" i="79"/>
  <c r="AX19" i="79" s="1"/>
  <c r="AQ9" i="79"/>
  <c r="AR9" i="79"/>
  <c r="AU9" i="79"/>
  <c r="AS9" i="79"/>
  <c r="AT9" i="79"/>
  <c r="AW9" i="79"/>
  <c r="AV9" i="79"/>
  <c r="H19" i="83"/>
  <c r="R19" i="83" s="1"/>
  <c r="AR36" i="79" l="1"/>
  <c r="AU36" i="79"/>
  <c r="AS36" i="79"/>
  <c r="AW36" i="79"/>
  <c r="AT36" i="79"/>
  <c r="E13" i="83"/>
  <c r="O13" i="83" s="1"/>
  <c r="AQ208" i="79"/>
  <c r="AX208" i="79" s="1"/>
  <c r="AV61" i="79"/>
  <c r="AW14" i="79"/>
  <c r="AV14" i="79"/>
  <c r="K13" i="83" s="1"/>
  <c r="U13" i="83" s="1"/>
  <c r="AS14" i="79"/>
  <c r="AR14" i="79"/>
  <c r="AU14" i="79"/>
  <c r="AQ14" i="79"/>
  <c r="AX14" i="79" s="1"/>
  <c r="C15" i="83"/>
  <c r="M15" i="83" s="1"/>
  <c r="AQ61" i="79"/>
  <c r="AX61" i="79" s="1"/>
  <c r="AQ109" i="79"/>
  <c r="AX109" i="79" s="1"/>
  <c r="AR61" i="79"/>
  <c r="AU61" i="79"/>
  <c r="AT61" i="79"/>
  <c r="AW61" i="79"/>
  <c r="D17" i="83"/>
  <c r="N17" i="83" s="1"/>
  <c r="AW110" i="79"/>
  <c r="L8" i="83" s="1"/>
  <c r="V8" i="83" s="1"/>
  <c r="C17" i="83"/>
  <c r="M17" i="83" s="1"/>
  <c r="AQ133" i="79"/>
  <c r="AX133" i="79" s="1"/>
  <c r="C7" i="83"/>
  <c r="M7" i="83" s="1"/>
  <c r="AQ185" i="79"/>
  <c r="AX185" i="79" s="1"/>
  <c r="AQ60" i="79"/>
  <c r="AX60" i="79" s="1"/>
  <c r="C13" i="83"/>
  <c r="M13" i="83" s="1"/>
  <c r="AV154" i="79"/>
  <c r="AT154" i="79"/>
  <c r="AU154" i="79"/>
  <c r="AS154" i="79"/>
  <c r="AW154" i="79"/>
  <c r="AV110" i="79"/>
  <c r="AR110" i="79"/>
  <c r="AQ65" i="79"/>
  <c r="AX65" i="79" s="1"/>
  <c r="AU133" i="79"/>
  <c r="AQ132" i="79"/>
  <c r="AX132" i="79" s="1"/>
  <c r="E15" i="83"/>
  <c r="O15" i="83" s="1"/>
  <c r="AS110" i="79"/>
  <c r="AQ206" i="79"/>
  <c r="AX206" i="79" s="1"/>
  <c r="AU110" i="79"/>
  <c r="AQ135" i="79"/>
  <c r="AX135" i="79" s="1"/>
  <c r="AQ154" i="79"/>
  <c r="AX154" i="79" s="1"/>
  <c r="E8" i="83"/>
  <c r="O8" i="83" s="1"/>
  <c r="D15" i="83"/>
  <c r="N15" i="83" s="1"/>
  <c r="D12" i="83"/>
  <c r="N12" i="83" s="1"/>
  <c r="AQ178" i="79"/>
  <c r="AX178" i="79" s="1"/>
  <c r="D10" i="83"/>
  <c r="N10" i="83" s="1"/>
  <c r="AS133" i="79"/>
  <c r="AR65" i="79"/>
  <c r="G12" i="83" s="1"/>
  <c r="Q12" i="83" s="1"/>
  <c r="AW65" i="79"/>
  <c r="L12" i="83" s="1"/>
  <c r="V12" i="83" s="1"/>
  <c r="AR133" i="79"/>
  <c r="AT109" i="79"/>
  <c r="AV133" i="79"/>
  <c r="AU109" i="79"/>
  <c r="AT133" i="79"/>
  <c r="AT65" i="79"/>
  <c r="I12" i="83" s="1"/>
  <c r="S12" i="83" s="1"/>
  <c r="AS65" i="79"/>
  <c r="H12" i="83" s="1"/>
  <c r="R12" i="83" s="1"/>
  <c r="AW109" i="79"/>
  <c r="AR109" i="79"/>
  <c r="AS109" i="79"/>
  <c r="H7" i="83" s="1"/>
  <c r="R7" i="83" s="1"/>
  <c r="AU65" i="79"/>
  <c r="J12" i="83" s="1"/>
  <c r="T12" i="83" s="1"/>
  <c r="AQ56" i="79"/>
  <c r="AX56" i="79" s="1"/>
  <c r="AQ110" i="79"/>
  <c r="AX110" i="79" s="1"/>
  <c r="D8" i="83"/>
  <c r="N8" i="83" s="1"/>
  <c r="AV132" i="79"/>
  <c r="E14" i="83"/>
  <c r="O14" i="83" s="1"/>
  <c r="AW132" i="79"/>
  <c r="AQ183" i="79"/>
  <c r="AX183" i="79" s="1"/>
  <c r="E7" i="83"/>
  <c r="O7" i="83" s="1"/>
  <c r="C8" i="83"/>
  <c r="M8" i="83" s="1"/>
  <c r="D14" i="83"/>
  <c r="N14" i="83" s="1"/>
  <c r="D18" i="83"/>
  <c r="N18" i="83" s="1"/>
  <c r="AR206" i="79"/>
  <c r="G10" i="83" s="1"/>
  <c r="Q10" i="83" s="1"/>
  <c r="D7" i="83"/>
  <c r="N7" i="83" s="1"/>
  <c r="AQ207" i="79"/>
  <c r="AX207" i="79" s="1"/>
  <c r="AV206" i="79"/>
  <c r="K10" i="83" s="1"/>
  <c r="U10" i="83" s="1"/>
  <c r="AS206" i="79"/>
  <c r="H10" i="83" s="1"/>
  <c r="R10" i="83" s="1"/>
  <c r="AU206" i="79"/>
  <c r="J10" i="83" s="1"/>
  <c r="T10" i="83" s="1"/>
  <c r="AW179" i="79"/>
  <c r="AW206" i="79"/>
  <c r="L10" i="83" s="1"/>
  <c r="V10" i="83" s="1"/>
  <c r="AU179" i="79"/>
  <c r="AR179" i="79"/>
  <c r="E10" i="83"/>
  <c r="O10" i="83" s="1"/>
  <c r="AW60" i="79"/>
  <c r="AT60" i="79"/>
  <c r="I13" i="83" s="1"/>
  <c r="S13" i="83" s="1"/>
  <c r="C18" i="83"/>
  <c r="M18" i="83" s="1"/>
  <c r="AS60" i="79"/>
  <c r="AU60" i="79"/>
  <c r="AR60" i="79"/>
  <c r="AU132" i="79"/>
  <c r="AR132" i="79"/>
  <c r="AT132" i="79"/>
  <c r="AQ64" i="79"/>
  <c r="AX64" i="79" s="1"/>
  <c r="AQ155" i="79"/>
  <c r="AX155" i="79" s="1"/>
  <c r="AQ179" i="79"/>
  <c r="AX179" i="79" s="1"/>
  <c r="AT183" i="79"/>
  <c r="AT179" i="79"/>
  <c r="AV183" i="79"/>
  <c r="AS183" i="79"/>
  <c r="AU183" i="79"/>
  <c r="AS179" i="79"/>
  <c r="AR183" i="79"/>
  <c r="AS155" i="79"/>
  <c r="AU155" i="79"/>
  <c r="AR155" i="79"/>
  <c r="AV155" i="79"/>
  <c r="AT155" i="79"/>
  <c r="AW155" i="79"/>
  <c r="K6" i="83"/>
  <c r="U6" i="83" s="1"/>
  <c r="K17" i="83"/>
  <c r="U17" i="83" s="1"/>
  <c r="AK16" i="79"/>
  <c r="AS16" i="79" s="1"/>
  <c r="I8" i="83"/>
  <c r="S8" i="83" s="1"/>
  <c r="J18" i="83"/>
  <c r="T18" i="83" s="1"/>
  <c r="I18" i="83"/>
  <c r="S18" i="83" s="1"/>
  <c r="J16" i="83"/>
  <c r="T16" i="83" s="1"/>
  <c r="H18" i="83"/>
  <c r="R18" i="83" s="1"/>
  <c r="I17" i="83"/>
  <c r="S17" i="83" s="1"/>
  <c r="F9" i="83"/>
  <c r="P9" i="83" s="1"/>
  <c r="AX59" i="79"/>
  <c r="I16" i="83"/>
  <c r="S16" i="83" s="1"/>
  <c r="I6" i="83"/>
  <c r="S6" i="83" s="1"/>
  <c r="J17" i="83"/>
  <c r="T17" i="83" s="1"/>
  <c r="G6" i="83"/>
  <c r="Q6" i="83" s="1"/>
  <c r="H17" i="83"/>
  <c r="R17" i="83" s="1"/>
  <c r="L18" i="83"/>
  <c r="V18" i="83" s="1"/>
  <c r="J19" i="83"/>
  <c r="T19" i="83" s="1"/>
  <c r="L9" i="83"/>
  <c r="V9" i="83" s="1"/>
  <c r="G16" i="83"/>
  <c r="Q16" i="83" s="1"/>
  <c r="G17" i="83"/>
  <c r="Q17" i="83" s="1"/>
  <c r="L16" i="83"/>
  <c r="V16" i="83" s="1"/>
  <c r="L6" i="83"/>
  <c r="V6" i="83" s="1"/>
  <c r="G18" i="83"/>
  <c r="Q18" i="83" s="1"/>
  <c r="J9" i="83"/>
  <c r="T9" i="83" s="1"/>
  <c r="K16" i="83"/>
  <c r="U16" i="83" s="1"/>
  <c r="L17" i="83"/>
  <c r="V17" i="83" s="1"/>
  <c r="I19" i="83"/>
  <c r="S19" i="83" s="1"/>
  <c r="K18" i="83"/>
  <c r="U18" i="83" s="1"/>
  <c r="H16" i="83"/>
  <c r="R16" i="83" s="1"/>
  <c r="H6" i="83"/>
  <c r="R6" i="83" s="1"/>
  <c r="K19" i="83"/>
  <c r="U19" i="83" s="1"/>
  <c r="G19" i="83"/>
  <c r="Q19" i="83" s="1"/>
  <c r="J6" i="83"/>
  <c r="T6" i="83" s="1"/>
  <c r="G9" i="83"/>
  <c r="Q9" i="83" s="1"/>
  <c r="H9" i="83"/>
  <c r="R9" i="83" s="1"/>
  <c r="H15" i="83"/>
  <c r="R15" i="83" s="1"/>
  <c r="K7" i="83"/>
  <c r="U7" i="83" s="1"/>
  <c r="I10" i="83"/>
  <c r="S10" i="83" s="1"/>
  <c r="AQ16" i="79"/>
  <c r="AX16" i="79" s="1"/>
  <c r="L19" i="83"/>
  <c r="V19" i="83" s="1"/>
  <c r="K12" i="83"/>
  <c r="U12" i="83" s="1"/>
  <c r="AK6" i="85"/>
  <c r="AV13" i="79"/>
  <c r="AW13" i="79"/>
  <c r="AT13" i="79"/>
  <c r="AS13" i="79"/>
  <c r="AR13" i="79"/>
  <c r="AU13" i="79"/>
  <c r="F19" i="83"/>
  <c r="P19" i="83" s="1"/>
  <c r="F6" i="83"/>
  <c r="P6" i="83" s="1"/>
  <c r="AX9" i="79"/>
  <c r="K15" i="83" l="1"/>
  <c r="U15" i="83" s="1"/>
  <c r="G7" i="83"/>
  <c r="Q7" i="83" s="1"/>
  <c r="L7" i="83"/>
  <c r="V7" i="83" s="1"/>
  <c r="I7" i="83"/>
  <c r="S7" i="83" s="1"/>
  <c r="J7" i="83"/>
  <c r="T7" i="83" s="1"/>
  <c r="L13" i="83"/>
  <c r="V13" i="83" s="1"/>
  <c r="L15" i="83"/>
  <c r="V15" i="83" s="1"/>
  <c r="H13" i="83"/>
  <c r="R13" i="83" s="1"/>
  <c r="F17" i="83"/>
  <c r="P17" i="83" s="1"/>
  <c r="W17" i="83" s="1"/>
  <c r="J15" i="83"/>
  <c r="T15" i="83" s="1"/>
  <c r="J13" i="83"/>
  <c r="T13" i="83" s="1"/>
  <c r="F13" i="83"/>
  <c r="P13" i="83" s="1"/>
  <c r="G13" i="83"/>
  <c r="Q13" i="83" s="1"/>
  <c r="I15" i="83"/>
  <c r="S15" i="83" s="1"/>
  <c r="G15" i="83"/>
  <c r="Q15" i="83" s="1"/>
  <c r="F15" i="83"/>
  <c r="P15" i="83" s="1"/>
  <c r="K8" i="83"/>
  <c r="U8" i="83" s="1"/>
  <c r="F12" i="83"/>
  <c r="P12" i="83" s="1"/>
  <c r="W12" i="83" s="1"/>
  <c r="G8" i="83"/>
  <c r="Q8" i="83" s="1"/>
  <c r="F16" i="83"/>
  <c r="P16" i="83" s="1"/>
  <c r="W16" i="83" s="1"/>
  <c r="H8" i="83"/>
  <c r="R8" i="83" s="1"/>
  <c r="F18" i="83"/>
  <c r="P18" i="83" s="1"/>
  <c r="W18" i="83" s="1"/>
  <c r="L14" i="83"/>
  <c r="V14" i="83" s="1"/>
  <c r="J8" i="83"/>
  <c r="T8" i="83" s="1"/>
  <c r="F7" i="83"/>
  <c r="P7" i="83" s="1"/>
  <c r="K14" i="83"/>
  <c r="U14" i="83" s="1"/>
  <c r="F14" i="83"/>
  <c r="P14" i="83" s="1"/>
  <c r="G14" i="83"/>
  <c r="Q14" i="83" s="1"/>
  <c r="F10" i="83"/>
  <c r="P10" i="83" s="1"/>
  <c r="W10" i="83" s="1"/>
  <c r="I14" i="83"/>
  <c r="S14" i="83" s="1"/>
  <c r="H14" i="83"/>
  <c r="R14" i="83" s="1"/>
  <c r="J14" i="83"/>
  <c r="T14" i="83" s="1"/>
  <c r="F8" i="83"/>
  <c r="P8" i="83" s="1"/>
  <c r="AK8" i="85"/>
  <c r="AT16" i="79"/>
  <c r="AU16" i="79"/>
  <c r="AW16" i="79"/>
  <c r="AR16" i="79"/>
  <c r="AV16" i="79"/>
  <c r="W6" i="83"/>
  <c r="W9" i="83"/>
  <c r="W19" i="83"/>
  <c r="Y249" i="79"/>
  <c r="W7" i="83" l="1"/>
  <c r="W13" i="83"/>
  <c r="W15" i="83"/>
  <c r="W8" i="83"/>
  <c r="W14" i="83"/>
  <c r="AB249" i="79"/>
  <c r="AI4" i="85" l="1"/>
  <c r="AJ7" i="79"/>
  <c r="AN7" i="79"/>
  <c r="AO7" i="79"/>
  <c r="AP7" i="79"/>
  <c r="B5" i="83"/>
  <c r="AJ4" i="85" l="1"/>
  <c r="D5" i="83"/>
  <c r="AO249" i="79"/>
  <c r="E5" i="83"/>
  <c r="AP249" i="79"/>
  <c r="C5" i="86"/>
  <c r="C21" i="86" s="1"/>
  <c r="B21" i="83"/>
  <c r="C5" i="83"/>
  <c r="AN249" i="79"/>
  <c r="AQ7" i="79"/>
  <c r="AK7" i="79"/>
  <c r="AK4" i="85" l="1"/>
  <c r="AX7" i="79"/>
  <c r="AX249" i="79" s="1"/>
  <c r="F5" i="83"/>
  <c r="AQ249" i="79"/>
  <c r="O5" i="83"/>
  <c r="E21" i="83"/>
  <c r="E23" i="83" s="1"/>
  <c r="M5" i="83"/>
  <c r="C21" i="83"/>
  <c r="C23" i="83" s="1"/>
  <c r="AV7" i="79"/>
  <c r="AW7" i="79"/>
  <c r="AT7" i="79"/>
  <c r="AS7" i="79"/>
  <c r="AR7" i="79"/>
  <c r="AU7" i="79"/>
  <c r="N5" i="83"/>
  <c r="D21" i="83"/>
  <c r="D23" i="83" s="1"/>
  <c r="I5" i="83" l="1"/>
  <c r="AT249" i="79"/>
  <c r="J5" i="83"/>
  <c r="AU249" i="79"/>
  <c r="G5" i="83"/>
  <c r="AR249" i="79"/>
  <c r="K5" i="83"/>
  <c r="AV249" i="79"/>
  <c r="P5" i="83"/>
  <c r="F21" i="83"/>
  <c r="F23" i="83" s="1"/>
  <c r="H5" i="83"/>
  <c r="AS249" i="79"/>
  <c r="L5" i="83"/>
  <c r="AW249" i="79"/>
  <c r="U5" i="83" l="1"/>
  <c r="K21" i="83"/>
  <c r="K23" i="83" s="1"/>
  <c r="T5" i="83"/>
  <c r="J21" i="83"/>
  <c r="J23" i="83" s="1"/>
  <c r="R5" i="83"/>
  <c r="H21" i="83"/>
  <c r="H23" i="83" s="1"/>
  <c r="V5" i="83"/>
  <c r="L21" i="83"/>
  <c r="L23" i="83" s="1"/>
  <c r="Q5" i="83"/>
  <c r="G21" i="83"/>
  <c r="G23" i="83" s="1"/>
  <c r="S5" i="83"/>
  <c r="I21" i="83"/>
  <c r="I23" i="83" s="1"/>
  <c r="N23" i="83" l="1"/>
  <c r="W5" i="83"/>
  <c r="AH2" i="85"/>
  <c r="AH249" i="79"/>
  <c r="AI2" i="85" l="1"/>
  <c r="AI249" i="79"/>
  <c r="AK249" i="79" l="1"/>
  <c r="AK2" i="85"/>
  <c r="AJ2" i="85"/>
  <c r="AJ249" i="79"/>
</calcChain>
</file>

<file path=xl/sharedStrings.xml><?xml version="1.0" encoding="utf-8"?>
<sst xmlns="http://schemas.openxmlformats.org/spreadsheetml/2006/main" count="4364" uniqueCount="642">
  <si>
    <t xml:space="preserve"> Name</t>
  </si>
  <si>
    <t>ID Number</t>
  </si>
  <si>
    <t>Position</t>
  </si>
  <si>
    <t>Salary Base</t>
  </si>
  <si>
    <t>working period</t>
  </si>
  <si>
    <t>Actual workingday</t>
  </si>
  <si>
    <t>Medical certificate</t>
  </si>
  <si>
    <t>total actual workingday</t>
  </si>
  <si>
    <t>Actual working hour</t>
  </si>
  <si>
    <t>Salary 1 hour</t>
  </si>
  <si>
    <t>Subtotasalary</t>
  </si>
  <si>
    <t>OT simple day</t>
  </si>
  <si>
    <t>OT holiday</t>
  </si>
  <si>
    <t>Total simple OT</t>
  </si>
  <si>
    <t>Total sunday OT</t>
  </si>
  <si>
    <t>FOOD/1DAY</t>
  </si>
  <si>
    <t>Prime money</t>
  </si>
  <si>
    <t xml:space="preserve">ToTal salary </t>
  </si>
  <si>
    <t>Only $</t>
  </si>
  <si>
    <t>Only Riel</t>
  </si>
  <si>
    <t>Performance Award</t>
    <phoneticPr fontId="18" type="noConversion"/>
  </si>
  <si>
    <t xml:space="preserve">OT </t>
  </si>
  <si>
    <t>Borrowing</t>
    <phoneticPr fontId="18" type="noConversion"/>
  </si>
  <si>
    <t>Meal Allowance</t>
  </si>
  <si>
    <t>Position Bonus</t>
  </si>
  <si>
    <t>Performance Bonus</t>
  </si>
  <si>
    <t>Deductible Spous</t>
  </si>
  <si>
    <t>Deductible Child</t>
  </si>
  <si>
    <t>OT Meal Allowance</t>
  </si>
  <si>
    <t>TOTAL:</t>
  </si>
  <si>
    <t>Depaterman</t>
    <phoneticPr fontId="18" type="noConversion"/>
  </si>
  <si>
    <t>部门</t>
  </si>
  <si>
    <t>全部总共薪资</t>
  </si>
  <si>
    <t>总计</t>
  </si>
  <si>
    <t xml:space="preserve"> </t>
    <phoneticPr fontId="17" type="noConversion"/>
  </si>
  <si>
    <r>
      <rPr>
        <sz val="11"/>
        <color indexed="8"/>
        <rFont val="Khmer OS Battambang"/>
      </rPr>
      <t>លរ</t>
    </r>
    <r>
      <rPr>
        <sz val="11"/>
        <color indexed="8"/>
        <rFont val="Times New Roman"/>
        <family val="1"/>
      </rPr>
      <t xml:space="preserve">
编号</t>
    </r>
  </si>
  <si>
    <t>No.</t>
  </si>
  <si>
    <t>ID</t>
  </si>
  <si>
    <r>
      <rPr>
        <sz val="13"/>
        <rFont val="Khmer OS Battambang"/>
      </rPr>
      <t>តួនាទី</t>
    </r>
    <r>
      <rPr>
        <sz val="13"/>
        <rFont val="Times New Roman"/>
        <family val="1"/>
      </rPr>
      <t xml:space="preserve">
</t>
    </r>
    <r>
      <rPr>
        <sz val="13"/>
        <rFont val="Calibri"/>
        <family val="2"/>
      </rPr>
      <t>職務</t>
    </r>
  </si>
  <si>
    <r>
      <rPr>
        <sz val="13"/>
        <rFont val="Khmer OS Battambang"/>
      </rPr>
      <t>ថ្ងៃចូលធ្វើការ</t>
    </r>
    <r>
      <rPr>
        <sz val="13"/>
        <rFont val="Times New Roman"/>
        <family val="1"/>
      </rPr>
      <t xml:space="preserve">
</t>
    </r>
    <r>
      <rPr>
        <sz val="13"/>
        <rFont val="FangSong"/>
        <family val="3"/>
        <charset val="134"/>
      </rPr>
      <t>进厂日期</t>
    </r>
  </si>
  <si>
    <r>
      <rPr>
        <sz val="13"/>
        <rFont val="Khmer OS Battambang"/>
      </rPr>
      <t>ចំនួនថ្ងៃធ្វើការ</t>
    </r>
    <r>
      <rPr>
        <sz val="13"/>
        <rFont val="Khmer OS"/>
      </rPr>
      <t>上班天数</t>
    </r>
  </si>
  <si>
    <r>
      <rPr>
        <sz val="13"/>
        <rFont val="Khmer OS Battambang"/>
      </rPr>
      <t>ចំនួនថៃ្ងគិតជាម៉ោង</t>
    </r>
    <r>
      <rPr>
        <sz val="13"/>
        <rFont val="Khmer OS"/>
      </rPr>
      <t>天数算的小时</t>
    </r>
  </si>
  <si>
    <r>
      <rPr>
        <sz val="13"/>
        <rFont val="Khmer OS Battambang"/>
      </rPr>
      <t>ប្រាក់ខែសរុបក្នុង១ម៉ោង</t>
    </r>
    <r>
      <rPr>
        <sz val="13"/>
        <rFont val="Times New Roman"/>
        <family val="1"/>
      </rPr>
      <t>1</t>
    </r>
    <r>
      <rPr>
        <sz val="13"/>
        <rFont val="Khmer OS"/>
      </rPr>
      <t>小时的薪资</t>
    </r>
  </si>
  <si>
    <r>
      <rPr>
        <sz val="13"/>
        <rFont val="Khmer OS Battambang"/>
      </rPr>
      <t>សរុបបា្រក់ខែ</t>
    </r>
    <r>
      <rPr>
        <sz val="13"/>
        <rFont val="Khmer OS"/>
      </rPr>
      <t>忠薪资</t>
    </r>
  </si>
  <si>
    <r>
      <rPr>
        <sz val="13"/>
        <rFont val="Khmer OS Battambang"/>
      </rPr>
      <t>ថែមម៉ោងថ្ងៃធម្មតា</t>
    </r>
    <r>
      <rPr>
        <sz val="13"/>
        <rFont val="Khmer OS"/>
      </rPr>
      <t>平时加班</t>
    </r>
  </si>
  <si>
    <r>
      <rPr>
        <sz val="13"/>
        <rFont val="Khmer OS Battambang"/>
      </rPr>
      <t>សរុបលុយថែមម៉ោងថ្ងៃធម្មតា</t>
    </r>
    <r>
      <rPr>
        <sz val="13"/>
        <rFont val="Khmer OS"/>
      </rPr>
      <t>总平时加班费</t>
    </r>
  </si>
  <si>
    <r>
      <rPr>
        <sz val="13"/>
        <rFont val="Khmer OS Battambang"/>
      </rPr>
      <t>ប្រាក់ខែសរុបទាំងអស់</t>
    </r>
    <r>
      <rPr>
        <sz val="13"/>
        <rFont val="Khmer OS"/>
      </rPr>
      <t>全部总共薪资</t>
    </r>
  </si>
  <si>
    <r>
      <rPr>
        <sz val="13"/>
        <rFont val="Khmer OS Battambang"/>
      </rPr>
      <t>លុយប្តីប្រពន្ធ</t>
    </r>
    <r>
      <rPr>
        <sz val="13"/>
        <rFont val="新細明體"/>
        <family val="1"/>
        <charset val="136"/>
      </rPr>
      <t>老公，老婆</t>
    </r>
  </si>
  <si>
    <r>
      <rPr>
        <sz val="13"/>
        <rFont val="Khmer OS Battambang"/>
      </rPr>
      <t>ចំនួនកូន</t>
    </r>
    <r>
      <rPr>
        <sz val="13"/>
        <rFont val="新細明體"/>
        <family val="1"/>
        <charset val="136"/>
      </rPr>
      <t xml:space="preserve">
小孩</t>
    </r>
  </si>
  <si>
    <t>。</t>
    <phoneticPr fontId="18" type="noConversion"/>
  </si>
  <si>
    <t>合计：</t>
    <phoneticPr fontId="11" type="noConversion"/>
  </si>
  <si>
    <t>编号：</t>
    <phoneticPr fontId="18" type="noConversion"/>
  </si>
  <si>
    <t>部门：</t>
    <phoneticPr fontId="18" type="noConversion"/>
  </si>
  <si>
    <t>工资：</t>
    <phoneticPr fontId="18" type="noConversion"/>
  </si>
  <si>
    <t>部门负责签名：</t>
    <phoneticPr fontId="18" type="noConversion"/>
  </si>
  <si>
    <t>备注：</t>
    <phoneticPr fontId="18" type="noConversion"/>
  </si>
  <si>
    <t>审批：</t>
    <phoneticPr fontId="11" type="noConversion"/>
  </si>
  <si>
    <r>
      <t xml:space="preserve">    </t>
    </r>
    <r>
      <rPr>
        <sz val="10"/>
        <color theme="1"/>
        <rFont val="宋体"/>
        <family val="3"/>
        <charset val="134"/>
      </rPr>
      <t>制表人：</t>
    </r>
    <phoneticPr fontId="18" type="noConversion"/>
  </si>
  <si>
    <t>审核:</t>
    <phoneticPr fontId="11" type="noConversion"/>
  </si>
  <si>
    <t>审核：</t>
    <phoneticPr fontId="18" type="noConversion"/>
  </si>
  <si>
    <t>审批：</t>
    <phoneticPr fontId="18" type="noConversion"/>
  </si>
  <si>
    <t>制表人：</t>
    <phoneticPr fontId="18" type="noConversion"/>
  </si>
  <si>
    <r>
      <rPr>
        <sz val="13"/>
        <color indexed="8"/>
        <rFont val="Khmer OS Battambang"/>
      </rPr>
      <t xml:space="preserve">អត្តលេខ
</t>
    </r>
    <r>
      <rPr>
        <sz val="13"/>
        <color indexed="8"/>
        <rFont val="Times New Roman"/>
        <family val="1"/>
      </rPr>
      <t xml:space="preserve"> </t>
    </r>
    <r>
      <rPr>
        <sz val="13"/>
        <color indexed="8"/>
        <rFont val="宋体"/>
        <family val="3"/>
        <charset val="134"/>
      </rPr>
      <t>工号</t>
    </r>
  </si>
  <si>
    <r>
      <rPr>
        <sz val="13"/>
        <color indexed="8"/>
        <rFont val="Khmer OS Battambang"/>
      </rPr>
      <t xml:space="preserve">ឈ្មោះ
</t>
    </r>
    <r>
      <rPr>
        <sz val="13"/>
        <color indexed="8"/>
        <rFont val="Times New Roman"/>
        <family val="1"/>
      </rPr>
      <t xml:space="preserve"> </t>
    </r>
    <r>
      <rPr>
        <sz val="13"/>
        <color indexed="8"/>
        <rFont val="宋体"/>
        <family val="3"/>
        <charset val="134"/>
      </rPr>
      <t>姓名</t>
    </r>
  </si>
  <si>
    <r>
      <rPr>
        <sz val="13"/>
        <rFont val="Khmer OS Battambang"/>
      </rPr>
      <t xml:space="preserve">ផ្នែក
</t>
    </r>
    <r>
      <rPr>
        <sz val="13"/>
        <rFont val="宋体"/>
        <family val="3"/>
        <charset val="134"/>
      </rPr>
      <t>部门</t>
    </r>
  </si>
  <si>
    <r>
      <rPr>
        <sz val="13"/>
        <rFont val="Khmer OS Battambang"/>
      </rPr>
      <t>សរុបលុយថែមម៉ោងវេនយប់</t>
    </r>
    <r>
      <rPr>
        <sz val="13"/>
        <rFont val="FangSong"/>
        <family val="3"/>
        <charset val="134"/>
      </rPr>
      <t>总晚班加班费</t>
    </r>
  </si>
  <si>
    <t>ក្រុមហ៊ុន ជុនតេង អ៊ិនដាសស្ទ្រៀល (ខេមបូឌា) ឯ.ក</t>
  </si>
  <si>
    <t>春藤实业（柬埔寨）有限公司</t>
  </si>
  <si>
    <t>电工</t>
  </si>
  <si>
    <t>ប្រាក់ថែមម៉ោងថ្ងៃឈប់សំរាក 节假日加班费</t>
  </si>
  <si>
    <r>
      <rPr>
        <sz val="12"/>
        <rFont val="Khmer OS Battambang"/>
      </rPr>
      <t>ចំនួនម៉ោងថែមថ្ងៃបុណ្យ</t>
    </r>
    <r>
      <rPr>
        <sz val="12"/>
        <rFont val="Times New Roman"/>
        <family val="1"/>
      </rPr>
      <t>节假日加班时数</t>
    </r>
  </si>
  <si>
    <r>
      <rPr>
        <sz val="13"/>
        <rFont val="Khmer OS Battambang"/>
      </rPr>
      <t xml:space="preserve">ម៉ោងថែមវេនយប់ </t>
    </r>
    <r>
      <rPr>
        <sz val="13"/>
        <rFont val="Times New Roman"/>
        <family val="1"/>
      </rPr>
      <t xml:space="preserve">  </t>
    </r>
    <r>
      <rPr>
        <sz val="13"/>
        <rFont val="FangSong"/>
        <family val="3"/>
        <charset val="134"/>
      </rPr>
      <t>加晚班</t>
    </r>
  </si>
  <si>
    <t>ផៃ សុខឈឿន</t>
  </si>
  <si>
    <t>សោម សារ៉ែន</t>
  </si>
  <si>
    <t>វន កក្កដា</t>
  </si>
  <si>
    <t>ទូច សាវ៉ុង</t>
  </si>
  <si>
    <t>ប៊ូ ផារី</t>
  </si>
  <si>
    <t>អ៊ិន ម៉ៅ</t>
  </si>
  <si>
    <t>រ៉ុម មករា</t>
  </si>
  <si>
    <t>កឺ ស្រីលៀត</t>
  </si>
  <si>
    <t>សួន ចំណាន</t>
  </si>
  <si>
    <t>អូន សុង</t>
  </si>
  <si>
    <t>មៀច ផាន</t>
  </si>
  <si>
    <t>办公室</t>
  </si>
  <si>
    <t>机修</t>
  </si>
  <si>
    <t>针车1组</t>
  </si>
  <si>
    <t>针车2组</t>
  </si>
  <si>
    <t>针车3组</t>
  </si>
  <si>
    <t>品检部</t>
  </si>
  <si>
    <t>លរ
编号</t>
  </si>
  <si>
    <r>
      <t xml:space="preserve">គិតជាដុល្លា
</t>
    </r>
    <r>
      <rPr>
        <sz val="16"/>
        <rFont val="Khmer OS Battambang"/>
      </rPr>
      <t>美元</t>
    </r>
  </si>
  <si>
    <t>裁断部</t>
  </si>
  <si>
    <t>01,04,2021</t>
    <phoneticPr fontId="2" type="noConversion"/>
  </si>
  <si>
    <t>02,04,2021</t>
    <phoneticPr fontId="2" type="noConversion"/>
  </si>
  <si>
    <t>03,04,2021</t>
    <phoneticPr fontId="2" type="noConversion"/>
  </si>
  <si>
    <t>19,03,2021</t>
  </si>
  <si>
    <t>仓库部</t>
  </si>
  <si>
    <t>27,04,2021</t>
    <phoneticPr fontId="2" type="noConversion"/>
  </si>
  <si>
    <t>28,04,2021</t>
    <phoneticPr fontId="2" type="noConversion"/>
  </si>
  <si>
    <t>វ៉ន សុខខេម</t>
  </si>
  <si>
    <t>04,05,2021</t>
  </si>
  <si>
    <t>ឈិត​ ចាន់ធា</t>
  </si>
  <si>
    <t>ណុំ សុភ័ន</t>
  </si>
  <si>
    <t>វណ្ណ វិជ្ជា</t>
  </si>
  <si>
    <t>18,05,2021</t>
  </si>
  <si>
    <t>20,05,2021</t>
  </si>
  <si>
    <t>យ៉ាន អាន</t>
  </si>
  <si>
    <t>针车4组</t>
  </si>
  <si>
    <t>针车5组</t>
  </si>
  <si>
    <t>04,06,2021</t>
  </si>
  <si>
    <t>11,06,2021</t>
  </si>
  <si>
    <t>ហៃ សុខហៀក</t>
  </si>
  <si>
    <t>យួន ម៉ៅ</t>
  </si>
  <si>
    <t>អោម សំអឿន</t>
  </si>
  <si>
    <t>15,06,2021</t>
  </si>
  <si>
    <t>22,06,2021</t>
  </si>
  <si>
    <t>29,06,2021</t>
  </si>
  <si>
    <t>ប្រាក់
បំណាច់កិច្ចសន្យាការងារ
合同
津貼</t>
  </si>
  <si>
    <t>针车6组</t>
  </si>
  <si>
    <t>ដន​ ចន្ថា</t>
  </si>
  <si>
    <t>ង៉ែត​ ចាន់អេម</t>
  </si>
  <si>
    <t>វង្ស វិទី</t>
  </si>
  <si>
    <t>ឆន​ ម៉ាណាវ</t>
  </si>
  <si>
    <t>ឈឿន  ឧត្តម</t>
  </si>
  <si>
    <t>01,07,2021</t>
  </si>
  <si>
    <t>05,07,2021</t>
  </si>
  <si>
    <t>06,07,2021</t>
  </si>
  <si>
    <t>ខន សុខ​ណាន</t>
  </si>
  <si>
    <t>អាន សម្បត្ដិ</t>
  </si>
  <si>
    <t>ជួង ដឿន</t>
  </si>
  <si>
    <t>ប៉ោ ហឿន</t>
  </si>
  <si>
    <t>ប៉ោ ហ៊ន</t>
  </si>
  <si>
    <t>ខាត់ ឃីម</t>
  </si>
  <si>
    <t>19,07,2021</t>
  </si>
  <si>
    <t>20,07,2021</t>
  </si>
  <si>
    <t>22,07,2021</t>
  </si>
  <si>
    <t>មាឃ ស្រីមី</t>
  </si>
  <si>
    <t>កែវ ណារិន</t>
  </si>
  <si>
    <t>ដុះ សំណាង</t>
  </si>
  <si>
    <t>ឆែម កញ្ញា</t>
  </si>
  <si>
    <t>ភី លីដា</t>
  </si>
  <si>
    <t>ជា ចាន់នឿន</t>
  </si>
  <si>
    <t>យៀក ភា</t>
  </si>
  <si>
    <t>02,08,2021</t>
  </si>
  <si>
    <t>10,08,2021</t>
  </si>
  <si>
    <t>11,08,2021</t>
  </si>
  <si>
    <t>12,08,2021</t>
  </si>
  <si>
    <t>16,08,2021</t>
  </si>
  <si>
    <t>针车7组</t>
  </si>
  <si>
    <t>សេង សីហា</t>
  </si>
  <si>
    <t>ទន់ សំបូ</t>
  </si>
  <si>
    <t>18,08,2021</t>
  </si>
  <si>
    <t>27,08,2021</t>
  </si>
  <si>
    <t>ស៊ន ណាត</t>
  </si>
  <si>
    <t>07,09,2021</t>
  </si>
  <si>
    <t>ថោង រ៉ាឆាន់</t>
  </si>
  <si>
    <t>28,09,2021</t>
  </si>
  <si>
    <t>អត្តលេខ
 工号</t>
  </si>
  <si>
    <t>ឈ្មោះ
 姓名</t>
  </si>
  <si>
    <t>ផ្នែក
部门</t>
  </si>
  <si>
    <t>តួនាទី
職務</t>
  </si>
  <si>
    <r>
      <t xml:space="preserve">បា្រក់ខែគោល
</t>
    </r>
    <r>
      <rPr>
        <sz val="17"/>
        <rFont val="Khmer OS Battambang"/>
      </rPr>
      <t>基本給</t>
    </r>
  </si>
  <si>
    <t>ថ្ងៃចូលធ្វើការ
进厂日期</t>
  </si>
  <si>
    <t>ចំនួនថ្ងៃធ្វើការ上班天数</t>
  </si>
  <si>
    <r>
      <t>សំបុត្រពេទ្យ</t>
    </r>
    <r>
      <rPr>
        <sz val="17"/>
        <rFont val="Khmer OS Battambang"/>
      </rPr>
      <t>医生证明</t>
    </r>
  </si>
  <si>
    <t>សរុបចំនួនថ្ងៃធ្វើការ
总上班天数</t>
  </si>
  <si>
    <t>ចំនួនថៃ្ងគិតជាម៉ោង天数算的小时</t>
  </si>
  <si>
    <t>ប្រាក់ខែសរុបក្នុង១ម៉ោង1小时的薪资</t>
  </si>
  <si>
    <t>សរុប
បា្រក់ខែ
总薪资</t>
  </si>
  <si>
    <t>ថែមម៉ោងថ្ងៃធម្មតា平时加班</t>
  </si>
  <si>
    <t>ចំនួនម៉ោងថែមថ្ងៃបុណ្យ节假日加班时数</t>
  </si>
  <si>
    <t>លុយធ្វើតំណើ
车费</t>
  </si>
  <si>
    <t>លុយអាហារថ្ងៃត្រង់中午餐费</t>
  </si>
  <si>
    <t>លុយព្រីម
满勤奖</t>
  </si>
  <si>
    <t>ប្រាក់មុខតំណែង
职务
津贴</t>
  </si>
  <si>
    <t>លុយបាយថែមម៉ោង
加班餐费</t>
  </si>
  <si>
    <t>ប្រាក់ខែសរុបទាំងអស់全部总共薪资</t>
  </si>
  <si>
    <t>លុយប្តីប្រពន្ធ老公，老婆</t>
  </si>
  <si>
    <t>ចំនួនកូន
小孩</t>
  </si>
  <si>
    <t>កាត់ប្រាក់ផ្សេងៗ其它扣款</t>
  </si>
  <si>
    <t>កាត់ពន្ឋ
薪工稅</t>
  </si>
  <si>
    <t>ប្រាក់ខែបានបើក
工资已发</t>
  </si>
  <si>
    <t>ប្រាក់ខែត្រូវបើកជាក់ស្តែង
实际发工资</t>
  </si>
  <si>
    <r>
      <t xml:space="preserve">គិតជាដុល្លា
</t>
    </r>
    <r>
      <rPr>
        <sz val="17"/>
        <rFont val="Khmer OS Battambang"/>
      </rPr>
      <t>美元</t>
    </r>
  </si>
  <si>
    <t>គិតជារៀល
 柬币</t>
  </si>
  <si>
    <t>យឿង រដ្ឋា</t>
  </si>
  <si>
    <t>11,10,2021</t>
  </si>
  <si>
    <t>ផន និមុល</t>
  </si>
  <si>
    <t>18,10,2021</t>
  </si>
  <si>
    <t>25,10,2021</t>
  </si>
  <si>
    <t>ហេត្ថលេខា
签名</t>
  </si>
  <si>
    <t>អ៊ុង ឆាង</t>
  </si>
  <si>
    <t>តែត ចាន់ថា</t>
  </si>
  <si>
    <t>03,11,2021</t>
  </si>
  <si>
    <t>05,11,2021</t>
  </si>
  <si>
    <t>09,11,2021</t>
  </si>
  <si>
    <t>សឿន ជា</t>
  </si>
  <si>
    <t>22,11,2021</t>
  </si>
  <si>
    <t>ផេង សុខរី</t>
  </si>
  <si>
    <t>អ៊ុង ចាន់ទ្រា</t>
  </si>
  <si>
    <t>ទៀង ចាន់ធឿន</t>
  </si>
  <si>
    <t>工人</t>
  </si>
  <si>
    <t>01,12,2021</t>
  </si>
  <si>
    <t>14,12,2021</t>
  </si>
  <si>
    <t>班长</t>
  </si>
  <si>
    <t>អួន ជា</t>
  </si>
  <si>
    <t>ផាន់ ទូច</t>
  </si>
  <si>
    <t>ផាន ថាន</t>
  </si>
  <si>
    <t>ទី សុខចាន់</t>
  </si>
  <si>
    <t>មី​ សុខរ៉ាន់</t>
  </si>
  <si>
    <t>20,12,2021</t>
  </si>
  <si>
    <t>23,12,2021</t>
  </si>
  <si>
    <t>28,12,2021</t>
  </si>
  <si>
    <t>针车8组</t>
  </si>
  <si>
    <t>11,01,2022</t>
  </si>
  <si>
    <t>12,01,2022</t>
  </si>
  <si>
    <t>13,01,2022</t>
  </si>
  <si>
    <t>ប្រាក់បំណាច់ឆ្នាំ年资津贴</t>
  </si>
  <si>
    <t>ប៊ិ ធឿន</t>
  </si>
  <si>
    <t>យ៉ឹង ចាន់</t>
  </si>
  <si>
    <t>ផុន សំអាន</t>
  </si>
  <si>
    <t>18,01,2022</t>
  </si>
  <si>
    <t>19,01,2022</t>
  </si>
  <si>
    <t>24,01,2022</t>
  </si>
  <si>
    <r>
      <rPr>
        <sz val="13"/>
        <rFont val="Khmer OS Battambang"/>
      </rPr>
      <t xml:space="preserve">បា្រក់ខែគោល
</t>
    </r>
    <r>
      <rPr>
        <sz val="13"/>
        <rFont val="宋体"/>
        <family val="3"/>
        <charset val="134"/>
      </rPr>
      <t>基本給</t>
    </r>
  </si>
  <si>
    <r>
      <rPr>
        <sz val="13"/>
        <rFont val="Khmer OS Battambang"/>
      </rPr>
      <t>សំបុត្រពេទ្យ</t>
    </r>
    <r>
      <rPr>
        <sz val="13"/>
        <rFont val="Khmer OS"/>
      </rPr>
      <t>医生证明</t>
    </r>
  </si>
  <si>
    <r>
      <rPr>
        <sz val="13"/>
        <rFont val="Khmer OS Battambang"/>
      </rPr>
      <t>សរុបចំនួនថ្ងៃធ្វើការ</t>
    </r>
    <r>
      <rPr>
        <sz val="13"/>
        <rFont val="Times New Roman"/>
        <family val="1"/>
      </rPr>
      <t xml:space="preserve">
</t>
    </r>
    <r>
      <rPr>
        <sz val="13"/>
        <rFont val="Calibri"/>
        <family val="2"/>
      </rPr>
      <t>总上班天数</t>
    </r>
  </si>
  <si>
    <t>组长</t>
  </si>
  <si>
    <t>ចេវ ជ្រុន</t>
  </si>
  <si>
    <t>03,02,2022</t>
  </si>
  <si>
    <t>ង៉ែត  សុខលប់</t>
  </si>
  <si>
    <t>ជូត ស្រីឡឹង</t>
  </si>
  <si>
    <t>ប្រាក់បំណាច់អតីតភាពការងារ工龄奖津贴</t>
  </si>
  <si>
    <t>ផាត ណេត</t>
  </si>
  <si>
    <t>01,03,2022</t>
  </si>
  <si>
    <t xml:space="preserve">包装1组 </t>
  </si>
  <si>
    <t xml:space="preserve">包装2组 </t>
  </si>
  <si>
    <t>收发</t>
  </si>
  <si>
    <t>ញ៉ិល គីមហុង</t>
  </si>
  <si>
    <t>ភិន ពេជ្រ</t>
  </si>
  <si>
    <t>ឃុត ឡៃ</t>
  </si>
  <si>
    <t>10,05,2022</t>
  </si>
  <si>
    <t>已用年假天数</t>
  </si>
  <si>
    <t>休5%天数</t>
  </si>
  <si>
    <t>英文名字</t>
  </si>
  <si>
    <t>SOM SAREN</t>
  </si>
  <si>
    <t>VORN KAKADA</t>
  </si>
  <si>
    <t>TUCH SAVONG</t>
  </si>
  <si>
    <t>BOU PHARY</t>
  </si>
  <si>
    <t>EN MAO</t>
  </si>
  <si>
    <t>ROM MAKARA</t>
  </si>
  <si>
    <t>KEU SREYLEAT</t>
  </si>
  <si>
    <t>SUON CHAMNAN</t>
  </si>
  <si>
    <t>OUN SONG</t>
  </si>
  <si>
    <t>MEACH PHAN</t>
  </si>
  <si>
    <t>KHY LEK</t>
  </si>
  <si>
    <t>DOUT VANDA</t>
  </si>
  <si>
    <t>HENG CHANTHY</t>
  </si>
  <si>
    <t>TOT PESEY</t>
  </si>
  <si>
    <t>SOEURN LISA</t>
  </si>
  <si>
    <t>HAY SOKHUOY</t>
  </si>
  <si>
    <t>DOUT SREYLOENG</t>
  </si>
  <si>
    <t>VORN SOKKHEM</t>
  </si>
  <si>
    <t>CHHIENG SREYLIS</t>
  </si>
  <si>
    <t>PAT PHEN</t>
  </si>
  <si>
    <t>YU SREYLEAV</t>
  </si>
  <si>
    <t>HUL SOPHON</t>
  </si>
  <si>
    <t>HUL SOPEA</t>
  </si>
  <si>
    <t>PHEN CHHUN</t>
  </si>
  <si>
    <t>SORN DANY</t>
  </si>
  <si>
    <t>MEAK SREYPOV</t>
  </si>
  <si>
    <t>CHHAING LYHAING</t>
  </si>
  <si>
    <t>YAN SREYNICH</t>
  </si>
  <si>
    <t>HORM VANNAK</t>
  </si>
  <si>
    <t>TRONH CHAMRONG</t>
  </si>
  <si>
    <t>CHHET CHANTHEA</t>
  </si>
  <si>
    <t>NUM SOPHORN</t>
  </si>
  <si>
    <t>VAN VICHEA</t>
  </si>
  <si>
    <t>HAI SOKHEAK</t>
  </si>
  <si>
    <t>YOUN MAO</t>
  </si>
  <si>
    <t>DORN CHANTHA</t>
  </si>
  <si>
    <t>VONG VITHY</t>
  </si>
  <si>
    <t>CHHORN MANAV</t>
  </si>
  <si>
    <t>CHIM SOKHOEUN</t>
  </si>
  <si>
    <t>KHORN SOKNAN</t>
  </si>
  <si>
    <t>NHEL KIMHONG</t>
  </si>
  <si>
    <t>AN SAMBATH</t>
  </si>
  <si>
    <t>CHUONG DOEURN</t>
  </si>
  <si>
    <t>RAN BORATH</t>
  </si>
  <si>
    <t>POR HOEURN</t>
  </si>
  <si>
    <t>POR HORN</t>
  </si>
  <si>
    <t>KHATT KHIM</t>
  </si>
  <si>
    <t>MEAK SREYMEY</t>
  </si>
  <si>
    <t>PHAL CHENY</t>
  </si>
  <si>
    <t>KEV NAREN</t>
  </si>
  <si>
    <t>DOS SAMNANG</t>
  </si>
  <si>
    <t>CHHEM KANHA</t>
  </si>
  <si>
    <t>PHATH NETH</t>
  </si>
  <si>
    <t>PHY LIDA</t>
  </si>
  <si>
    <t>CHEA CHANNOEURN</t>
  </si>
  <si>
    <t>YIEK PHEA</t>
  </si>
  <si>
    <t>SORN NATH</t>
  </si>
  <si>
    <t>SENG SEYHA</t>
  </si>
  <si>
    <t>TUN SAMBO</t>
  </si>
  <si>
    <t>THONG RACHHANN</t>
  </si>
  <si>
    <t>OEURN KIM</t>
  </si>
  <si>
    <t>YOEURNG ROTHA</t>
  </si>
  <si>
    <t>NGET SOKLOB</t>
  </si>
  <si>
    <t>PHAN NEMUL</t>
  </si>
  <si>
    <t>PHEN PECH</t>
  </si>
  <si>
    <t>UNG CHHANG</t>
  </si>
  <si>
    <t>TET CHANTHA</t>
  </si>
  <si>
    <t>SOEUN CHEA</t>
  </si>
  <si>
    <t>PHENG SOKRY</t>
  </si>
  <si>
    <t>UNG CHANTREA</t>
  </si>
  <si>
    <t>TIENG CHANTHOEURN</t>
  </si>
  <si>
    <t>UON CHEA</t>
  </si>
  <si>
    <t>PHANN TOUCH</t>
  </si>
  <si>
    <t>PHAN THAN</t>
  </si>
  <si>
    <t>TY SOKCHANN</t>
  </si>
  <si>
    <t>MI SOKRAN</t>
  </si>
  <si>
    <t>E LIK</t>
  </si>
  <si>
    <t>CHUON CHET</t>
  </si>
  <si>
    <t>HEM SOCHHAT</t>
  </si>
  <si>
    <t>POV TET</t>
  </si>
  <si>
    <t>MIECH KOSAL</t>
  </si>
  <si>
    <t>HEN NITA</t>
  </si>
  <si>
    <t>BE THOEURN</t>
  </si>
  <si>
    <t>YOENG CHANN</t>
  </si>
  <si>
    <t>PHON SAMAN</t>
  </si>
  <si>
    <t>CHEV CRUN</t>
  </si>
  <si>
    <t>NOEUNG SREYNAN</t>
  </si>
  <si>
    <t>KHUTH LAY</t>
  </si>
  <si>
    <t>01,08,2022</t>
  </si>
  <si>
    <t>04,08,2022</t>
  </si>
  <si>
    <t>09,08,2022</t>
  </si>
  <si>
    <t>银行账号</t>
  </si>
  <si>
    <t>THORN CHHOR YI</t>
  </si>
  <si>
    <t>PON SARATH</t>
  </si>
  <si>
    <t>NGET CHANEM</t>
  </si>
  <si>
    <t>CHHOEURN OUDOM</t>
  </si>
  <si>
    <t>NOS CHHUNNAI</t>
  </si>
  <si>
    <t>AN SOKREAM</t>
  </si>
  <si>
    <t>SO SREYNUTH</t>
  </si>
  <si>
    <t>KHAT KHA</t>
  </si>
  <si>
    <t>KONG SREYREN</t>
  </si>
  <si>
    <t>HUL SOPHEAK</t>
  </si>
  <si>
    <t>PHAI SOKCHHOEUN</t>
  </si>
  <si>
    <t>YOEURN SREYLAK</t>
  </si>
  <si>
    <t>ORM SAMOEURN</t>
  </si>
  <si>
    <t>YANN AN</t>
  </si>
  <si>
    <t>ទូច សំអុល</t>
  </si>
  <si>
    <t>13,09,2022</t>
  </si>
  <si>
    <t>ជា សំណាង</t>
  </si>
  <si>
    <t>ចន ចាន់ឌឿន</t>
  </si>
  <si>
    <t>ភួង ម៉ាលីស</t>
  </si>
  <si>
    <t>មាច ចាន់នី</t>
  </si>
  <si>
    <t>នឹម សំរិត</t>
  </si>
  <si>
    <t>ប៉ាន់ គួ</t>
  </si>
  <si>
    <t>យេន​ យឿន</t>
  </si>
  <si>
    <t>ផុន ភា</t>
  </si>
  <si>
    <t>19,09,2022</t>
  </si>
  <si>
    <t>20,09,2022</t>
  </si>
  <si>
    <t>27,09,2022</t>
  </si>
  <si>
    <t>ឃី លិក</t>
  </si>
  <si>
    <t>ជូត វ៉ាន់ដា</t>
  </si>
  <si>
    <t>ហេង ចន្ធី</t>
  </si>
  <si>
    <t>សេង កញ្ញា</t>
  </si>
  <si>
    <t>វ៉ាន់ ស៊ិញ</t>
  </si>
  <si>
    <t>ថន​ ឆយី</t>
  </si>
  <si>
    <t>ឈៀង ស្រីលីស</t>
  </si>
  <si>
    <t>ប៉ាន់ ផេន</t>
  </si>
  <si>
    <t>ហ៊ុល​ សុភុន</t>
  </si>
  <si>
    <t>ហ៊ុល សុភា</t>
  </si>
  <si>
    <t>ភិន​​​​ ឈុន</t>
  </si>
  <si>
    <t>មៀក ស្រីពៅ</t>
  </si>
  <si>
    <t>ឈៀង លីហៀង</t>
  </si>
  <si>
    <t>យ៉ាន ស្រីនិច</t>
  </si>
  <si>
    <t>ហម វណ្ណះ</t>
  </si>
  <si>
    <t>យឿន ស្រីល័ក្ខ</t>
  </si>
  <si>
    <t>ប៉ុន សារ៉ាត់</t>
  </si>
  <si>
    <t>ណុស ឈុនណៃ</t>
  </si>
  <si>
    <t>អាន សុខរាម</t>
  </si>
  <si>
    <t>អ៊ែ លិ</t>
  </si>
  <si>
    <t>ជួន ជិត</t>
  </si>
  <si>
    <t>ហែម សុឆាត</t>
  </si>
  <si>
    <t>ពៅ ទិត</t>
  </si>
  <si>
    <t>មៀច កុសល</t>
  </si>
  <si>
    <t>សូ ស្រីនុត</t>
  </si>
  <si>
    <t>ខាត់​ ខា</t>
  </si>
  <si>
    <t>គង់ ស្រីរ៉េន</t>
  </si>
  <si>
    <t>ហ៊ុល សុភក្ដ</t>
  </si>
  <si>
    <t>ជួប ចាន់ណា</t>
  </si>
  <si>
    <t>ប៉ូច​ ផាន់ណា</t>
  </si>
  <si>
    <t>加工费用9月份</t>
  </si>
  <si>
    <t>ស៊ឹម ជូរី</t>
    <phoneticPr fontId="4" type="noConversion"/>
  </si>
  <si>
    <t>អ៊ិន ណាត</t>
    <phoneticPr fontId="4" type="noConversion"/>
  </si>
  <si>
    <t>វឿន វង់</t>
    <phoneticPr fontId="4" type="noConversion"/>
  </si>
  <si>
    <t>03,10,2022</t>
  </si>
  <si>
    <t>10,10,2022</t>
  </si>
  <si>
    <t>ប្រាក់សោធន老金费</t>
  </si>
  <si>
    <t>កង អេង</t>
    <phoneticPr fontId="5" type="noConversion"/>
  </si>
  <si>
    <t>ឡោ គឹមស្រឿន</t>
    <phoneticPr fontId="5" type="noConversion"/>
  </si>
  <si>
    <t>24,10,2022</t>
  </si>
  <si>
    <t>25,10,2022</t>
  </si>
  <si>
    <t>26,10,2022</t>
  </si>
  <si>
    <t>ស្រេង សុកភឺន</t>
    <phoneticPr fontId="3" type="noConversion"/>
  </si>
  <si>
    <t>គង់ ខៃស៊ីត</t>
    <phoneticPr fontId="3" type="noConversion"/>
  </si>
  <si>
    <t>ម៉ៅ ស្រួយ</t>
    <phoneticPr fontId="3" type="noConversion"/>
  </si>
  <si>
    <t>ង៉ែត ច័ន្ទរស្មី</t>
    <phoneticPr fontId="3" type="noConversion"/>
  </si>
  <si>
    <t>01,11,2022</t>
  </si>
  <si>
    <t>02,11,2022</t>
  </si>
  <si>
    <t>10,11,2022</t>
  </si>
  <si>
    <t>មៀច ថុល</t>
    <phoneticPr fontId="4" type="noConversion"/>
  </si>
  <si>
    <t>16,11,2022</t>
  </si>
  <si>
    <t>រឿន រក្សា</t>
  </si>
  <si>
    <t>សាន គីមហួត</t>
  </si>
  <si>
    <r>
      <t xml:space="preserve">គិតជាដុល្លា
</t>
    </r>
    <r>
      <rPr>
        <sz val="13"/>
        <rFont val="Khmer OS Battambang"/>
      </rPr>
      <t>美元</t>
    </r>
  </si>
  <si>
    <t>ឃឹន ធី</t>
    <phoneticPr fontId="6" type="noConversion"/>
  </si>
  <si>
    <t>យូ ជឹម</t>
    <phoneticPr fontId="6" type="noConversion"/>
  </si>
  <si>
    <t>ជឹម ចេក</t>
    <phoneticPr fontId="6" type="noConversion"/>
  </si>
  <si>
    <t>ជួន ចាន់ថា</t>
    <phoneticPr fontId="6" type="noConversion"/>
  </si>
  <si>
    <t>កាន សុខគង់</t>
    <phoneticPr fontId="6" type="noConversion"/>
  </si>
  <si>
    <t>អូ ពេជ</t>
    <phoneticPr fontId="6" type="noConversion"/>
  </si>
  <si>
    <t>01,12,2022</t>
  </si>
  <si>
    <t>06,12,2022</t>
  </si>
  <si>
    <t>09,12,2022</t>
  </si>
  <si>
    <t>12,12,2022</t>
  </si>
  <si>
    <t>13,12,2022</t>
  </si>
  <si>
    <t>សឿង ឡាំបូ</t>
    <phoneticPr fontId="4" type="noConversion"/>
  </si>
  <si>
    <t>រ៉ា ស៊ីហួរ</t>
    <phoneticPr fontId="4" type="noConversion"/>
  </si>
  <si>
    <t>28,12,2022</t>
  </si>
  <si>
    <t>29,12,2022</t>
  </si>
  <si>
    <t>វង់ យូអើ</t>
    <phoneticPr fontId="3" type="noConversion"/>
  </si>
  <si>
    <t>ប៊ូ តូនី</t>
    <phoneticPr fontId="3" type="noConversion"/>
  </si>
  <si>
    <t>អ៊ុក គ្រីន</t>
    <phoneticPr fontId="3" type="noConversion"/>
  </si>
  <si>
    <t>អាន ផល្លា</t>
    <phoneticPr fontId="3" type="noConversion"/>
  </si>
  <si>
    <t>04,01,2023</t>
  </si>
  <si>
    <t>11,01,2023</t>
  </si>
  <si>
    <t>12,01,2023</t>
  </si>
  <si>
    <t>14,01,2023</t>
  </si>
  <si>
    <t>ជុន កោះ</t>
    <phoneticPr fontId="4" type="noConversion"/>
  </si>
  <si>
    <t>ហ៊ីម កាន់ណាកា</t>
  </si>
  <si>
    <t>29,09,2021</t>
  </si>
  <si>
    <t>23,01,2023</t>
  </si>
  <si>
    <t>វ៉ឹត សំណាង</t>
    <phoneticPr fontId="4" type="noConversion"/>
  </si>
  <si>
    <t>ឈៀង រតនា</t>
    <phoneticPr fontId="4" type="noConversion"/>
  </si>
  <si>
    <t>យ៉ាន់ អាត</t>
    <phoneticPr fontId="4" type="noConversion"/>
  </si>
  <si>
    <t>ស៊ឹង ស្រីនាត</t>
    <phoneticPr fontId="4" type="noConversion"/>
  </si>
  <si>
    <t>01,02,2023</t>
  </si>
  <si>
    <t>03,02,2023</t>
  </si>
  <si>
    <t>10,02,2023</t>
  </si>
  <si>
    <t>សៅ ញ៉េន</t>
  </si>
  <si>
    <t>ស្ងួន តឿ</t>
    <phoneticPr fontId="3" type="noConversion"/>
  </si>
  <si>
    <t>09,01,2023</t>
  </si>
  <si>
    <t>ទូច សុខណាក់</t>
    <phoneticPr fontId="4" type="noConversion"/>
  </si>
  <si>
    <t>សួន ខាវ</t>
  </si>
  <si>
    <t>រឿង វណ្ណាត</t>
    <phoneticPr fontId="3" type="noConversion"/>
  </si>
  <si>
    <t>20,03,2023</t>
  </si>
  <si>
    <t>សែម ស្រីនីត</t>
  </si>
  <si>
    <t>24,03,2023</t>
  </si>
  <si>
    <t>ប្រាក់ថែមម៉ោងថ្ងៃបុណ្យ节假日加班费</t>
  </si>
  <si>
    <t>ហុង ហួត</t>
  </si>
  <si>
    <t>03-05-2023</t>
  </si>
  <si>
    <t>ឈុន ឈៀវ</t>
  </si>
  <si>
    <t>ណាំ សារិន</t>
  </si>
  <si>
    <t>30-05-2023</t>
  </si>
  <si>
    <t>ណាំ សារ៉ត់</t>
    <phoneticPr fontId="10" type="noConversion"/>
  </si>
  <si>
    <t>ណែម សុគា</t>
  </si>
  <si>
    <t>05-06-2023</t>
  </si>
  <si>
    <t>យិន ស្រីមុំ</t>
  </si>
  <si>
    <t>12-06-2023</t>
  </si>
  <si>
    <t>ឈឺន ឧត្តម</t>
  </si>
  <si>
    <t>15-06-2025</t>
  </si>
  <si>
    <t>ស៊ន​ ចាន់នី</t>
  </si>
  <si>
    <t>តុប ស្រីដា</t>
  </si>
  <si>
    <t>20-06-2023</t>
  </si>
  <si>
    <t>ម៉ុត គីណាន់</t>
  </si>
  <si>
    <t>27-06-2023</t>
  </si>
  <si>
    <t>យ៉ាន ភាស់</t>
  </si>
  <si>
    <t>中干工资</t>
  </si>
  <si>
    <t>05-07-2023</t>
  </si>
  <si>
    <t>ប៊ុន សុខខាត់</t>
  </si>
  <si>
    <t>ផូ ភស័</t>
  </si>
  <si>
    <t>12-07-2023</t>
  </si>
  <si>
    <t>ណី មាស</t>
  </si>
  <si>
    <t>12-07-2024</t>
  </si>
  <si>
    <t>ជួន ស្រីមុំ</t>
    <phoneticPr fontId="10" type="noConversion"/>
  </si>
  <si>
    <t>ឈន សុតនី</t>
    <phoneticPr fontId="10" type="noConversion"/>
  </si>
  <si>
    <t>សាន់ ទី</t>
    <phoneticPr fontId="10" type="noConversion"/>
  </si>
  <si>
    <t>តន់ សាវ៉េត</t>
    <phoneticPr fontId="10" type="noConversion"/>
  </si>
  <si>
    <t>តន់ សាវុទ្ធ</t>
    <phoneticPr fontId="10" type="noConversion"/>
  </si>
  <si>
    <t>មៀច សំភស័</t>
    <phoneticPr fontId="10" type="noConversion"/>
  </si>
  <si>
    <t>ជួង បូរី</t>
    <phoneticPr fontId="10" type="noConversion"/>
  </si>
  <si>
    <t>15-07-2023</t>
    <phoneticPr fontId="10" type="noConversion"/>
  </si>
  <si>
    <t>18-07-2023</t>
    <phoneticPr fontId="10" type="noConversion"/>
  </si>
  <si>
    <t>27-07-2023</t>
    <phoneticPr fontId="10" type="noConversion"/>
  </si>
  <si>
    <t>28-07-2023</t>
    <phoneticPr fontId="10" type="noConversion"/>
  </si>
  <si>
    <t>29-07-2023</t>
    <phoneticPr fontId="10" type="noConversion"/>
  </si>
  <si>
    <t>ឡៃ សក្កដា</t>
  </si>
  <si>
    <t>អាន ពិសី</t>
    <phoneticPr fontId="4" type="noConversion"/>
  </si>
  <si>
    <t>ម៉ិល វិច្ឆិកា</t>
  </si>
  <si>
    <t>08-08-2023</t>
  </si>
  <si>
    <t>វ៉ាន ណារី</t>
  </si>
  <si>
    <t xml:space="preserve">នី សុខយៀន </t>
  </si>
  <si>
    <t>09-08-2023</t>
  </si>
  <si>
    <t>ភឿន ស្រីណាន់</t>
  </si>
  <si>
    <t>11-08-2023</t>
  </si>
  <si>
    <t xml:space="preserve">ក្រូច ម៉ៅ </t>
  </si>
  <si>
    <t>ហៃ សុខហួន</t>
  </si>
  <si>
    <t>អៀង​ សំណាង</t>
  </si>
  <si>
    <t>ញ៉ឹង ធារ៉ា</t>
  </si>
  <si>
    <t xml:space="preserve">អោម ស្រីម៉ុម </t>
  </si>
  <si>
    <t xml:space="preserve">ស៊ុំ កូលាប </t>
  </si>
  <si>
    <t xml:space="preserve">ញិល ម៉ាលិស </t>
  </si>
  <si>
    <t xml:space="preserve">សាយ ហាប់ </t>
  </si>
  <si>
    <t>ឆុំ ណារី</t>
  </si>
  <si>
    <t>ចំនួនម៉ោងថែមថ្ងៃអាទិត្យ星期天加班时数</t>
  </si>
  <si>
    <t>ប្រាក់ថែមម៉ោងថ្ងៃអាទិត្យ星期天加班费</t>
  </si>
  <si>
    <r>
      <t>សរុបលុយថែមម៉ោងថ្ងៃធម្មតា</t>
    </r>
    <r>
      <rPr>
        <sz val="18"/>
        <rFont val="Khmer OS Battambang"/>
      </rPr>
      <t>总平时加班费</t>
    </r>
  </si>
  <si>
    <t>អ៊ុម ម៉ានី</t>
  </si>
  <si>
    <t>ផល សេងហ័ង</t>
  </si>
  <si>
    <t>16-11-2023</t>
  </si>
  <si>
    <t>ឈឿយ ស្រីនិច</t>
  </si>
  <si>
    <t>人事助理</t>
  </si>
  <si>
    <t xml:space="preserve">ម៉ៅ សាម៉ឺ </t>
  </si>
  <si>
    <t>14-12-2023</t>
  </si>
  <si>
    <t>អុន ផាន់ណា</t>
  </si>
  <si>
    <t>ប៊ុត​ រីន</t>
  </si>
  <si>
    <t>23-12-2023</t>
  </si>
  <si>
    <t>តួង​ សារិទ្ធ</t>
  </si>
  <si>
    <t>29-12-2023</t>
  </si>
  <si>
    <t>មិល​ ម៉ាណែត</t>
  </si>
  <si>
    <t>05-01-2024</t>
  </si>
  <si>
    <t>ឈឿន ស្រីលាក់</t>
  </si>
  <si>
    <t>ប៊ួយ រ៉ា</t>
  </si>
  <si>
    <t>09-01-2024</t>
  </si>
  <si>
    <t>នូ សុផេន</t>
  </si>
  <si>
    <t>10-01-2024</t>
  </si>
  <si>
    <t>កក សំណាង</t>
  </si>
  <si>
    <t>11-01-2024</t>
  </si>
  <si>
    <t>ឡាយ សួយ</t>
  </si>
  <si>
    <t>ឡាញ់​ ឡៃ</t>
  </si>
  <si>
    <t>12-01-2024</t>
  </si>
  <si>
    <t>13-01-2024</t>
  </si>
  <si>
    <t>ទិត្យ​ ស៊ីនិក</t>
  </si>
  <si>
    <t>15-01-2024</t>
  </si>
  <si>
    <t>អ៊ិត ដានូ</t>
  </si>
  <si>
    <t>ឌឹម សំអាត</t>
  </si>
  <si>
    <t>16-01-2024</t>
  </si>
  <si>
    <t>31-01-2024</t>
  </si>
  <si>
    <t>ទុំ ណូហ្សា</t>
  </si>
  <si>
    <t>ផាត សោភា</t>
  </si>
  <si>
    <t>02-02-2024</t>
  </si>
  <si>
    <t>13-02-2024</t>
  </si>
  <si>
    <t>អ៊ីវ ស្រីនាង</t>
  </si>
  <si>
    <t>医生</t>
  </si>
  <si>
    <t>មៀច ទ្រី</t>
  </si>
  <si>
    <t>ណៅ រ៉ា</t>
  </si>
  <si>
    <t>07,07,2021</t>
  </si>
  <si>
    <t>កែម ស្រីមាន</t>
    <phoneticPr fontId="2" type="noConversion"/>
  </si>
  <si>
    <t>29,04,2023</t>
  </si>
  <si>
    <t>ជួន ម៉ីលី</t>
  </si>
  <si>
    <t>22-03-2024</t>
  </si>
  <si>
    <t>ខឹម ចន្ទ្រា</t>
  </si>
  <si>
    <t xml:space="preserve">ជូ ស្រីលៀង </t>
  </si>
  <si>
    <t>换针</t>
  </si>
  <si>
    <t>26-03-2024</t>
  </si>
  <si>
    <t>សុន យ៉ាត</t>
  </si>
  <si>
    <t>28-03-2024</t>
  </si>
  <si>
    <t>ឈុំ តូច</t>
  </si>
  <si>
    <t>ធូ​ ពិសិដ្ឋ</t>
  </si>
  <si>
    <t>ជូន​ ម៉ូល</t>
  </si>
  <si>
    <t>29-03-2024</t>
  </si>
  <si>
    <t>សួន ស្រីលក្ខ</t>
  </si>
  <si>
    <t>កុច​ គង់</t>
  </si>
  <si>
    <t>ម៉ៅ ហល់</t>
  </si>
  <si>
    <t>05-04-2024</t>
  </si>
  <si>
    <t>ស៊ន​ លីលី</t>
  </si>
  <si>
    <t>12,07,2021</t>
  </si>
  <si>
    <t>ឈឹម សុខជា</t>
  </si>
  <si>
    <t>04,03,2022</t>
  </si>
  <si>
    <t>20-04-2024</t>
  </si>
  <si>
    <t>សឿន វិសាល</t>
  </si>
  <si>
    <t>ស៊ូ មករា</t>
  </si>
  <si>
    <t>23-04-2024</t>
  </si>
  <si>
    <t>សុផាត គង្គា</t>
  </si>
  <si>
    <t>សៀក លីម</t>
  </si>
  <si>
    <t>25-04-2024</t>
  </si>
  <si>
    <t>ឆែម ដាលីន</t>
  </si>
  <si>
    <t>ខេង និតា</t>
  </si>
  <si>
    <t>យ៉ុង ស្រីពេជ</t>
  </si>
  <si>
    <t>25,09,2021</t>
  </si>
  <si>
    <t>ម៉ូញ ស្រីចាន់</t>
  </si>
  <si>
    <t>02-05-2024</t>
  </si>
  <si>
    <t>កង ស្រីនិក</t>
  </si>
  <si>
    <t>ម៉ៅ​ សំណាង</t>
  </si>
  <si>
    <t>ស៊ីង ស្រីរ័ត្ន</t>
  </si>
  <si>
    <t>ណូន កូឡាប</t>
  </si>
  <si>
    <t>07-05-2024</t>
  </si>
  <si>
    <t>នឿន ស្រីលាក់</t>
  </si>
  <si>
    <t>សុត សុធារី</t>
  </si>
  <si>
    <t>08-05-2024</t>
  </si>
  <si>
    <t>10-05-2024</t>
  </si>
  <si>
    <t>ជី រ៉ុម</t>
  </si>
  <si>
    <t>អេង ស៊ីណា</t>
  </si>
  <si>
    <t>មៀច សារីម</t>
  </si>
  <si>
    <t>ឃុត សុជាតិ</t>
  </si>
  <si>
    <t>08,10,2021</t>
  </si>
  <si>
    <t>行政经理</t>
  </si>
  <si>
    <t>យុន​ បូរី</t>
  </si>
  <si>
    <t>ហេង ចំរើន</t>
  </si>
  <si>
    <t>10-08-2021</t>
  </si>
  <si>
    <t>រី ស្រីយ៉ា</t>
  </si>
  <si>
    <t>31,03,2021</t>
  </si>
  <si>
    <t>ហេង ផល្លា</t>
  </si>
  <si>
    <t>សាន អារយុទ្ធ</t>
  </si>
  <si>
    <t>翻译员</t>
  </si>
  <si>
    <t>文员</t>
  </si>
  <si>
    <t>打扫阿姨</t>
  </si>
  <si>
    <t>煮菜阿姨</t>
  </si>
  <si>
    <t>ថ​ន​ លីណា</t>
  </si>
  <si>
    <t>យឺន ឌី</t>
  </si>
  <si>
    <t>នឿង ស្រីណាន</t>
  </si>
  <si>
    <t>15,03,2022</t>
  </si>
  <si>
    <t>លុក សៅ</t>
  </si>
  <si>
    <t>កើស ស្រីនាង​</t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</si>
  <si>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3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</si>
  <si>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3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</si>
  <si>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3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</si>
  <si>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3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</si>
  <si>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4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</si>
  <si>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4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</si>
  <si>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5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</si>
  <si>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5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</si>
  <si>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6</t>
    </r>
    <r>
      <rPr>
        <sz val="26"/>
        <color theme="1"/>
        <rFont val="宋体"/>
        <family val="3"/>
        <charset val="134"/>
      </rPr>
      <t>组</t>
    </r>
    <phoneticPr fontId="18" type="noConversion"/>
  </si>
  <si>
    <r>
      <rPr>
        <sz val="26"/>
        <color theme="1"/>
        <rFont val="宋体"/>
        <family val="3"/>
        <charset val="134"/>
      </rPr>
      <t>针车</t>
    </r>
    <r>
      <rPr>
        <sz val="26"/>
        <color theme="1"/>
        <rFont val="Khmer OS Battambang"/>
      </rPr>
      <t>3</t>
    </r>
    <r>
      <rPr>
        <sz val="26"/>
        <color theme="1"/>
        <rFont val="宋体"/>
        <family val="3"/>
        <charset val="134"/>
      </rPr>
      <t>组</t>
    </r>
    <phoneticPr fontId="18" type="noConversion"/>
  </si>
  <si>
    <t>ឈុយ មិនា</t>
    <phoneticPr fontId="178" type="noConversion"/>
  </si>
  <si>
    <t>品检部</t>
    <phoneticPr fontId="178" type="noConversion"/>
  </si>
  <si>
    <r>
      <t>តារាងប្រាក់ខែ ,  2024</t>
    </r>
    <r>
      <rPr>
        <b/>
        <sz val="36"/>
        <color theme="1"/>
        <rFont val="宋体"/>
        <family val="3"/>
        <charset val="134"/>
      </rPr>
      <t>年</t>
    </r>
    <r>
      <rPr>
        <b/>
        <sz val="36"/>
        <color theme="1"/>
        <rFont val="Khmer OS Content"/>
      </rPr>
      <t>10</t>
    </r>
    <r>
      <rPr>
        <b/>
        <sz val="36"/>
        <color theme="1"/>
        <rFont val="宋体"/>
        <family val="3"/>
        <charset val="134"/>
      </rPr>
      <t>月份工资表</t>
    </r>
    <r>
      <rPr>
        <b/>
        <sz val="36"/>
        <color theme="1"/>
        <rFont val="Khmer OS Content"/>
      </rPr>
      <t xml:space="preserve"> (1-20)</t>
    </r>
  </si>
  <si>
    <t>2024年10月份工资汇总表</t>
  </si>
  <si>
    <r>
      <t>2024</t>
    </r>
    <r>
      <rPr>
        <sz val="13"/>
        <color theme="1"/>
        <rFont val="宋体"/>
        <family val="3"/>
        <charset val="134"/>
      </rPr>
      <t>年10月份工资签收表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</si>
</sst>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&quot;ds&quot;"/>
    <numFmt numFmtId="166" formatCode="&quot;$&quot;0.0"/>
    <numFmt numFmtId="167" formatCode="0.0&quot;H&quot;"/>
    <numFmt numFmtId="168" formatCode="&quot;$&quot;#,##0.0"/>
    <numFmt numFmtId="169" formatCode="&quot;$&quot;#,##0.00"/>
    <numFmt numFmtId="170" formatCode="#,#00\R"/>
    <numFmt numFmtId="171" formatCode="_(&quot;$&quot;* #,##0_);_(&quot;$&quot;* \(#,##0\);_(&quot;$&quot;* &quot;-&quot;??_);_(@_)"/>
    <numFmt numFmtId="172" formatCode="#,##0\ \R"/>
    <numFmt numFmtId="173" formatCode="#,##0.00\$"/>
    <numFmt numFmtId="174" formatCode="0000"/>
    <numFmt numFmtId="175" formatCode="&quot;$&quot;#,##0"/>
    <numFmt numFmtId="176" formatCode="\$\ \ 0.00"/>
    <numFmt numFmtId="177" formatCode="\$0.0"/>
    <numFmt numFmtId="178" formatCode="&quot;$&quot;0"/>
    <numFmt numFmtId="179" formatCode="\$0.00"/>
    <numFmt numFmtId="180" formatCode="00&quot;H&quot;"/>
    <numFmt numFmtId="181" formatCode="\$\ 000"/>
    <numFmt numFmtId="182" formatCode="&quot;$&quot;\ 00"/>
    <numFmt numFmtId="183" formatCode="\R\ 0"/>
    <numFmt numFmtId="184" formatCode="\$\ \ 0"/>
    <numFmt numFmtId="185" formatCode="0.0"/>
    <numFmt numFmtId="186" formatCode="\$\ \ 0.0"/>
    <numFmt numFmtId="187" formatCode="dd\,mm\,yyyy"/>
    <numFmt numFmtId="188" formatCode="000000000"/>
    <numFmt numFmtId="189" formatCode="dd/mm/yyyy"/>
    <numFmt numFmtId="190" formatCode="&quot;$&quot;0.00"/>
    <numFmt numFmtId="191" formatCode="000000"/>
    <numFmt numFmtId="192" formatCode="[$-409]d\-mmm\-yy;@"/>
  </numFmts>
  <fonts count="179">
    <font>
      <sz val="11"/>
      <color theme="1"/>
      <name val="Tahoma"/>
      <family val="2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12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sz val="11"/>
      <color theme="1"/>
      <name val="Tahoma"/>
      <family val="2"/>
    </font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0"/>
      <color theme="1"/>
      <name val="Tahoma"/>
      <family val="2"/>
      <charset val="134"/>
    </font>
    <font>
      <sz val="9"/>
      <color theme="1"/>
      <name val="Tahoma"/>
      <family val="2"/>
      <charset val="134"/>
    </font>
    <font>
      <b/>
      <sz val="8"/>
      <color theme="1"/>
      <name val="Times New Roman"/>
      <family val="1"/>
    </font>
    <font>
      <sz val="11"/>
      <color indexed="10"/>
      <name val="Calibri"/>
      <family val="2"/>
      <charset val="134"/>
    </font>
    <font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52"/>
      <name val="Calibri"/>
      <family val="2"/>
      <charset val="134"/>
    </font>
    <font>
      <sz val="11"/>
      <color indexed="9"/>
      <name val="Calibri"/>
      <family val="2"/>
      <charset val="134"/>
    </font>
    <font>
      <b/>
      <sz val="13"/>
      <color indexed="62"/>
      <name val="Calibri"/>
      <family val="2"/>
      <charset val="134"/>
    </font>
    <font>
      <b/>
      <sz val="18"/>
      <color indexed="62"/>
      <name val="Cambria"/>
      <family val="2"/>
      <charset val="134"/>
    </font>
    <font>
      <b/>
      <sz val="11"/>
      <color indexed="62"/>
      <name val="Calibri"/>
      <family val="2"/>
      <charset val="134"/>
    </font>
    <font>
      <sz val="11"/>
      <color indexed="60"/>
      <name val="Calibri"/>
      <family val="2"/>
      <charset val="134"/>
    </font>
    <font>
      <b/>
      <sz val="15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134"/>
    </font>
    <font>
      <i/>
      <sz val="11"/>
      <color indexed="23"/>
      <name val="Calibri"/>
      <family val="2"/>
      <charset val="134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theme="1"/>
      <name val="Tahoma"/>
      <family val="2"/>
      <charset val="134"/>
    </font>
    <font>
      <b/>
      <sz val="11"/>
      <color indexed="8"/>
      <name val="FangSong"/>
      <family val="3"/>
      <charset val="134"/>
    </font>
    <font>
      <b/>
      <sz val="16"/>
      <color indexed="10"/>
      <name val="Calibri"/>
      <family val="2"/>
    </font>
    <font>
      <sz val="16"/>
      <color theme="1"/>
      <name val="Tahoma"/>
      <family val="2"/>
      <charset val="134"/>
    </font>
    <font>
      <sz val="12"/>
      <color indexed="8"/>
      <name val="华文行楷"/>
      <family val="3"/>
      <charset val="134"/>
    </font>
    <font>
      <b/>
      <sz val="14"/>
      <color indexed="8"/>
      <name val="华文仿宋"/>
      <family val="3"/>
      <charset val="134"/>
    </font>
    <font>
      <sz val="11"/>
      <color indexed="8"/>
      <name val="Times New Roman"/>
      <family val="1"/>
    </font>
    <font>
      <sz val="11"/>
      <color indexed="8"/>
      <name val="Khmer OS Battambang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name val="Khmer OS Battambang"/>
    </font>
    <font>
      <sz val="13"/>
      <name val="宋体"/>
      <family val="3"/>
      <charset val="134"/>
    </font>
    <font>
      <sz val="13"/>
      <name val="Calibri"/>
      <family val="2"/>
    </font>
    <font>
      <sz val="13"/>
      <color indexed="8"/>
      <name val="Times New Roman"/>
      <family val="1"/>
    </font>
    <font>
      <sz val="13"/>
      <color indexed="8"/>
      <name val="Khmer OS Battambang"/>
    </font>
    <font>
      <sz val="13"/>
      <name val="FangSong"/>
      <family val="3"/>
      <charset val="134"/>
    </font>
    <font>
      <sz val="13"/>
      <name val="Khmer OS"/>
    </font>
    <font>
      <sz val="13"/>
      <color indexed="8"/>
      <name val="宋体"/>
      <family val="3"/>
      <charset val="134"/>
    </font>
    <font>
      <sz val="13"/>
      <name val="新細明體"/>
      <family val="1"/>
      <charset val="136"/>
    </font>
    <font>
      <sz val="13"/>
      <color theme="1"/>
      <name val="Times New Roman"/>
      <family val="1"/>
    </font>
    <font>
      <sz val="12"/>
      <name val="Khmer OS Battambang"/>
    </font>
    <font>
      <b/>
      <sz val="14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</font>
    <font>
      <sz val="11"/>
      <color theme="1"/>
      <name val="FangSong"/>
      <family val="3"/>
      <charset val="134"/>
    </font>
    <font>
      <sz val="12"/>
      <color theme="1"/>
      <name val="Khmer OS Muol Light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1"/>
      <name val="Tahoma"/>
      <family val="2"/>
      <charset val="134"/>
    </font>
    <font>
      <sz val="12"/>
      <color indexed="8"/>
      <name val="Khmer OS Muol Light"/>
    </font>
    <font>
      <b/>
      <sz val="24"/>
      <color theme="1"/>
      <name val="Khmer OS Content"/>
    </font>
    <font>
      <sz val="20"/>
      <color theme="1"/>
      <name val="Tahoma"/>
      <family val="2"/>
      <charset val="134"/>
    </font>
    <font>
      <sz val="16"/>
      <color rgb="FF000000"/>
      <name val="Arial Narrow"/>
      <family val="2"/>
    </font>
    <font>
      <sz val="18"/>
      <color theme="1"/>
      <name val="Times New Roman"/>
      <family val="1"/>
    </font>
    <font>
      <sz val="18"/>
      <color theme="1"/>
      <name val="Tahoma"/>
      <family val="2"/>
      <charset val="134"/>
    </font>
    <font>
      <sz val="15"/>
      <name val="Khmer OS Battambang"/>
      <family val="2"/>
    </font>
    <font>
      <sz val="16"/>
      <name val="Khmer OS Battambang"/>
      <family val="2"/>
    </font>
    <font>
      <sz val="16"/>
      <name val="Khmer OS Battambang"/>
    </font>
    <font>
      <sz val="16"/>
      <color indexed="8"/>
      <name val="Khmer OS Battambang"/>
    </font>
    <font>
      <sz val="16"/>
      <color theme="1"/>
      <name val="Khmer OS Battambang"/>
    </font>
    <font>
      <sz val="22"/>
      <color rgb="FF000000"/>
      <name val="Arial Narrow"/>
      <family val="2"/>
    </font>
    <font>
      <sz val="14"/>
      <color indexed="8"/>
      <name val="Calibri"/>
      <family val="2"/>
    </font>
    <font>
      <sz val="16"/>
      <color rgb="FF000000"/>
      <name val="Khmer OS Battambang"/>
    </font>
    <font>
      <b/>
      <sz val="16"/>
      <color indexed="8"/>
      <name val="Calibri"/>
      <family val="2"/>
    </font>
    <font>
      <sz val="28"/>
      <color rgb="FF000000"/>
      <name val="Arial Narrow"/>
      <family val="2"/>
    </font>
    <font>
      <sz val="22"/>
      <color indexed="8"/>
      <name val="Arial Narrow"/>
      <family val="2"/>
    </font>
    <font>
      <sz val="22"/>
      <color theme="1"/>
      <name val="Tahoma"/>
      <family val="2"/>
      <charset val="134"/>
    </font>
    <font>
      <b/>
      <sz val="14"/>
      <color theme="1"/>
      <name val="Ubuntu Mono"/>
      <family val="3"/>
    </font>
    <font>
      <sz val="15"/>
      <name val="宋体"/>
      <family val="3"/>
      <charset val="134"/>
    </font>
    <font>
      <sz val="15"/>
      <color indexed="8"/>
      <name val="Times New Roman"/>
      <family val="1"/>
    </font>
    <font>
      <sz val="15"/>
      <color indexed="8"/>
      <name val="FangSong"/>
      <family val="3"/>
      <charset val="134"/>
    </font>
    <font>
      <b/>
      <sz val="36"/>
      <color theme="1"/>
      <name val="宋体"/>
      <family val="3"/>
      <charset val="134"/>
    </font>
    <font>
      <sz val="36"/>
      <color theme="1"/>
      <name val="宋体"/>
      <family val="3"/>
      <charset val="134"/>
    </font>
    <font>
      <b/>
      <sz val="36"/>
      <color theme="1"/>
      <name val="Khmer OS Content"/>
    </font>
    <font>
      <sz val="26"/>
      <color rgb="FF000000"/>
      <name val="Arial Narrow"/>
      <family val="2"/>
    </font>
    <font>
      <sz val="26"/>
      <name val="Arial Narrow"/>
      <family val="2"/>
    </font>
    <font>
      <sz val="26"/>
      <color theme="1"/>
      <name val="Arial Narrow"/>
      <family val="2"/>
    </font>
    <font>
      <sz val="26"/>
      <color theme="1"/>
      <name val="Khmer OS Battambang"/>
    </font>
    <font>
      <b/>
      <sz val="36"/>
      <color theme="1"/>
      <name val="Khmer OS Muol Light"/>
    </font>
    <font>
      <sz val="36"/>
      <color theme="1"/>
      <name val="Khmer OS Muol Light"/>
    </font>
    <font>
      <b/>
      <sz val="36"/>
      <color theme="1"/>
      <name val="Tahoma"/>
      <family val="2"/>
      <charset val="134"/>
    </font>
    <font>
      <sz val="26"/>
      <name val="Khmer OS Battambang"/>
    </font>
    <font>
      <sz val="14"/>
      <color theme="1"/>
      <name val="Tahoma"/>
      <family val="2"/>
      <charset val="134"/>
    </font>
    <font>
      <sz val="11"/>
      <color indexed="8"/>
      <name val="Tahoma"/>
      <family val="2"/>
    </font>
    <font>
      <sz val="17"/>
      <color indexed="8"/>
      <name val="Khmer OS Battambang"/>
    </font>
    <font>
      <sz val="17"/>
      <name val="Khmer OS Battambang"/>
    </font>
    <font>
      <sz val="26"/>
      <color rgb="FF000000"/>
      <name val="Khmer OS Battambang"/>
    </font>
    <font>
      <b/>
      <sz val="30"/>
      <color rgb="FF000000"/>
      <name val="Arial Narrow"/>
      <family val="2"/>
    </font>
    <font>
      <b/>
      <sz val="28"/>
      <color theme="1"/>
      <name val="Tahoma"/>
      <family val="2"/>
    </font>
    <font>
      <b/>
      <sz val="14"/>
      <color theme="1"/>
      <name val="Ubuntu Mono"/>
    </font>
    <font>
      <b/>
      <sz val="14"/>
      <name val="Ubuntu Mono"/>
    </font>
    <font>
      <sz val="12"/>
      <color indexed="8"/>
      <name val="Times New Roman"/>
      <family val="1"/>
    </font>
    <font>
      <sz val="26"/>
      <color rgb="FFFF0000"/>
      <name val="Tahoma"/>
      <family val="2"/>
      <charset val="134"/>
    </font>
    <font>
      <b/>
      <sz val="28"/>
      <color rgb="FFFF0000"/>
      <name val="Tahoma"/>
      <family val="2"/>
    </font>
    <font>
      <b/>
      <sz val="26"/>
      <color rgb="FFFF0000"/>
      <name val="Tahoma"/>
      <family val="2"/>
    </font>
    <font>
      <sz val="13"/>
      <color theme="1"/>
      <name val="Khmer OS Battambang"/>
    </font>
    <font>
      <sz val="10"/>
      <name val="Arial"/>
      <family val="2"/>
    </font>
    <font>
      <sz val="16"/>
      <color theme="1"/>
      <name val="Tahoma"/>
      <family val="2"/>
    </font>
    <font>
      <b/>
      <sz val="24"/>
      <color theme="1"/>
      <name val="Tahoma"/>
      <family val="2"/>
    </font>
    <font>
      <sz val="26"/>
      <name val="Arial"/>
      <family val="2"/>
    </font>
    <font>
      <sz val="26"/>
      <color theme="1"/>
      <name val="Arial"/>
      <family val="2"/>
    </font>
    <font>
      <b/>
      <sz val="18"/>
      <color indexed="10"/>
      <name val="Calibri"/>
      <family val="2"/>
    </font>
    <font>
      <sz val="18"/>
      <name val="Khmer OS Battambang"/>
      <family val="2"/>
    </font>
    <font>
      <sz val="18"/>
      <name val="Khmer OS Battambang"/>
    </font>
    <font>
      <sz val="28"/>
      <color theme="1"/>
      <name val="Tahoma"/>
      <family val="2"/>
      <charset val="134"/>
    </font>
    <font>
      <sz val="12"/>
      <color theme="1"/>
      <name val="Khmer OS Battambang"/>
    </font>
    <font>
      <sz val="12"/>
      <name val="Arial"/>
      <family val="2"/>
    </font>
    <font>
      <sz val="12"/>
      <color theme="1"/>
      <name val="Arial"/>
      <family val="2"/>
    </font>
    <font>
      <sz val="11"/>
      <color rgb="FFFF0000"/>
      <name val="Tahoma"/>
      <family val="2"/>
      <charset val="134"/>
    </font>
    <font>
      <sz val="10"/>
      <color theme="1"/>
      <name val="Khmer OS Content"/>
    </font>
    <font>
      <sz val="26"/>
      <color theme="1"/>
      <name val="宋体"/>
      <family val="3"/>
      <charset val="134"/>
    </font>
    <font>
      <sz val="9"/>
      <name val="Calibri"/>
      <family val="2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1105">
    <xf numFmtId="192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20" fillId="0" borderId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41" fillId="0" borderId="0">
      <alignment vertical="center"/>
    </xf>
    <xf numFmtId="192" fontId="41" fillId="0" borderId="0">
      <alignment vertical="center"/>
    </xf>
    <xf numFmtId="192" fontId="40" fillId="0" borderId="0">
      <alignment vertical="center"/>
    </xf>
    <xf numFmtId="192" fontId="40" fillId="0" borderId="0">
      <alignment vertical="center"/>
    </xf>
    <xf numFmtId="192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46" fillId="0" borderId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192" fontId="20" fillId="0" borderId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40" fillId="0" borderId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19" fillId="0" borderId="0">
      <alignment vertical="center"/>
    </xf>
    <xf numFmtId="192" fontId="46" fillId="4" borderId="0" applyNumberFormat="0" applyBorder="0" applyAlignment="0" applyProtection="0">
      <alignment vertical="center"/>
    </xf>
    <xf numFmtId="192" fontId="49" fillId="16" borderId="4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61" fillId="0" borderId="0"/>
    <xf numFmtId="192" fontId="2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192" fontId="19" fillId="0" borderId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192" fontId="63" fillId="0" borderId="0"/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24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40" fillId="0" borderId="0">
      <alignment vertical="center"/>
    </xf>
    <xf numFmtId="192" fontId="40" fillId="0" borderId="0">
      <alignment vertical="center"/>
    </xf>
    <xf numFmtId="192" fontId="40" fillId="0" borderId="0">
      <alignment vertical="center"/>
    </xf>
    <xf numFmtId="192" fontId="24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4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4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46" fillId="0" borderId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46" fillId="0" borderId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20" fillId="0" borderId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0" borderId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6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5" borderId="0" applyNumberFormat="0" applyBorder="0" applyAlignment="0" applyProtection="0">
      <alignment vertical="center"/>
    </xf>
    <xf numFmtId="192" fontId="20" fillId="8" borderId="0" applyNumberFormat="0" applyBorder="0" applyAlignment="0" applyProtection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4" borderId="0" applyNumberFormat="0" applyBorder="0" applyAlignment="0" applyProtection="0">
      <alignment vertical="center"/>
    </xf>
    <xf numFmtId="192" fontId="20" fillId="3" borderId="0" applyNumberFormat="0" applyBorder="0" applyAlignment="0" applyProtection="0">
      <alignment vertical="center"/>
    </xf>
    <xf numFmtId="192" fontId="20" fillId="2" borderId="0" applyNumberFormat="0" applyBorder="0" applyAlignment="0" applyProtection="0">
      <alignment vertical="center"/>
    </xf>
    <xf numFmtId="192" fontId="20" fillId="7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3" borderId="0" applyNumberFormat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54" fillId="18" borderId="0" applyNumberFormat="0" applyBorder="0" applyAlignment="0" applyProtection="0">
      <alignment vertical="center"/>
    </xf>
    <xf numFmtId="192" fontId="58" fillId="0" borderId="9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3" fillId="0" borderId="0" applyNumberFormat="0" applyFill="0" applyBorder="0" applyAlignment="0" applyProtection="0">
      <alignment vertical="center"/>
    </xf>
    <xf numFmtId="192" fontId="53" fillId="0" borderId="8" applyNumberFormat="0" applyFill="0" applyAlignment="0" applyProtection="0">
      <alignment vertical="center"/>
    </xf>
    <xf numFmtId="192" fontId="55" fillId="0" borderId="6" applyNumberFormat="0" applyFill="0" applyAlignment="0" applyProtection="0">
      <alignment vertical="center"/>
    </xf>
    <xf numFmtId="192" fontId="60" fillId="0" borderId="0" applyNumberFormat="0" applyFill="0" applyBorder="0" applyAlignment="0" applyProtection="0">
      <alignment vertical="center"/>
    </xf>
    <xf numFmtId="192" fontId="59" fillId="17" borderId="5" applyNumberFormat="0" applyAlignment="0" applyProtection="0">
      <alignment vertical="center"/>
    </xf>
    <xf numFmtId="192" fontId="51" fillId="0" borderId="7" applyNumberFormat="0" applyFill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0" fillId="13" borderId="0" applyNumberFormat="0" applyBorder="0" applyAlignment="0" applyProtection="0">
      <alignment vertical="center"/>
    </xf>
    <xf numFmtId="192" fontId="50" fillId="12" borderId="0" applyNumberFormat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50" fillId="7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50" fillId="5" borderId="0" applyNumberFormat="0" applyBorder="0" applyAlignment="0" applyProtection="0">
      <alignment vertical="center"/>
    </xf>
    <xf numFmtId="192" fontId="50" fillId="4" borderId="0" applyNumberFormat="0" applyBorder="0" applyAlignment="0" applyProtection="0">
      <alignment vertical="center"/>
    </xf>
    <xf numFmtId="192" fontId="47" fillId="4" borderId="0" applyNumberFormat="0" applyBorder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52" fillId="0" borderId="0" applyNumberFormat="0" applyFill="0" applyBorder="0" applyAlignment="0" applyProtection="0">
      <alignment vertical="center"/>
    </xf>
    <xf numFmtId="192" fontId="46" fillId="7" borderId="0" applyNumberFormat="0" applyBorder="0" applyAlignment="0" applyProtection="0">
      <alignment vertical="center"/>
    </xf>
    <xf numFmtId="192" fontId="50" fillId="3" borderId="0" applyNumberFormat="0" applyBorder="0" applyAlignment="0" applyProtection="0">
      <alignment vertical="center"/>
    </xf>
    <xf numFmtId="192" fontId="46" fillId="6" borderId="0" applyNumberFormat="0" applyBorder="0" applyAlignment="0" applyProtection="0">
      <alignment vertical="center"/>
    </xf>
    <xf numFmtId="192" fontId="50" fillId="8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46" fillId="3" borderId="0" applyNumberFormat="0" applyBorder="0" applyAlignment="0" applyProtection="0">
      <alignment vertical="center"/>
    </xf>
    <xf numFmtId="192" fontId="46" fillId="2" borderId="0" applyNumberFormat="0" applyBorder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6" fillId="8" borderId="0" applyNumberFormat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3" borderId="0" applyNumberFormat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192" fontId="46" fillId="0" borderId="0">
      <alignment vertical="center"/>
    </xf>
    <xf numFmtId="192" fontId="23" fillId="4" borderId="0" applyNumberFormat="0" applyBorder="0" applyAlignment="0" applyProtection="0">
      <alignment vertical="center"/>
    </xf>
    <xf numFmtId="192" fontId="23" fillId="5" borderId="0" applyNumberFormat="0" applyBorder="0" applyAlignment="0" applyProtection="0">
      <alignment vertical="center"/>
    </xf>
    <xf numFmtId="192" fontId="23" fillId="8" borderId="0" applyNumberFormat="0" applyBorder="0" applyAlignment="0" applyProtection="0">
      <alignment vertical="center"/>
    </xf>
    <xf numFmtId="192" fontId="23" fillId="7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2" borderId="0" applyNumberFormat="0" applyBorder="0" applyAlignment="0" applyProtection="0">
      <alignment vertical="center"/>
    </xf>
    <xf numFmtId="192" fontId="23" fillId="13" borderId="0" applyNumberFormat="0" applyBorder="0" applyAlignment="0" applyProtection="0">
      <alignment vertical="center"/>
    </xf>
    <xf numFmtId="192" fontId="23" fillId="14" borderId="0" applyNumberFormat="0" applyBorder="0" applyAlignment="0" applyProtection="0">
      <alignment vertical="center"/>
    </xf>
    <xf numFmtId="192" fontId="23" fillId="11" borderId="0" applyNumberFormat="0" applyBorder="0" applyAlignment="0" applyProtection="0">
      <alignment vertical="center"/>
    </xf>
    <xf numFmtId="192" fontId="23" fillId="15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6" fillId="17" borderId="5" applyNumberFormat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192" fontId="32" fillId="4" borderId="0" applyNumberFormat="0" applyBorder="0" applyAlignment="0" applyProtection="0">
      <alignment vertical="center"/>
    </xf>
    <xf numFmtId="192" fontId="34" fillId="0" borderId="6" applyNumberFormat="0" applyFill="0" applyAlignment="0" applyProtection="0">
      <alignment vertical="center"/>
    </xf>
    <xf numFmtId="192" fontId="38" fillId="0" borderId="7" applyNumberFormat="0" applyFill="0" applyAlignment="0" applyProtection="0">
      <alignment vertical="center"/>
    </xf>
    <xf numFmtId="192" fontId="31" fillId="0" borderId="8" applyNumberFormat="0" applyFill="0" applyAlignment="0" applyProtection="0">
      <alignment vertical="center"/>
    </xf>
    <xf numFmtId="192" fontId="31" fillId="0" borderId="0" applyNumberFormat="0" applyFill="0" applyBorder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5" fillId="0" borderId="9" applyNumberFormat="0" applyFill="0" applyAlignment="0" applyProtection="0">
      <alignment vertical="center"/>
    </xf>
    <xf numFmtId="192" fontId="26" fillId="18" borderId="0" applyNumberFormat="0" applyBorder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7" fillId="0" borderId="0" applyNumberForma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3" fillId="0" borderId="0" applyNumberFormat="0" applyFill="0" applyBorder="0" applyAlignment="0" applyProtection="0">
      <alignment vertical="center"/>
    </xf>
    <xf numFmtId="192" fontId="20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192" fontId="3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192" fontId="54" fillId="3" borderId="0" applyNumberFormat="0" applyBorder="0" applyAlignment="0" applyProtection="0">
      <alignment vertical="center"/>
    </xf>
    <xf numFmtId="192" fontId="26" fillId="3" borderId="0" applyNumberFormat="0" applyBorder="0" applyAlignment="0" applyProtection="0">
      <alignment vertical="center"/>
    </xf>
    <xf numFmtId="192" fontId="46" fillId="5" borderId="0" applyNumberFormat="0" applyBorder="0" applyAlignment="0" applyProtection="0">
      <alignment vertical="center"/>
    </xf>
    <xf numFmtId="192" fontId="19" fillId="0" borderId="0">
      <alignment vertical="center"/>
    </xf>
    <xf numFmtId="192" fontId="46" fillId="0" borderId="0">
      <alignment vertical="center"/>
    </xf>
    <xf numFmtId="192" fontId="23" fillId="13" borderId="0" applyNumberFormat="0" applyBorder="0" applyAlignment="0" applyProtection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192" fontId="50" fillId="15" borderId="0" applyNumberFormat="0" applyBorder="0" applyAlignment="0" applyProtection="0">
      <alignment vertical="center"/>
    </xf>
    <xf numFmtId="192" fontId="46" fillId="4" borderId="0" applyNumberFormat="0" applyBorder="0" applyAlignment="0" applyProtection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31" fillId="0" borderId="8" applyNumberFormat="0" applyFill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27" fillId="0" borderId="0" applyNumberForma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92" fontId="50" fillId="11" borderId="0" applyNumberFormat="0" applyBorder="0" applyAlignment="0" applyProtection="0">
      <alignment vertical="center"/>
    </xf>
    <xf numFmtId="192" fontId="45" fillId="0" borderId="0" applyNumberFormat="0" applyFill="0" applyBorder="0" applyAlignment="0" applyProtection="0">
      <alignment vertical="center"/>
    </xf>
    <xf numFmtId="192" fontId="19" fillId="0" borderId="0">
      <alignment vertical="center"/>
    </xf>
    <xf numFmtId="192" fontId="46" fillId="3" borderId="0" applyNumberFormat="0" applyBorder="0" applyAlignment="0" applyProtection="0">
      <alignment vertical="center"/>
    </xf>
    <xf numFmtId="192" fontId="50" fillId="14" borderId="0" applyNumberFormat="0" applyBorder="0" applyAlignment="0" applyProtection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192" fontId="25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19" fillId="0" borderId="0">
      <alignment vertical="center"/>
    </xf>
    <xf numFmtId="192" fontId="57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19" fillId="0" borderId="0">
      <alignment vertical="center"/>
    </xf>
    <xf numFmtId="192" fontId="25" fillId="0" borderId="12" applyNumberFormat="0" applyFill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57" fillId="0" borderId="12" applyNumberFormat="0" applyFill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40" fillId="0" borderId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0" fillId="0" borderId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0" fillId="0" borderId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4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19" fillId="0" borderId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0" fillId="0" borderId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19" fillId="0" borderId="0">
      <alignment vertical="center"/>
    </xf>
    <xf numFmtId="192" fontId="25" fillId="0" borderId="12" applyNumberFormat="0" applyFill="0" applyAlignment="0" applyProtection="0">
      <alignment vertical="center"/>
    </xf>
    <xf numFmtId="192" fontId="19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19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92" fontId="19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17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5" fillId="0" borderId="0">
      <alignment vertical="center"/>
    </xf>
    <xf numFmtId="192" fontId="14" fillId="0" borderId="0">
      <alignment vertical="center"/>
    </xf>
    <xf numFmtId="192" fontId="13" fillId="0" borderId="0">
      <alignment vertical="center"/>
    </xf>
    <xf numFmtId="192" fontId="12" fillId="0" borderId="0">
      <alignment vertical="center"/>
    </xf>
    <xf numFmtId="192" fontId="12" fillId="0" borderId="0">
      <alignment vertical="center"/>
    </xf>
    <xf numFmtId="192" fontId="12" fillId="0" borderId="0">
      <alignment vertical="center"/>
    </xf>
    <xf numFmtId="192" fontId="12" fillId="0" borderId="0">
      <alignment vertical="center"/>
    </xf>
    <xf numFmtId="192" fontId="11" fillId="0" borderId="0">
      <alignment vertical="center"/>
    </xf>
    <xf numFmtId="192" fontId="11" fillId="0" borderId="0"/>
    <xf numFmtId="192" fontId="11" fillId="0" borderId="0"/>
    <xf numFmtId="192" fontId="10" fillId="0" borderId="0">
      <alignment vertical="center"/>
    </xf>
    <xf numFmtId="192" fontId="11" fillId="0" borderId="0"/>
    <xf numFmtId="192" fontId="11" fillId="0" borderId="0"/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64" fillId="0" borderId="0">
      <alignment vertical="center"/>
    </xf>
    <xf numFmtId="192" fontId="64" fillId="2" borderId="0" applyNumberFormat="0" applyBorder="0" applyAlignment="0" applyProtection="0">
      <alignment vertical="center"/>
    </xf>
    <xf numFmtId="192" fontId="64" fillId="20" borderId="0" applyNumberFormat="0" applyBorder="0" applyAlignment="0" applyProtection="0">
      <alignment vertical="center"/>
    </xf>
    <xf numFmtId="192" fontId="64" fillId="4" borderId="0" applyNumberFormat="0" applyBorder="0" applyAlignment="0" applyProtection="0">
      <alignment vertical="center"/>
    </xf>
    <xf numFmtId="192" fontId="64" fillId="5" borderId="0" applyNumberFormat="0" applyBorder="0" applyAlignment="0" applyProtection="0">
      <alignment vertical="center"/>
    </xf>
    <xf numFmtId="192" fontId="64" fillId="6" borderId="0" applyNumberFormat="0" applyBorder="0" applyAlignment="0" applyProtection="0">
      <alignment vertical="center"/>
    </xf>
    <xf numFmtId="192" fontId="64" fillId="7" borderId="0" applyNumberFormat="0" applyBorder="0" applyAlignment="0" applyProtection="0">
      <alignment vertical="center"/>
    </xf>
    <xf numFmtId="192" fontId="64" fillId="8" borderId="0" applyNumberFormat="0" applyBorder="0" applyAlignment="0" applyProtection="0">
      <alignment vertical="center"/>
    </xf>
    <xf numFmtId="192" fontId="64" fillId="3" borderId="0" applyNumberFormat="0" applyBorder="0" applyAlignment="0" applyProtection="0">
      <alignment vertical="center"/>
    </xf>
    <xf numFmtId="192" fontId="64" fillId="21" borderId="0" applyNumberFormat="0" applyBorder="0" applyAlignment="0" applyProtection="0">
      <alignment vertical="center"/>
    </xf>
    <xf numFmtId="192" fontId="64" fillId="5" borderId="0" applyNumberFormat="0" applyBorder="0" applyAlignment="0" applyProtection="0">
      <alignment vertical="center"/>
    </xf>
    <xf numFmtId="192" fontId="64" fillId="8" borderId="0" applyNumberFormat="0" applyBorder="0" applyAlignment="0" applyProtection="0">
      <alignment vertical="center"/>
    </xf>
    <xf numFmtId="192" fontId="64" fillId="22" borderId="0" applyNumberFormat="0" applyBorder="0" applyAlignment="0" applyProtection="0">
      <alignment vertical="center"/>
    </xf>
    <xf numFmtId="192" fontId="67" fillId="23" borderId="0" applyNumberFormat="0" applyBorder="0" applyAlignment="0" applyProtection="0">
      <alignment vertical="center"/>
    </xf>
    <xf numFmtId="192" fontId="67" fillId="3" borderId="0" applyNumberFormat="0" applyBorder="0" applyAlignment="0" applyProtection="0">
      <alignment vertical="center"/>
    </xf>
    <xf numFmtId="192" fontId="67" fillId="21" borderId="0" applyNumberFormat="0" applyBorder="0" applyAlignment="0" applyProtection="0">
      <alignment vertical="center"/>
    </xf>
    <xf numFmtId="192" fontId="67" fillId="24" borderId="0" applyNumberFormat="0" applyBorder="0" applyAlignment="0" applyProtection="0">
      <alignment vertical="center"/>
    </xf>
    <xf numFmtId="192" fontId="67" fillId="11" borderId="0" applyNumberFormat="0" applyBorder="0" applyAlignment="0" applyProtection="0">
      <alignment vertical="center"/>
    </xf>
    <xf numFmtId="192" fontId="67" fillId="25" borderId="0" applyNumberFormat="0" applyBorder="0" applyAlignment="0" applyProtection="0">
      <alignment vertical="center"/>
    </xf>
    <xf numFmtId="192" fontId="67" fillId="26" borderId="0" applyNumberFormat="0" applyBorder="0" applyAlignment="0" applyProtection="0">
      <alignment vertical="center"/>
    </xf>
    <xf numFmtId="192" fontId="67" fillId="12" borderId="0" applyNumberFormat="0" applyBorder="0" applyAlignment="0" applyProtection="0">
      <alignment vertical="center"/>
    </xf>
    <xf numFmtId="192" fontId="67" fillId="13" borderId="0" applyNumberFormat="0" applyBorder="0" applyAlignment="0" applyProtection="0">
      <alignment vertical="center"/>
    </xf>
    <xf numFmtId="192" fontId="67" fillId="24" borderId="0" applyNumberFormat="0" applyBorder="0" applyAlignment="0" applyProtection="0">
      <alignment vertical="center"/>
    </xf>
    <xf numFmtId="192" fontId="67" fillId="11" borderId="0" applyNumberFormat="0" applyBorder="0" applyAlignment="0" applyProtection="0">
      <alignment vertical="center"/>
    </xf>
    <xf numFmtId="192" fontId="67" fillId="15" borderId="0" applyNumberFormat="0" applyBorder="0" applyAlignment="0" applyProtection="0">
      <alignment vertical="center"/>
    </xf>
    <xf numFmtId="192" fontId="78" fillId="20" borderId="0" applyNumberFormat="0" applyBorder="0" applyAlignment="0" applyProtection="0">
      <alignment vertical="center"/>
    </xf>
    <xf numFmtId="192" fontId="69" fillId="27" borderId="4" applyNumberFormat="0" applyAlignment="0" applyProtection="0">
      <alignment vertical="center"/>
    </xf>
    <xf numFmtId="192" fontId="70" fillId="17" borderId="5" applyNumberFormat="0" applyAlignment="0" applyProtection="0">
      <alignment vertical="center"/>
    </xf>
    <xf numFmtId="192" fontId="72" fillId="0" borderId="0" applyNumberFormat="0" applyFill="0" applyBorder="0" applyAlignment="0" applyProtection="0">
      <alignment vertical="center"/>
    </xf>
    <xf numFmtId="192" fontId="24" fillId="0" borderId="0"/>
    <xf numFmtId="192" fontId="24" fillId="0" borderId="0"/>
    <xf numFmtId="192" fontId="79" fillId="4" borderId="0" applyNumberFormat="0" applyBorder="0" applyAlignment="0" applyProtection="0">
      <alignment vertical="center"/>
    </xf>
    <xf numFmtId="192" fontId="73" fillId="0" borderId="14" applyNumberFormat="0" applyFill="0" applyAlignment="0" applyProtection="0">
      <alignment vertical="center"/>
    </xf>
    <xf numFmtId="192" fontId="77" fillId="0" borderId="15" applyNumberFormat="0" applyFill="0" applyAlignment="0" applyProtection="0">
      <alignment vertical="center"/>
    </xf>
    <xf numFmtId="192" fontId="66" fillId="0" borderId="16" applyNumberFormat="0" applyFill="0" applyAlignment="0" applyProtection="0">
      <alignment vertical="center"/>
    </xf>
    <xf numFmtId="192" fontId="66" fillId="0" borderId="0" applyNumberFormat="0" applyFill="0" applyBorder="0" applyAlignment="0" applyProtection="0">
      <alignment vertical="center"/>
    </xf>
    <xf numFmtId="192" fontId="71" fillId="7" borderId="4" applyNumberFormat="0" applyAlignment="0" applyProtection="0">
      <alignment vertical="center"/>
    </xf>
    <xf numFmtId="192" fontId="76" fillId="0" borderId="9" applyNumberFormat="0" applyFill="0" applyAlignment="0" applyProtection="0">
      <alignment vertical="center"/>
    </xf>
    <xf numFmtId="192" fontId="65" fillId="18" borderId="0" applyNumberFormat="0" applyBorder="0" applyAlignment="0" applyProtection="0">
      <alignment vertical="center"/>
    </xf>
    <xf numFmtId="192" fontId="64" fillId="0" borderId="0">
      <alignment vertical="center"/>
    </xf>
    <xf numFmtId="192" fontId="64" fillId="0" borderId="0"/>
    <xf numFmtId="192" fontId="64" fillId="0" borderId="0"/>
    <xf numFmtId="192" fontId="64" fillId="19" borderId="10" applyNumberFormat="0" applyFont="0" applyAlignment="0" applyProtection="0">
      <alignment vertical="center"/>
    </xf>
    <xf numFmtId="192" fontId="80" fillId="27" borderId="11" applyNumberFormat="0" applyAlignment="0" applyProtection="0">
      <alignment vertical="center"/>
    </xf>
    <xf numFmtId="192" fontId="74" fillId="0" borderId="0" applyNumberFormat="0" applyFill="0" applyBorder="0" applyAlignment="0" applyProtection="0">
      <alignment vertical="center"/>
    </xf>
    <xf numFmtId="192" fontId="75" fillId="0" borderId="17" applyNumberFormat="0" applyFill="0" applyAlignment="0" applyProtection="0">
      <alignment vertical="center"/>
    </xf>
    <xf numFmtId="192" fontId="68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192" fontId="64" fillId="0" borderId="0"/>
    <xf numFmtId="192" fontId="64" fillId="0" borderId="0">
      <alignment vertical="center"/>
    </xf>
    <xf numFmtId="192" fontId="9" fillId="0" borderId="0">
      <alignment vertical="center"/>
    </xf>
    <xf numFmtId="192" fontId="8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7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6" fillId="0" borderId="0">
      <alignment vertical="center"/>
    </xf>
    <xf numFmtId="192" fontId="5" fillId="0" borderId="0">
      <alignment vertical="center"/>
    </xf>
    <xf numFmtId="192" fontId="19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5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4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192" fontId="3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40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19" fillId="0" borderId="0">
      <alignment vertical="center"/>
    </xf>
    <xf numFmtId="192" fontId="20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46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11" fillId="0" borderId="0"/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63" fillId="0" borderId="0"/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63" fillId="0" borderId="0"/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11" fillId="0" borderId="0"/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46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11" fillId="0" borderId="0"/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11" fillId="0" borderId="0"/>
    <xf numFmtId="192" fontId="21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46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11" fillId="0" borderId="0"/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63" fillId="0" borderId="0"/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63" fillId="0" borderId="0"/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40" fillId="0" borderId="0">
      <alignment vertical="center"/>
    </xf>
    <xf numFmtId="192" fontId="46" fillId="0" borderId="0">
      <alignment vertical="center"/>
    </xf>
    <xf numFmtId="192" fontId="20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11" fillId="0" borderId="0"/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1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20" fillId="0" borderId="0">
      <alignment vertical="center"/>
    </xf>
    <xf numFmtId="192" fontId="46" fillId="0" borderId="0">
      <alignment vertical="center"/>
    </xf>
    <xf numFmtId="192" fontId="21" fillId="0" borderId="0">
      <alignment vertical="center"/>
    </xf>
    <xf numFmtId="192" fontId="46" fillId="0" borderId="0">
      <alignment vertical="center"/>
    </xf>
    <xf numFmtId="192" fontId="63" fillId="0" borderId="0"/>
    <xf numFmtId="192" fontId="63" fillId="0" borderId="0"/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49" fillId="16" borderId="4" applyNumberFormat="0" applyAlignment="0" applyProtection="0">
      <alignment vertical="center"/>
    </xf>
    <xf numFmtId="192" fontId="56" fillId="16" borderId="11" applyNumberFormat="0" applyAlignment="0" applyProtection="0">
      <alignment vertical="center"/>
    </xf>
    <xf numFmtId="192" fontId="46" fillId="19" borderId="10" applyNumberFormat="0" applyFont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57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30" fillId="16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8" fillId="7" borderId="4" applyNumberForma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48" fillId="7" borderId="4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9" fillId="16" borderId="11" applyNumberForma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0" fillId="19" borderId="10" applyNumberFormat="0" applyFont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25" fillId="0" borderId="12" applyNumberFormat="0" applyFill="0" applyAlignment="0" applyProtection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24" fillId="0" borderId="0">
      <alignment vertical="center"/>
    </xf>
    <xf numFmtId="192" fontId="24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92" fontId="11" fillId="0" borderId="0">
      <alignment vertical="center"/>
    </xf>
    <xf numFmtId="164" fontId="19" fillId="0" borderId="0" applyFont="0" applyFill="0" applyBorder="0" applyAlignment="0" applyProtection="0"/>
    <xf numFmtId="192" fontId="2" fillId="0" borderId="0">
      <alignment vertical="center"/>
    </xf>
    <xf numFmtId="192" fontId="1" fillId="0" borderId="0"/>
    <xf numFmtId="192" fontId="163" fillId="0" borderId="0"/>
  </cellStyleXfs>
  <cellXfs count="249">
    <xf numFmtId="192" fontId="0" fillId="0" borderId="0" xfId="0">
      <alignment vertical="center"/>
    </xf>
    <xf numFmtId="192" fontId="43" fillId="10" borderId="0" xfId="0" applyFont="1" applyFill="1">
      <alignment vertical="center"/>
    </xf>
    <xf numFmtId="192" fontId="0" fillId="10" borderId="0" xfId="0" applyFill="1">
      <alignment vertical="center"/>
    </xf>
    <xf numFmtId="192" fontId="0" fillId="9" borderId="0" xfId="0" applyFill="1">
      <alignment vertical="center"/>
    </xf>
    <xf numFmtId="192" fontId="0" fillId="0" borderId="2" xfId="0" applyBorder="1">
      <alignment vertical="center"/>
    </xf>
    <xf numFmtId="170" fontId="44" fillId="0" borderId="0" xfId="0" applyNumberFormat="1" applyFont="1" applyAlignment="1">
      <alignment horizontal="center" vertical="center"/>
    </xf>
    <xf numFmtId="170" fontId="44" fillId="0" borderId="2" xfId="0" applyNumberFormat="1" applyFont="1" applyBorder="1" applyAlignment="1">
      <alignment horizontal="center" vertical="center"/>
    </xf>
    <xf numFmtId="192" fontId="43" fillId="0" borderId="0" xfId="0" applyFont="1" applyAlignment="1">
      <alignment horizontal="center" vertical="center"/>
    </xf>
    <xf numFmtId="192" fontId="22" fillId="28" borderId="1" xfId="2" applyFont="1" applyFill="1" applyBorder="1" applyAlignment="1">
      <alignment horizontal="center" vertical="center" wrapText="1"/>
    </xf>
    <xf numFmtId="164" fontId="0" fillId="10" borderId="0" xfId="31101" applyFont="1" applyFill="1" applyAlignment="1">
      <alignment vertical="center"/>
    </xf>
    <xf numFmtId="192" fontId="0" fillId="28" borderId="0" xfId="0" applyFill="1">
      <alignment vertical="center"/>
    </xf>
    <xf numFmtId="192" fontId="43" fillId="28" borderId="0" xfId="0" applyFont="1" applyFill="1">
      <alignment vertical="center"/>
    </xf>
    <xf numFmtId="164" fontId="0" fillId="28" borderId="0" xfId="31101" applyFont="1" applyFill="1" applyAlignment="1">
      <alignment vertical="center"/>
    </xf>
    <xf numFmtId="164" fontId="81" fillId="9" borderId="0" xfId="31101" applyFont="1" applyFill="1" applyAlignment="1">
      <alignment vertical="center"/>
    </xf>
    <xf numFmtId="164" fontId="42" fillId="28" borderId="0" xfId="31101" applyFont="1" applyFill="1" applyAlignment="1">
      <alignment vertical="center"/>
    </xf>
    <xf numFmtId="44" fontId="0" fillId="9" borderId="0" xfId="1" applyFont="1" applyFill="1">
      <alignment vertical="center"/>
    </xf>
    <xf numFmtId="44" fontId="0" fillId="0" borderId="0" xfId="1" applyFont="1">
      <alignment vertical="center"/>
    </xf>
    <xf numFmtId="44" fontId="0" fillId="0" borderId="0" xfId="0" applyNumberFormat="1">
      <alignment vertical="center"/>
    </xf>
    <xf numFmtId="192" fontId="87" fillId="10" borderId="1" xfId="18510" applyFont="1" applyFill="1" applyBorder="1" applyAlignment="1">
      <alignment horizontal="center" vertical="center" wrapText="1"/>
    </xf>
    <xf numFmtId="192" fontId="0" fillId="10" borderId="1" xfId="0" applyFill="1" applyBorder="1" applyAlignment="1">
      <alignment horizontal="center" vertical="center"/>
    </xf>
    <xf numFmtId="192" fontId="91" fillId="10" borderId="1" xfId="18510" applyFont="1" applyFill="1" applyBorder="1" applyAlignment="1">
      <alignment horizontal="center" vertical="center" wrapText="1"/>
    </xf>
    <xf numFmtId="192" fontId="95" fillId="10" borderId="1" xfId="18510" applyFont="1" applyFill="1" applyBorder="1" applyAlignment="1">
      <alignment horizontal="center" vertical="center" wrapText="1"/>
    </xf>
    <xf numFmtId="192" fontId="100" fillId="10" borderId="1" xfId="25942" applyFont="1" applyFill="1" applyBorder="1" applyAlignment="1" applyProtection="1">
      <alignment horizontal="center" vertical="center" wrapText="1"/>
      <protection locked="0"/>
    </xf>
    <xf numFmtId="192" fontId="92" fillId="10" borderId="1" xfId="25942" applyFont="1" applyFill="1" applyBorder="1" applyAlignment="1" applyProtection="1">
      <alignment horizontal="center" vertical="center" wrapText="1"/>
      <protection locked="0"/>
    </xf>
    <xf numFmtId="192" fontId="110" fillId="10" borderId="0" xfId="0" applyFont="1" applyFill="1">
      <alignment vertical="center"/>
    </xf>
    <xf numFmtId="44" fontId="115" fillId="9" borderId="0" xfId="1" applyFont="1" applyFill="1">
      <alignment vertical="center"/>
    </xf>
    <xf numFmtId="192" fontId="0" fillId="28" borderId="0" xfId="0" applyFill="1" applyAlignment="1">
      <alignment horizontal="center" vertical="center"/>
    </xf>
    <xf numFmtId="192" fontId="86" fillId="0" borderId="0" xfId="23866" applyFont="1" applyAlignment="1">
      <alignment horizontal="center" vertical="center"/>
    </xf>
    <xf numFmtId="192" fontId="107" fillId="0" borderId="22" xfId="0" applyFont="1" applyBorder="1" applyAlignment="1">
      <alignment horizontal="center" vertical="center"/>
    </xf>
    <xf numFmtId="192" fontId="107" fillId="0" borderId="20" xfId="0" applyFont="1" applyBorder="1" applyAlignment="1">
      <alignment horizontal="center" vertical="center"/>
    </xf>
    <xf numFmtId="192" fontId="109" fillId="0" borderId="25" xfId="0" applyFont="1" applyBorder="1" applyAlignment="1">
      <alignment horizontal="center" vertical="center"/>
    </xf>
    <xf numFmtId="192" fontId="122" fillId="10" borderId="1" xfId="2" applyFont="1" applyFill="1" applyBorder="1" applyAlignment="1">
      <alignment horizontal="center" vertical="center" shrinkToFit="1"/>
    </xf>
    <xf numFmtId="192" fontId="123" fillId="10" borderId="1" xfId="2" applyFont="1" applyFill="1" applyBorder="1" applyAlignment="1">
      <alignment horizontal="center" vertical="center" shrinkToFit="1"/>
    </xf>
    <xf numFmtId="167" fontId="124" fillId="10" borderId="1" xfId="2" applyNumberFormat="1" applyFont="1" applyFill="1" applyBorder="1" applyAlignment="1">
      <alignment horizontal="center" vertical="center" shrinkToFit="1"/>
    </xf>
    <xf numFmtId="166" fontId="124" fillId="10" borderId="1" xfId="2" applyNumberFormat="1" applyFont="1" applyFill="1" applyBorder="1" applyAlignment="1">
      <alignment horizontal="center" vertical="center" shrinkToFit="1"/>
    </xf>
    <xf numFmtId="14" fontId="124" fillId="0" borderId="1" xfId="2" applyNumberFormat="1" applyFont="1" applyBorder="1" applyAlignment="1">
      <alignment horizontal="center" vertical="center" shrinkToFit="1"/>
    </xf>
    <xf numFmtId="165" fontId="125" fillId="0" borderId="1" xfId="22427" applyNumberFormat="1" applyFont="1" applyBorder="1" applyAlignment="1">
      <alignment horizontal="center" vertical="center"/>
    </xf>
    <xf numFmtId="167" fontId="125" fillId="0" borderId="1" xfId="22427" applyNumberFormat="1" applyFont="1" applyBorder="1" applyAlignment="1">
      <alignment horizontal="center" vertical="center"/>
    </xf>
    <xf numFmtId="166" fontId="126" fillId="0" borderId="1" xfId="0" applyNumberFormat="1" applyFont="1" applyBorder="1" applyAlignment="1">
      <alignment horizontal="center" vertical="center"/>
    </xf>
    <xf numFmtId="169" fontId="126" fillId="0" borderId="1" xfId="0" applyNumberFormat="1" applyFont="1" applyBorder="1" applyAlignment="1">
      <alignment horizontal="center" vertical="center"/>
    </xf>
    <xf numFmtId="192" fontId="124" fillId="10" borderId="1" xfId="2" applyFont="1" applyFill="1" applyBorder="1" applyAlignment="1">
      <alignment horizontal="center" vertical="center" wrapText="1" shrinkToFit="1"/>
    </xf>
    <xf numFmtId="172" fontId="124" fillId="10" borderId="1" xfId="2" applyNumberFormat="1" applyFont="1" applyFill="1" applyBorder="1" applyAlignment="1">
      <alignment horizontal="center" vertical="center" shrinkToFit="1"/>
    </xf>
    <xf numFmtId="174" fontId="120" fillId="0" borderId="1" xfId="0" applyNumberFormat="1" applyFont="1" applyBorder="1" applyAlignment="1">
      <alignment horizontal="center" vertical="center"/>
    </xf>
    <xf numFmtId="175" fontId="118" fillId="10" borderId="0" xfId="0" applyNumberFormat="1" applyFont="1" applyFill="1">
      <alignment vertical="center"/>
    </xf>
    <xf numFmtId="192" fontId="127" fillId="0" borderId="1" xfId="0" applyFont="1" applyBorder="1" applyAlignment="1">
      <alignment horizontal="center" vertical="center" wrapText="1" readingOrder="1"/>
    </xf>
    <xf numFmtId="174" fontId="127" fillId="0" borderId="1" xfId="0" applyNumberFormat="1" applyFont="1" applyBorder="1" applyAlignment="1">
      <alignment horizontal="center" vertical="center" wrapText="1" readingOrder="1"/>
    </xf>
    <xf numFmtId="176" fontId="130" fillId="0" borderId="1" xfId="23975" applyNumberFormat="1" applyFont="1" applyFill="1" applyBorder="1" applyAlignment="1">
      <alignment horizontal="center" vertical="center"/>
    </xf>
    <xf numFmtId="192" fontId="119" fillId="0" borderId="0" xfId="0" applyFont="1" applyAlignment="1">
      <alignment horizontal="center" vertical="center" wrapText="1" readingOrder="1"/>
    </xf>
    <xf numFmtId="192" fontId="129" fillId="0" borderId="0" xfId="0" applyFont="1" applyAlignment="1">
      <alignment horizontal="center" vertical="center" wrapText="1" readingOrder="1"/>
    </xf>
    <xf numFmtId="192" fontId="104" fillId="0" borderId="28" xfId="0" applyFont="1" applyBorder="1" applyAlignment="1">
      <alignment horizontal="center" vertical="center"/>
    </xf>
    <xf numFmtId="192" fontId="104" fillId="0" borderId="29" xfId="0" applyFont="1" applyBorder="1" applyAlignment="1">
      <alignment horizontal="center" vertical="center"/>
    </xf>
    <xf numFmtId="192" fontId="112" fillId="0" borderId="30" xfId="0" applyFont="1" applyBorder="1" applyAlignment="1">
      <alignment horizontal="center" vertical="center"/>
    </xf>
    <xf numFmtId="44" fontId="83" fillId="0" borderId="23" xfId="23866" applyNumberFormat="1" applyFont="1" applyBorder="1" applyAlignment="1">
      <alignment horizontal="center" vertical="center"/>
    </xf>
    <xf numFmtId="174" fontId="132" fillId="0" borderId="1" xfId="2" applyNumberFormat="1" applyFont="1" applyBorder="1" applyAlignment="1">
      <alignment horizontal="center" vertical="center" shrinkToFit="1"/>
    </xf>
    <xf numFmtId="192" fontId="25" fillId="33" borderId="30" xfId="23866" applyFont="1" applyFill="1" applyBorder="1" applyAlignment="1">
      <alignment horizontal="center" vertical="center"/>
    </xf>
    <xf numFmtId="192" fontId="25" fillId="33" borderId="28" xfId="23866" applyFont="1" applyFill="1" applyBorder="1" applyAlignment="1">
      <alignment horizontal="center" vertical="center"/>
    </xf>
    <xf numFmtId="171" fontId="25" fillId="33" borderId="28" xfId="23975" applyNumberFormat="1" applyFont="1" applyFill="1" applyBorder="1" applyAlignment="1">
      <alignment horizontal="center" vertical="center"/>
    </xf>
    <xf numFmtId="192" fontId="117" fillId="10" borderId="2" xfId="0" applyFont="1" applyFill="1" applyBorder="1" applyAlignment="1">
      <alignment vertical="top"/>
    </xf>
    <xf numFmtId="192" fontId="90" fillId="10" borderId="1" xfId="18510" applyFont="1" applyFill="1" applyBorder="1" applyAlignment="1">
      <alignment horizontal="center" vertical="center" wrapText="1"/>
    </xf>
    <xf numFmtId="192" fontId="102" fillId="10" borderId="1" xfId="18510" applyFont="1" applyFill="1" applyBorder="1" applyAlignment="1">
      <alignment horizontal="center" vertical="center" wrapText="1"/>
    </xf>
    <xf numFmtId="192" fontId="134" fillId="10" borderId="1" xfId="0" applyFont="1" applyFill="1" applyBorder="1" applyAlignment="1">
      <alignment horizontal="center" vertical="center"/>
    </xf>
    <xf numFmtId="192" fontId="135" fillId="28" borderId="1" xfId="2" applyFont="1" applyFill="1" applyBorder="1" applyAlignment="1">
      <alignment horizontal="center" vertical="center" wrapText="1"/>
    </xf>
    <xf numFmtId="192" fontId="136" fillId="28" borderId="1" xfId="2" applyFont="1" applyFill="1" applyBorder="1" applyAlignment="1">
      <alignment horizontal="center" vertical="center" wrapText="1"/>
    </xf>
    <xf numFmtId="192" fontId="137" fillId="28" borderId="1" xfId="2" applyFont="1" applyFill="1" applyBorder="1" applyAlignment="1">
      <alignment horizontal="center" vertical="center" wrapText="1"/>
    </xf>
    <xf numFmtId="165" fontId="141" fillId="0" borderId="1" xfId="0" applyNumberFormat="1" applyFont="1" applyBorder="1" applyAlignment="1">
      <alignment horizontal="center" vertical="center" wrapText="1" readingOrder="1"/>
    </xf>
    <xf numFmtId="180" fontId="141" fillId="0" borderId="1" xfId="0" applyNumberFormat="1" applyFont="1" applyBorder="1" applyAlignment="1">
      <alignment horizontal="center" vertical="center" wrapText="1" readingOrder="1"/>
    </xf>
    <xf numFmtId="177" fontId="141" fillId="0" borderId="1" xfId="0" applyNumberFormat="1" applyFont="1" applyBorder="1" applyAlignment="1">
      <alignment horizontal="center" vertical="center" wrapText="1" readingOrder="1"/>
    </xf>
    <xf numFmtId="166" fontId="141" fillId="0" borderId="1" xfId="0" applyNumberFormat="1" applyFont="1" applyBorder="1" applyAlignment="1">
      <alignment horizontal="center" vertical="center" wrapText="1" readingOrder="1"/>
    </xf>
    <xf numFmtId="167" fontId="141" fillId="0" borderId="1" xfId="0" applyNumberFormat="1" applyFont="1" applyBorder="1" applyAlignment="1">
      <alignment horizontal="center" vertical="center" wrapText="1" readingOrder="1"/>
    </xf>
    <xf numFmtId="168" fontId="133" fillId="28" borderId="0" xfId="31101" applyNumberFormat="1" applyFont="1" applyFill="1" applyAlignment="1">
      <alignment vertical="center"/>
    </xf>
    <xf numFmtId="192" fontId="138" fillId="10" borderId="0" xfId="0" applyFont="1" applyFill="1" applyAlignment="1">
      <alignment horizontal="center" vertical="center"/>
    </xf>
    <xf numFmtId="179" fontId="131" fillId="10" borderId="0" xfId="0" applyNumberFormat="1" applyFont="1" applyFill="1" applyAlignment="1">
      <alignment horizontal="center" vertical="center" wrapText="1" readingOrder="1"/>
    </xf>
    <xf numFmtId="166" fontId="141" fillId="10" borderId="1" xfId="0" applyNumberFormat="1" applyFont="1" applyFill="1" applyBorder="1" applyAlignment="1">
      <alignment horizontal="center" vertical="center" wrapText="1" readingOrder="1"/>
    </xf>
    <xf numFmtId="165" fontId="141" fillId="10" borderId="1" xfId="0" applyNumberFormat="1" applyFont="1" applyFill="1" applyBorder="1" applyAlignment="1">
      <alignment horizontal="center" vertical="center" wrapText="1" readingOrder="1"/>
    </xf>
    <xf numFmtId="177" fontId="141" fillId="10" borderId="1" xfId="0" applyNumberFormat="1" applyFont="1" applyFill="1" applyBorder="1" applyAlignment="1">
      <alignment horizontal="center" vertical="center" wrapText="1" readingOrder="1"/>
    </xf>
    <xf numFmtId="192" fontId="0" fillId="29" borderId="0" xfId="0" applyFill="1" applyAlignment="1">
      <alignment horizontal="center" vertical="center"/>
    </xf>
    <xf numFmtId="183" fontId="25" fillId="33" borderId="28" xfId="23975" applyNumberFormat="1" applyFont="1" applyFill="1" applyBorder="1" applyAlignment="1">
      <alignment horizontal="center" vertical="center"/>
    </xf>
    <xf numFmtId="183" fontId="25" fillId="33" borderId="28" xfId="23866" applyNumberFormat="1" applyFont="1" applyFill="1" applyBorder="1" applyAlignment="1">
      <alignment horizontal="center" vertical="center"/>
    </xf>
    <xf numFmtId="183" fontId="25" fillId="33" borderId="29" xfId="23866" applyNumberFormat="1" applyFont="1" applyFill="1" applyBorder="1" applyAlignment="1">
      <alignment horizontal="center" vertical="center"/>
    </xf>
    <xf numFmtId="44" fontId="42" fillId="0" borderId="0" xfId="0" applyNumberFormat="1" applyFont="1">
      <alignment vertical="center"/>
    </xf>
    <xf numFmtId="184" fontId="150" fillId="34" borderId="0" xfId="23866" applyNumberFormat="1" applyFont="1" applyFill="1" applyAlignment="1">
      <alignment horizontal="center" vertical="center"/>
    </xf>
    <xf numFmtId="184" fontId="0" fillId="34" borderId="0" xfId="0" applyNumberFormat="1" applyFill="1" applyAlignment="1">
      <alignment horizontal="center" vertical="center"/>
    </xf>
    <xf numFmtId="183" fontId="0" fillId="34" borderId="0" xfId="0" applyNumberFormat="1" applyFill="1" applyAlignment="1">
      <alignment horizontal="center" vertical="center"/>
    </xf>
    <xf numFmtId="192" fontId="125" fillId="10" borderId="1" xfId="18510" applyFont="1" applyFill="1" applyBorder="1" applyAlignment="1">
      <alignment horizontal="center" vertical="center" wrapText="1"/>
    </xf>
    <xf numFmtId="192" fontId="148" fillId="10" borderId="1" xfId="0" applyFont="1" applyFill="1" applyBorder="1" applyAlignment="1">
      <alignment horizontal="center" vertical="center" wrapText="1"/>
    </xf>
    <xf numFmtId="164" fontId="121" fillId="29" borderId="0" xfId="31101" applyFont="1" applyFill="1" applyAlignment="1">
      <alignment horizontal="center" vertical="center"/>
    </xf>
    <xf numFmtId="192" fontId="151" fillId="28" borderId="1" xfId="18510" applyFont="1" applyFill="1" applyBorder="1" applyAlignment="1">
      <alignment horizontal="center" vertical="center" wrapText="1"/>
    </xf>
    <xf numFmtId="192" fontId="152" fillId="28" borderId="1" xfId="18510" applyFont="1" applyFill="1" applyBorder="1" applyAlignment="1">
      <alignment horizontal="center" vertical="center" wrapText="1"/>
    </xf>
    <xf numFmtId="192" fontId="152" fillId="28" borderId="1" xfId="25942" applyFont="1" applyFill="1" applyBorder="1" applyAlignment="1" applyProtection="1">
      <alignment horizontal="center" vertical="center" wrapText="1"/>
      <protection locked="0"/>
    </xf>
    <xf numFmtId="174" fontId="153" fillId="35" borderId="1" xfId="0" applyNumberFormat="1" applyFont="1" applyFill="1" applyBorder="1" applyAlignment="1">
      <alignment horizontal="center" vertical="center"/>
    </xf>
    <xf numFmtId="174" fontId="148" fillId="35" borderId="1" xfId="0" applyNumberFormat="1" applyFont="1" applyFill="1" applyBorder="1" applyAlignment="1">
      <alignment horizontal="center" vertical="center"/>
    </xf>
    <xf numFmtId="192" fontId="121" fillId="28" borderId="31" xfId="0" applyFont="1" applyFill="1" applyBorder="1" applyAlignment="1">
      <alignment horizontal="center" vertical="center" wrapText="1"/>
    </xf>
    <xf numFmtId="174" fontId="148" fillId="36" borderId="1" xfId="0" applyNumberFormat="1" applyFont="1" applyFill="1" applyBorder="1" applyAlignment="1">
      <alignment horizontal="center" vertical="center"/>
    </xf>
    <xf numFmtId="179" fontId="154" fillId="31" borderId="1" xfId="0" applyNumberFormat="1" applyFont="1" applyFill="1" applyBorder="1" applyAlignment="1">
      <alignment horizontal="center" vertical="center" wrapText="1" readingOrder="1"/>
    </xf>
    <xf numFmtId="179" fontId="154" fillId="32" borderId="1" xfId="0" applyNumberFormat="1" applyFont="1" applyFill="1" applyBorder="1" applyAlignment="1">
      <alignment horizontal="center" vertical="center" wrapText="1" readingOrder="1"/>
    </xf>
    <xf numFmtId="178" fontId="131" fillId="0" borderId="1" xfId="0" applyNumberFormat="1" applyFont="1" applyBorder="1" applyAlignment="1">
      <alignment horizontal="center" vertical="center" wrapText="1" readingOrder="1"/>
    </xf>
    <xf numFmtId="183" fontId="131" fillId="0" borderId="1" xfId="0" applyNumberFormat="1" applyFont="1" applyBorder="1" applyAlignment="1">
      <alignment horizontal="center" vertical="center" wrapText="1" readingOrder="1"/>
    </xf>
    <xf numFmtId="174" fontId="153" fillId="35" borderId="32" xfId="0" applyNumberFormat="1" applyFont="1" applyFill="1" applyBorder="1" applyAlignment="1">
      <alignment horizontal="center" vertical="center"/>
    </xf>
    <xf numFmtId="174" fontId="153" fillId="36" borderId="32" xfId="0" applyNumberFormat="1" applyFont="1" applyFill="1" applyBorder="1" applyAlignment="1">
      <alignment horizontal="center" vertical="center"/>
    </xf>
    <xf numFmtId="1" fontId="141" fillId="0" borderId="1" xfId="0" applyNumberFormat="1" applyFont="1" applyBorder="1" applyAlignment="1">
      <alignment horizontal="center" vertical="center" wrapText="1" readingOrder="1"/>
    </xf>
    <xf numFmtId="1" fontId="128" fillId="0" borderId="1" xfId="23866" applyNumberFormat="1" applyFont="1" applyBorder="1" applyAlignment="1">
      <alignment horizontal="center" vertical="center"/>
    </xf>
    <xf numFmtId="1" fontId="128" fillId="0" borderId="20" xfId="23866" applyNumberFormat="1" applyFont="1" applyBorder="1" applyAlignment="1">
      <alignment horizontal="center" vertical="center"/>
    </xf>
    <xf numFmtId="1" fontId="83" fillId="0" borderId="24" xfId="23866" applyNumberFormat="1" applyFont="1" applyBorder="1" applyAlignment="1">
      <alignment horizontal="center" vertical="center"/>
    </xf>
    <xf numFmtId="1" fontId="83" fillId="0" borderId="25" xfId="23866" applyNumberFormat="1" applyFon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0" xfId="0" applyNumberFormat="1">
      <alignment vertical="center"/>
    </xf>
    <xf numFmtId="1" fontId="89" fillId="0" borderId="1" xfId="0" applyNumberFormat="1" applyFont="1" applyBorder="1" applyAlignment="1">
      <alignment horizontal="center" vertical="center"/>
    </xf>
    <xf numFmtId="1" fontId="120" fillId="0" borderId="1" xfId="0" applyNumberFormat="1" applyFont="1" applyBorder="1" applyAlignment="1">
      <alignment horizontal="center" vertical="center"/>
    </xf>
    <xf numFmtId="165" fontId="142" fillId="10" borderId="1" xfId="0" applyNumberFormat="1" applyFont="1" applyFill="1" applyBorder="1" applyAlignment="1">
      <alignment horizontal="center" vertical="center" wrapText="1" readingOrder="1"/>
    </xf>
    <xf numFmtId="1" fontId="124" fillId="10" borderId="1" xfId="2" applyNumberFormat="1" applyFont="1" applyFill="1" applyBorder="1" applyAlignment="1">
      <alignment horizontal="center" vertical="center" shrinkToFit="1"/>
    </xf>
    <xf numFmtId="1" fontId="87" fillId="10" borderId="1" xfId="18510" applyNumberFormat="1" applyFont="1" applyFill="1" applyBorder="1" applyAlignment="1">
      <alignment horizontal="center" vertical="center" wrapText="1"/>
    </xf>
    <xf numFmtId="192" fontId="0" fillId="0" borderId="0" xfId="0" applyAlignment="1">
      <alignment horizontal="center" vertical="center"/>
    </xf>
    <xf numFmtId="192" fontId="0" fillId="9" borderId="0" xfId="0" applyFill="1" applyAlignment="1">
      <alignment horizontal="center" vertical="center"/>
    </xf>
    <xf numFmtId="192" fontId="102" fillId="10" borderId="1" xfId="25942" applyFont="1" applyFill="1" applyBorder="1" applyAlignment="1" applyProtection="1">
      <alignment horizontal="center" vertical="center" wrapText="1"/>
      <protection locked="0"/>
    </xf>
    <xf numFmtId="192" fontId="148" fillId="10" borderId="0" xfId="0" applyFont="1" applyFill="1" applyAlignment="1">
      <alignment horizontal="center" vertical="center"/>
    </xf>
    <xf numFmtId="181" fontId="148" fillId="10" borderId="1" xfId="0" applyNumberFormat="1" applyFont="1" applyFill="1" applyBorder="1" applyAlignment="1">
      <alignment horizontal="center" vertical="center" wrapText="1"/>
    </xf>
    <xf numFmtId="182" fontId="148" fillId="10" borderId="0" xfId="0" applyNumberFormat="1" applyFont="1" applyFill="1" applyAlignment="1">
      <alignment horizontal="center" vertical="center"/>
    </xf>
    <xf numFmtId="182" fontId="148" fillId="10" borderId="32" xfId="0" applyNumberFormat="1" applyFont="1" applyFill="1" applyBorder="1" applyAlignment="1">
      <alignment horizontal="center" vertical="center"/>
    </xf>
    <xf numFmtId="192" fontId="148" fillId="10" borderId="33" xfId="0" applyFont="1" applyFill="1" applyBorder="1" applyAlignment="1">
      <alignment horizontal="center" vertical="center"/>
    </xf>
    <xf numFmtId="192" fontId="156" fillId="10" borderId="1" xfId="0" applyFont="1" applyFill="1" applyBorder="1" applyAlignment="1">
      <alignment horizontal="center" vertical="center"/>
    </xf>
    <xf numFmtId="192" fontId="157" fillId="10" borderId="1" xfId="0" applyFont="1" applyFill="1" applyBorder="1" applyAlignment="1">
      <alignment horizontal="center" vertical="center" wrapText="1"/>
    </xf>
    <xf numFmtId="192" fontId="148" fillId="10" borderId="33" xfId="0" applyFont="1" applyFill="1" applyBorder="1" applyAlignment="1">
      <alignment horizontal="center" vertical="center" wrapText="1"/>
    </xf>
    <xf numFmtId="186" fontId="0" fillId="0" borderId="0" xfId="0" applyNumberFormat="1">
      <alignment vertical="center"/>
    </xf>
    <xf numFmtId="192" fontId="158" fillId="28" borderId="1" xfId="2" applyFont="1" applyFill="1" applyBorder="1" applyAlignment="1">
      <alignment horizontal="center" vertical="center" wrapText="1"/>
    </xf>
    <xf numFmtId="187" fontId="148" fillId="10" borderId="1" xfId="0" applyNumberFormat="1" applyFont="1" applyFill="1" applyBorder="1" applyAlignment="1">
      <alignment horizontal="center" vertical="center" wrapText="1"/>
    </xf>
    <xf numFmtId="187" fontId="148" fillId="10" borderId="1" xfId="0" applyNumberFormat="1" applyFont="1" applyFill="1" applyBorder="1" applyAlignment="1">
      <alignment horizontal="center" vertical="center"/>
    </xf>
    <xf numFmtId="187" fontId="148" fillId="10" borderId="0" xfId="0" applyNumberFormat="1" applyFont="1" applyFill="1" applyAlignment="1">
      <alignment horizontal="center" vertical="center"/>
    </xf>
    <xf numFmtId="187" fontId="148" fillId="10" borderId="33" xfId="0" applyNumberFormat="1" applyFont="1" applyFill="1" applyBorder="1" applyAlignment="1">
      <alignment horizontal="center" vertical="center"/>
    </xf>
    <xf numFmtId="185" fontId="160" fillId="0" borderId="0" xfId="0" applyNumberFormat="1" applyFont="1" applyAlignment="1">
      <alignment horizontal="center" vertical="center"/>
    </xf>
    <xf numFmtId="192" fontId="0" fillId="0" borderId="21" xfId="0" applyBorder="1">
      <alignment vertical="center"/>
    </xf>
    <xf numFmtId="171" fontId="84" fillId="9" borderId="33" xfId="1" applyNumberFormat="1" applyFont="1" applyFill="1" applyBorder="1">
      <alignment vertical="center"/>
    </xf>
    <xf numFmtId="171" fontId="149" fillId="34" borderId="33" xfId="1" applyNumberFormat="1" applyFont="1" applyFill="1" applyBorder="1">
      <alignment vertical="center"/>
    </xf>
    <xf numFmtId="170" fontId="149" fillId="34" borderId="33" xfId="1" applyNumberFormat="1" applyFont="1" applyFill="1" applyBorder="1">
      <alignment vertical="center"/>
    </xf>
    <xf numFmtId="192" fontId="125" fillId="28" borderId="33" xfId="18510" applyFont="1" applyFill="1" applyBorder="1" applyAlignment="1">
      <alignment horizontal="center" vertical="center" wrapText="1"/>
    </xf>
    <xf numFmtId="192" fontId="159" fillId="9" borderId="33" xfId="0" applyFont="1" applyFill="1" applyBorder="1" applyAlignment="1">
      <alignment horizontal="center" vertical="center" wrapText="1"/>
    </xf>
    <xf numFmtId="192" fontId="161" fillId="0" borderId="0" xfId="0" applyFont="1" applyAlignment="1">
      <alignment horizontal="center" vertical="center"/>
    </xf>
    <xf numFmtId="188" fontId="161" fillId="0" borderId="0" xfId="0" applyNumberFormat="1" applyFont="1" applyAlignment="1">
      <alignment horizontal="center" vertical="center"/>
    </xf>
    <xf numFmtId="174" fontId="148" fillId="10" borderId="33" xfId="0" applyNumberFormat="1" applyFont="1" applyFill="1" applyBorder="1" applyAlignment="1">
      <alignment horizontal="center" vertical="center" wrapText="1"/>
    </xf>
    <xf numFmtId="192" fontId="144" fillId="10" borderId="33" xfId="0" applyFont="1" applyFill="1" applyBorder="1" applyAlignment="1">
      <alignment horizontal="center" vertical="center"/>
    </xf>
    <xf numFmtId="177" fontId="141" fillId="0" borderId="33" xfId="0" applyNumberFormat="1" applyFont="1" applyBorder="1" applyAlignment="1">
      <alignment horizontal="center" vertical="center" wrapText="1" readingOrder="1"/>
    </xf>
    <xf numFmtId="1" fontId="141" fillId="0" borderId="33" xfId="0" applyNumberFormat="1" applyFont="1" applyBorder="1" applyAlignment="1">
      <alignment horizontal="center" vertical="center" wrapText="1" readingOrder="1"/>
    </xf>
    <xf numFmtId="192" fontId="92" fillId="10" borderId="1" xfId="18510" applyFont="1" applyFill="1" applyBorder="1" applyAlignment="1">
      <alignment horizontal="center" vertical="center" wrapText="1"/>
    </xf>
    <xf numFmtId="192" fontId="96" fillId="10" borderId="1" xfId="18510" applyFont="1" applyFill="1" applyBorder="1" applyAlignment="1">
      <alignment horizontal="center" vertical="center" wrapText="1"/>
    </xf>
    <xf numFmtId="192" fontId="162" fillId="10" borderId="31" xfId="0" applyFont="1" applyFill="1" applyBorder="1" applyAlignment="1">
      <alignment horizontal="center" vertical="center" wrapText="1"/>
    </xf>
    <xf numFmtId="177" fontId="141" fillId="10" borderId="32" xfId="0" applyNumberFormat="1" applyFont="1" applyFill="1" applyBorder="1" applyAlignment="1">
      <alignment horizontal="center" vertical="center" wrapText="1" readingOrder="1"/>
    </xf>
    <xf numFmtId="192" fontId="144" fillId="10" borderId="0" xfId="0" applyFont="1" applyFill="1" applyAlignment="1">
      <alignment horizontal="center" vertical="center"/>
    </xf>
    <xf numFmtId="185" fontId="133" fillId="10" borderId="1" xfId="0" applyNumberFormat="1" applyFont="1" applyFill="1" applyBorder="1" applyAlignment="1">
      <alignment horizontal="center" vertical="center"/>
    </xf>
    <xf numFmtId="168" fontId="164" fillId="30" borderId="0" xfId="31101" applyNumberFormat="1" applyFont="1" applyFill="1" applyAlignment="1">
      <alignment vertical="center"/>
    </xf>
    <xf numFmtId="174" fontId="166" fillId="0" borderId="34" xfId="0" applyNumberFormat="1" applyFont="1" applyBorder="1" applyAlignment="1">
      <alignment horizontal="center" vertical="center"/>
    </xf>
    <xf numFmtId="182" fontId="167" fillId="10" borderId="33" xfId="0" applyNumberFormat="1" applyFont="1" applyFill="1" applyBorder="1" applyAlignment="1">
      <alignment horizontal="center" vertical="center"/>
    </xf>
    <xf numFmtId="174" fontId="148" fillId="10" borderId="35" xfId="0" applyNumberFormat="1" applyFont="1" applyFill="1" applyBorder="1" applyAlignment="1">
      <alignment horizontal="center" vertical="center" wrapText="1"/>
    </xf>
    <xf numFmtId="192" fontId="148" fillId="10" borderId="35" xfId="0" applyFont="1" applyFill="1" applyBorder="1" applyAlignment="1">
      <alignment horizontal="center" vertical="center" wrapText="1"/>
    </xf>
    <xf numFmtId="187" fontId="148" fillId="10" borderId="35" xfId="0" applyNumberFormat="1" applyFont="1" applyFill="1" applyBorder="1" applyAlignment="1">
      <alignment horizontal="center" vertical="center"/>
    </xf>
    <xf numFmtId="192" fontId="148" fillId="10" borderId="35" xfId="0" applyFont="1" applyFill="1" applyBorder="1" applyAlignment="1">
      <alignment horizontal="center" vertical="center"/>
    </xf>
    <xf numFmtId="185" fontId="144" fillId="10" borderId="1" xfId="0" applyNumberFormat="1" applyFont="1" applyFill="1" applyBorder="1" applyAlignment="1">
      <alignment horizontal="center" vertical="center"/>
    </xf>
    <xf numFmtId="185" fontId="156" fillId="10" borderId="1" xfId="0" applyNumberFormat="1" applyFont="1" applyFill="1" applyBorder="1" applyAlignment="1">
      <alignment horizontal="center" vertical="center"/>
    </xf>
    <xf numFmtId="176" fontId="168" fillId="0" borderId="24" xfId="23866" applyNumberFormat="1" applyFont="1" applyBorder="1" applyAlignment="1">
      <alignment horizontal="center" vertical="center"/>
    </xf>
    <xf numFmtId="191" fontId="166" fillId="0" borderId="34" xfId="0" applyNumberFormat="1" applyFont="1" applyBorder="1" applyAlignment="1">
      <alignment horizontal="center" vertical="center"/>
    </xf>
    <xf numFmtId="191" fontId="166" fillId="10" borderId="34" xfId="0" applyNumberFormat="1" applyFont="1" applyFill="1" applyBorder="1" applyAlignment="1">
      <alignment horizontal="center" vertical="center"/>
    </xf>
    <xf numFmtId="185" fontId="133" fillId="10" borderId="36" xfId="0" applyNumberFormat="1" applyFont="1" applyFill="1" applyBorder="1" applyAlignment="1">
      <alignment horizontal="center" vertical="center"/>
    </xf>
    <xf numFmtId="192" fontId="169" fillId="28" borderId="33" xfId="18510" applyFont="1" applyFill="1" applyBorder="1" applyAlignment="1">
      <alignment horizontal="center" vertical="center" wrapText="1"/>
    </xf>
    <xf numFmtId="190" fontId="165" fillId="9" borderId="0" xfId="31101" applyNumberFormat="1" applyFont="1" applyFill="1" applyAlignment="1">
      <alignment vertical="center"/>
    </xf>
    <xf numFmtId="191" fontId="148" fillId="10" borderId="33" xfId="0" applyNumberFormat="1" applyFont="1" applyFill="1" applyBorder="1" applyAlignment="1">
      <alignment horizontal="center" vertical="center" wrapText="1"/>
    </xf>
    <xf numFmtId="191" fontId="148" fillId="10" borderId="35" xfId="0" applyNumberFormat="1" applyFont="1" applyFill="1" applyBorder="1" applyAlignment="1">
      <alignment horizontal="center" vertical="center" wrapText="1"/>
    </xf>
    <xf numFmtId="191" fontId="148" fillId="10" borderId="34" xfId="0" applyNumberFormat="1" applyFont="1" applyFill="1" applyBorder="1" applyAlignment="1">
      <alignment horizontal="center" vertical="center"/>
    </xf>
    <xf numFmtId="1" fontId="171" fillId="0" borderId="0" xfId="0" applyNumberFormat="1" applyFont="1" applyAlignment="1">
      <alignment horizontal="center" vertical="center"/>
    </xf>
    <xf numFmtId="1" fontId="171" fillId="0" borderId="37" xfId="0" applyNumberFormat="1" applyFont="1" applyBorder="1" applyAlignment="1">
      <alignment horizontal="center" vertical="center"/>
    </xf>
    <xf numFmtId="191" fontId="148" fillId="10" borderId="33" xfId="24080" applyNumberFormat="1" applyFont="1" applyFill="1" applyBorder="1" applyAlignment="1">
      <alignment horizontal="center" vertical="center"/>
    </xf>
    <xf numFmtId="191" fontId="144" fillId="10" borderId="33" xfId="0" applyNumberFormat="1" applyFont="1" applyFill="1" applyBorder="1" applyAlignment="1">
      <alignment horizontal="center" vertical="center"/>
    </xf>
    <xf numFmtId="191" fontId="167" fillId="10" borderId="33" xfId="0" applyNumberFormat="1" applyFont="1" applyFill="1" applyBorder="1" applyAlignment="1">
      <alignment horizontal="center" vertical="center"/>
    </xf>
    <xf numFmtId="191" fontId="166" fillId="0" borderId="34" xfId="0" applyNumberFormat="1" applyFont="1" applyBorder="1" applyAlignment="1">
      <alignment horizontal="center" vertical="center" wrapText="1"/>
    </xf>
    <xf numFmtId="189" fontId="144" fillId="10" borderId="33" xfId="0" applyNumberFormat="1" applyFont="1" applyFill="1" applyBorder="1" applyAlignment="1">
      <alignment horizontal="center" vertical="center"/>
    </xf>
    <xf numFmtId="192" fontId="167" fillId="10" borderId="33" xfId="0" applyFont="1" applyFill="1" applyBorder="1" applyAlignment="1">
      <alignment horizontal="center" vertical="center"/>
    </xf>
    <xf numFmtId="189" fontId="167" fillId="10" borderId="33" xfId="0" applyNumberFormat="1" applyFont="1" applyFill="1" applyBorder="1" applyAlignment="1">
      <alignment horizontal="center" vertical="center"/>
    </xf>
    <xf numFmtId="181" fontId="148" fillId="10" borderId="33" xfId="0" applyNumberFormat="1" applyFont="1" applyFill="1" applyBorder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/>
    </xf>
    <xf numFmtId="2" fontId="0" fillId="29" borderId="0" xfId="0" applyNumberFormat="1" applyFill="1" applyAlignment="1">
      <alignment horizontal="center" vertical="center"/>
    </xf>
    <xf numFmtId="191" fontId="166" fillId="10" borderId="34" xfId="0" applyNumberFormat="1" applyFont="1" applyFill="1" applyBorder="1" applyAlignment="1">
      <alignment horizontal="center" vertical="center" wrapText="1"/>
    </xf>
    <xf numFmtId="181" fontId="148" fillId="10" borderId="35" xfId="0" applyNumberFormat="1" applyFont="1" applyFill="1" applyBorder="1" applyAlignment="1">
      <alignment horizontal="center" vertical="center" wrapText="1"/>
    </xf>
    <xf numFmtId="192" fontId="144" fillId="10" borderId="35" xfId="0" applyFont="1" applyFill="1" applyBorder="1" applyAlignment="1">
      <alignment horizontal="center" vertical="center"/>
    </xf>
    <xf numFmtId="182" fontId="144" fillId="10" borderId="35" xfId="0" applyNumberFormat="1" applyFont="1" applyFill="1" applyBorder="1" applyAlignment="1">
      <alignment horizontal="center" vertical="center"/>
    </xf>
    <xf numFmtId="187" fontId="148" fillId="10" borderId="33" xfId="0" applyNumberFormat="1" applyFont="1" applyFill="1" applyBorder="1" applyAlignment="1">
      <alignment horizontal="center" vertical="center" wrapText="1"/>
    </xf>
    <xf numFmtId="177" fontId="142" fillId="10" borderId="1" xfId="0" applyNumberFormat="1" applyFont="1" applyFill="1" applyBorder="1" applyAlignment="1">
      <alignment horizontal="center" vertical="center" wrapText="1" readingOrder="1"/>
    </xf>
    <xf numFmtId="177" fontId="143" fillId="10" borderId="1" xfId="0" applyNumberFormat="1" applyFont="1" applyFill="1" applyBorder="1" applyAlignment="1">
      <alignment horizontal="center" vertical="center" wrapText="1" readingOrder="1"/>
    </xf>
    <xf numFmtId="177" fontId="141" fillId="37" borderId="1" xfId="0" applyNumberFormat="1" applyFont="1" applyFill="1" applyBorder="1" applyAlignment="1">
      <alignment horizontal="center" vertical="center" wrapText="1" readingOrder="1"/>
    </xf>
    <xf numFmtId="177" fontId="142" fillId="37" borderId="1" xfId="0" applyNumberFormat="1" applyFont="1" applyFill="1" applyBorder="1" applyAlignment="1">
      <alignment horizontal="center" vertical="center" wrapText="1" readingOrder="1"/>
    </xf>
    <xf numFmtId="177" fontId="141" fillId="38" borderId="1" xfId="0" applyNumberFormat="1" applyFont="1" applyFill="1" applyBorder="1" applyAlignment="1">
      <alignment horizontal="center" vertical="center" wrapText="1" readingOrder="1"/>
    </xf>
    <xf numFmtId="166" fontId="143" fillId="0" borderId="35" xfId="0" applyNumberFormat="1" applyFont="1" applyBorder="1" applyAlignment="1">
      <alignment horizontal="center" vertical="center"/>
    </xf>
    <xf numFmtId="191" fontId="148" fillId="0" borderId="33" xfId="24080" applyNumberFormat="1" applyFont="1" applyBorder="1" applyAlignment="1">
      <alignment horizontal="center" vertical="center"/>
    </xf>
    <xf numFmtId="189" fontId="148" fillId="10" borderId="33" xfId="0" applyNumberFormat="1" applyFont="1" applyFill="1" applyBorder="1" applyAlignment="1">
      <alignment horizontal="center" vertical="center"/>
    </xf>
    <xf numFmtId="166" fontId="143" fillId="0" borderId="33" xfId="0" applyNumberFormat="1" applyFont="1" applyBorder="1" applyAlignment="1">
      <alignment horizontal="center" vertical="center"/>
    </xf>
    <xf numFmtId="177" fontId="141" fillId="38" borderId="33" xfId="0" applyNumberFormat="1" applyFont="1" applyFill="1" applyBorder="1" applyAlignment="1">
      <alignment horizontal="center" vertical="center" wrapText="1" readingOrder="1"/>
    </xf>
    <xf numFmtId="1" fontId="141" fillId="10" borderId="1" xfId="0" applyNumberFormat="1" applyFont="1" applyFill="1" applyBorder="1" applyAlignment="1">
      <alignment horizontal="center" vertical="center" wrapText="1" readingOrder="1"/>
    </xf>
    <xf numFmtId="185" fontId="144" fillId="10" borderId="35" xfId="0" applyNumberFormat="1" applyFont="1" applyFill="1" applyBorder="1" applyAlignment="1">
      <alignment horizontal="center" vertical="center"/>
    </xf>
    <xf numFmtId="177" fontId="141" fillId="0" borderId="1" xfId="0" applyNumberFormat="1" applyFont="1" applyFill="1" applyBorder="1" applyAlignment="1">
      <alignment horizontal="center" vertical="center" wrapText="1" readingOrder="1"/>
    </xf>
    <xf numFmtId="191" fontId="166" fillId="0" borderId="34" xfId="0" applyNumberFormat="1" applyFont="1" applyFill="1" applyBorder="1" applyAlignment="1">
      <alignment horizontal="center" vertical="center" wrapText="1"/>
    </xf>
    <xf numFmtId="192" fontId="144" fillId="0" borderId="33" xfId="0" applyFont="1" applyFill="1" applyBorder="1" applyAlignment="1">
      <alignment horizontal="center" vertical="center"/>
    </xf>
    <xf numFmtId="185" fontId="144" fillId="0" borderId="1" xfId="0" applyNumberFormat="1" applyFont="1" applyFill="1" applyBorder="1" applyAlignment="1">
      <alignment horizontal="center" vertical="center"/>
    </xf>
    <xf numFmtId="192" fontId="148" fillId="0" borderId="33" xfId="0" applyFont="1" applyFill="1" applyBorder="1" applyAlignment="1">
      <alignment horizontal="center" vertical="center" wrapText="1"/>
    </xf>
    <xf numFmtId="182" fontId="167" fillId="0" borderId="33" xfId="0" applyNumberFormat="1" applyFont="1" applyFill="1" applyBorder="1" applyAlignment="1">
      <alignment horizontal="center" vertical="center"/>
    </xf>
    <xf numFmtId="189" fontId="167" fillId="0" borderId="33" xfId="0" applyNumberFormat="1" applyFont="1" applyFill="1" applyBorder="1" applyAlignment="1">
      <alignment horizontal="center" vertical="center"/>
    </xf>
    <xf numFmtId="191" fontId="102" fillId="10" borderId="33" xfId="0" applyNumberFormat="1" applyFont="1" applyFill="1" applyBorder="1" applyAlignment="1">
      <alignment horizontal="center" vertical="center" wrapText="1"/>
    </xf>
    <xf numFmtId="191" fontId="102" fillId="10" borderId="35" xfId="0" applyNumberFormat="1" applyFont="1" applyFill="1" applyBorder="1" applyAlignment="1">
      <alignment horizontal="center" vertical="center" wrapText="1"/>
    </xf>
    <xf numFmtId="174" fontId="102" fillId="10" borderId="33" xfId="0" applyNumberFormat="1" applyFont="1" applyFill="1" applyBorder="1" applyAlignment="1">
      <alignment horizontal="center" vertical="center" wrapText="1"/>
    </xf>
    <xf numFmtId="174" fontId="102" fillId="10" borderId="35" xfId="0" applyNumberFormat="1" applyFont="1" applyFill="1" applyBorder="1" applyAlignment="1">
      <alignment horizontal="center" vertical="center" wrapText="1"/>
    </xf>
    <xf numFmtId="191" fontId="102" fillId="10" borderId="33" xfId="24080" applyNumberFormat="1" applyFont="1" applyFill="1" applyBorder="1" applyAlignment="1">
      <alignment horizontal="center" vertical="center"/>
    </xf>
    <xf numFmtId="191" fontId="172" fillId="10" borderId="33" xfId="0" applyNumberFormat="1" applyFont="1" applyFill="1" applyBorder="1" applyAlignment="1">
      <alignment horizontal="center" vertical="center"/>
    </xf>
    <xf numFmtId="191" fontId="102" fillId="10" borderId="34" xfId="0" applyNumberFormat="1" applyFont="1" applyFill="1" applyBorder="1" applyAlignment="1">
      <alignment horizontal="center" vertical="center"/>
    </xf>
    <xf numFmtId="191" fontId="173" fillId="10" borderId="34" xfId="0" applyNumberFormat="1" applyFont="1" applyFill="1" applyBorder="1" applyAlignment="1">
      <alignment horizontal="center" vertical="center"/>
    </xf>
    <xf numFmtId="191" fontId="174" fillId="10" borderId="33" xfId="0" applyNumberFormat="1" applyFont="1" applyFill="1" applyBorder="1" applyAlignment="1">
      <alignment horizontal="center" vertical="center"/>
    </xf>
    <xf numFmtId="191" fontId="173" fillId="10" borderId="34" xfId="0" applyNumberFormat="1" applyFont="1" applyFill="1" applyBorder="1" applyAlignment="1">
      <alignment horizontal="center" vertical="center" wrapText="1"/>
    </xf>
    <xf numFmtId="191" fontId="173" fillId="0" borderId="34" xfId="0" applyNumberFormat="1" applyFont="1" applyFill="1" applyBorder="1" applyAlignment="1">
      <alignment horizontal="center" vertical="center" wrapText="1"/>
    </xf>
    <xf numFmtId="191" fontId="173" fillId="0" borderId="34" xfId="0" applyNumberFormat="1" applyFont="1" applyBorder="1" applyAlignment="1">
      <alignment horizontal="center" vertical="center" wrapText="1"/>
    </xf>
    <xf numFmtId="183" fontId="0" fillId="0" borderId="0" xfId="0" applyNumberFormat="1">
      <alignment vertical="center"/>
    </xf>
    <xf numFmtId="183" fontId="175" fillId="0" borderId="0" xfId="0" applyNumberFormat="1" applyFont="1">
      <alignment vertical="center"/>
    </xf>
    <xf numFmtId="166" fontId="176" fillId="0" borderId="0" xfId="0" applyNumberFormat="1" applyFont="1" applyAlignment="1">
      <alignment horizontal="center"/>
    </xf>
    <xf numFmtId="174" fontId="144" fillId="10" borderId="35" xfId="0" applyNumberFormat="1" applyFont="1" applyFill="1" applyBorder="1" applyAlignment="1">
      <alignment horizontal="center" vertical="center"/>
    </xf>
    <xf numFmtId="192" fontId="144" fillId="10" borderId="0" xfId="0" applyFont="1" applyFill="1" applyBorder="1" applyAlignment="1">
      <alignment horizontal="center" vertical="center"/>
    </xf>
    <xf numFmtId="192" fontId="145" fillId="10" borderId="0" xfId="0" applyFont="1" applyFill="1" applyAlignment="1">
      <alignment horizontal="center" vertical="center"/>
    </xf>
    <xf numFmtId="192" fontId="146" fillId="10" borderId="0" xfId="0" applyFont="1" applyFill="1" applyAlignment="1">
      <alignment horizontal="center" vertical="center"/>
    </xf>
    <xf numFmtId="192" fontId="138" fillId="10" borderId="0" xfId="0" applyFont="1" applyFill="1" applyAlignment="1">
      <alignment horizontal="center" vertical="center"/>
    </xf>
    <xf numFmtId="192" fontId="139" fillId="10" borderId="0" xfId="0" applyFont="1" applyFill="1" applyAlignment="1">
      <alignment horizontal="center" vertical="center"/>
    </xf>
    <xf numFmtId="192" fontId="147" fillId="28" borderId="0" xfId="0" applyFont="1" applyFill="1" applyAlignment="1">
      <alignment horizontal="center" vertical="center"/>
    </xf>
    <xf numFmtId="192" fontId="140" fillId="10" borderId="2" xfId="0" applyFont="1" applyFill="1" applyBorder="1" applyAlignment="1">
      <alignment horizontal="center" vertical="top"/>
    </xf>
    <xf numFmtId="14" fontId="133" fillId="10" borderId="2" xfId="0" applyNumberFormat="1" applyFont="1" applyFill="1" applyBorder="1" applyAlignment="1">
      <alignment horizontal="left" vertical="center"/>
    </xf>
    <xf numFmtId="192" fontId="133" fillId="10" borderId="2" xfId="0" applyFont="1" applyFill="1" applyBorder="1" applyAlignment="1">
      <alignment horizontal="left" vertical="center"/>
    </xf>
    <xf numFmtId="169" fontId="155" fillId="9" borderId="0" xfId="31101" applyNumberFormat="1" applyFont="1" applyFill="1" applyAlignment="1">
      <alignment horizontal="center" vertical="center"/>
    </xf>
    <xf numFmtId="185" fontId="155" fillId="9" borderId="0" xfId="0" applyNumberFormat="1" applyFont="1" applyFill="1" applyAlignment="1">
      <alignment horizontal="center" vertical="center"/>
    </xf>
    <xf numFmtId="192" fontId="116" fillId="0" borderId="0" xfId="23866" applyFont="1" applyAlignment="1">
      <alignment horizontal="center" vertical="top"/>
    </xf>
    <xf numFmtId="192" fontId="85" fillId="0" borderId="0" xfId="23866" applyFont="1" applyAlignment="1">
      <alignment horizontal="center" vertical="center"/>
    </xf>
    <xf numFmtId="192" fontId="82" fillId="0" borderId="0" xfId="23866" applyFont="1" applyAlignment="1">
      <alignment horizontal="center" vertical="center"/>
    </xf>
    <xf numFmtId="44" fontId="84" fillId="34" borderId="0" xfId="0" applyNumberFormat="1" applyFont="1" applyFill="1" applyAlignment="1">
      <alignment horizontal="center" vertical="center"/>
    </xf>
    <xf numFmtId="173" fontId="114" fillId="0" borderId="19" xfId="0" applyNumberFormat="1" applyFont="1" applyBorder="1" applyAlignment="1">
      <alignment horizontal="center" vertical="center"/>
    </xf>
    <xf numFmtId="173" fontId="114" fillId="0" borderId="18" xfId="0" applyNumberFormat="1" applyFont="1" applyBorder="1" applyAlignment="1">
      <alignment horizontal="center" vertical="center"/>
    </xf>
    <xf numFmtId="192" fontId="111" fillId="0" borderId="0" xfId="0" applyFont="1" applyAlignment="1">
      <alignment horizontal="center" vertical="center"/>
    </xf>
    <xf numFmtId="192" fontId="104" fillId="0" borderId="0" xfId="0" applyFont="1" applyAlignment="1">
      <alignment horizontal="center" vertical="center"/>
    </xf>
    <xf numFmtId="14" fontId="101" fillId="10" borderId="0" xfId="0" applyNumberFormat="1" applyFont="1" applyFill="1" applyAlignment="1">
      <alignment horizontal="center" vertical="center"/>
    </xf>
    <xf numFmtId="192" fontId="104" fillId="0" borderId="28" xfId="0" applyFont="1" applyBorder="1" applyAlignment="1">
      <alignment horizontal="center" vertical="center"/>
    </xf>
    <xf numFmtId="192" fontId="106" fillId="0" borderId="28" xfId="0" applyFont="1" applyBorder="1" applyAlignment="1">
      <alignment horizontal="center" vertical="center"/>
    </xf>
    <xf numFmtId="192" fontId="0" fillId="0" borderId="21" xfId="0" applyBorder="1" applyAlignment="1">
      <alignment horizontal="center" vertical="center"/>
    </xf>
    <xf numFmtId="192" fontId="0" fillId="0" borderId="3" xfId="0" applyBorder="1" applyAlignment="1">
      <alignment horizontal="center" vertical="center"/>
    </xf>
    <xf numFmtId="192" fontId="108" fillId="0" borderId="23" xfId="0" applyFont="1" applyBorder="1" applyAlignment="1">
      <alignment horizontal="center" vertical="center"/>
    </xf>
    <xf numFmtId="192" fontId="108" fillId="0" borderId="24" xfId="0" applyFont="1" applyBorder="1" applyAlignment="1">
      <alignment horizontal="center" vertical="center"/>
    </xf>
    <xf numFmtId="192" fontId="0" fillId="0" borderId="13" xfId="0" applyBorder="1" applyAlignment="1">
      <alignment horizontal="center" vertical="center"/>
    </xf>
    <xf numFmtId="173" fontId="103" fillId="0" borderId="24" xfId="0" applyNumberFormat="1" applyFont="1" applyBorder="1" applyAlignment="1">
      <alignment horizontal="center" vertical="center"/>
    </xf>
    <xf numFmtId="192" fontId="0" fillId="0" borderId="24" xfId="0" applyBorder="1" applyAlignment="1">
      <alignment horizontal="center" vertical="center"/>
    </xf>
    <xf numFmtId="192" fontId="42" fillId="0" borderId="0" xfId="0" applyFont="1" applyAlignment="1">
      <alignment horizontal="center" vertical="center"/>
    </xf>
    <xf numFmtId="192" fontId="110" fillId="10" borderId="0" xfId="0" applyFont="1" applyFill="1" applyAlignment="1">
      <alignment horizontal="center" vertical="center"/>
    </xf>
  </cellXfs>
  <cellStyles count="31105">
    <cellStyle name="20% - Accent1" xfId="3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15"/>
    <cellStyle name="20% - Accent1 2 11" xfId="16"/>
    <cellStyle name="20% - Accent1 2 12" xfId="17"/>
    <cellStyle name="20% - Accent1 2 13" xfId="18"/>
    <cellStyle name="20% - Accent1 2 14" xfId="19"/>
    <cellStyle name="20% - Accent1 2 15" xfId="20"/>
    <cellStyle name="20% - Accent1 2 16" xfId="21"/>
    <cellStyle name="20% - Accent1 2 17" xfId="22"/>
    <cellStyle name="20% - Accent1 2 18" xfId="23"/>
    <cellStyle name="20% - Accent1 2 19" xfId="24"/>
    <cellStyle name="20% - Accent1 2 2" xfId="25"/>
    <cellStyle name="20% - Accent1 2 20" xfId="26"/>
    <cellStyle name="20% - Accent1 2 21" xfId="27"/>
    <cellStyle name="20% - Accent1 2 22" xfId="28"/>
    <cellStyle name="20% - Accent1 2 23" xfId="29"/>
    <cellStyle name="20% - Accent1 2 24" xfId="30"/>
    <cellStyle name="20% - Accent1 2 25" xfId="31"/>
    <cellStyle name="20% - Accent1 2 26" xfId="32"/>
    <cellStyle name="20% - Accent1 2 27" xfId="33"/>
    <cellStyle name="20% - Accent1 2 28" xfId="34"/>
    <cellStyle name="20% - Accent1 2 29" xfId="35"/>
    <cellStyle name="20% - Accent1 2 3" xfId="36"/>
    <cellStyle name="20% - Accent1 2 30" xfId="37"/>
    <cellStyle name="20% - Accent1 2 31" xfId="38"/>
    <cellStyle name="20% - Accent1 2 32" xfId="39"/>
    <cellStyle name="20% - Accent1 2 33" xfId="40"/>
    <cellStyle name="20% - Accent1 2 34" xfId="41"/>
    <cellStyle name="20% - Accent1 2 35" xfId="42"/>
    <cellStyle name="20% - Accent1 2 36" xfId="43"/>
    <cellStyle name="20% - Accent1 2 37" xfId="44"/>
    <cellStyle name="20% - Accent1 2 38" xfId="45"/>
    <cellStyle name="20% - Accent1 2 39" xfId="46"/>
    <cellStyle name="20% - Accent1 2 4" xfId="47"/>
    <cellStyle name="20% - Accent1 2 40" xfId="48"/>
    <cellStyle name="20% - Accent1 2 41" xfId="49"/>
    <cellStyle name="20% - Accent1 2 42" xfId="50"/>
    <cellStyle name="20% - Accent1 2 43" xfId="51"/>
    <cellStyle name="20% - Accent1 2 44" xfId="52"/>
    <cellStyle name="20% - Accent1 2 45" xfId="53"/>
    <cellStyle name="20% - Accent1 2 46" xfId="54"/>
    <cellStyle name="20% - Accent1 2 47" xfId="55"/>
    <cellStyle name="20% - Accent1 2 48" xfId="56"/>
    <cellStyle name="20% - Accent1 2 49" xfId="57"/>
    <cellStyle name="20% - Accent1 2 5" xfId="58"/>
    <cellStyle name="20% - Accent1 2 50" xfId="59"/>
    <cellStyle name="20% - Accent1 2 51" xfId="60"/>
    <cellStyle name="20% - Accent1 2 52" xfId="61"/>
    <cellStyle name="20% - Accent1 2 53" xfId="62"/>
    <cellStyle name="20% - Accent1 2 54" xfId="63"/>
    <cellStyle name="20% - Accent1 2 55" xfId="64"/>
    <cellStyle name="20% - Accent1 2 56" xfId="65"/>
    <cellStyle name="20% - Accent1 2 57" xfId="66"/>
    <cellStyle name="20% - Accent1 2 58" xfId="67"/>
    <cellStyle name="20% - Accent1 2 59" xfId="68"/>
    <cellStyle name="20% - Accent1 2 6" xfId="69"/>
    <cellStyle name="20% - Accent1 2 60" xfId="70"/>
    <cellStyle name="20% - Accent1 2 61" xfId="71"/>
    <cellStyle name="20% - Accent1 2 62" xfId="72"/>
    <cellStyle name="20% - Accent1 2 63" xfId="73"/>
    <cellStyle name="20% - Accent1 2 64" xfId="74"/>
    <cellStyle name="20% - Accent1 2 65" xfId="75"/>
    <cellStyle name="20% - Accent1 2 66" xfId="76"/>
    <cellStyle name="20% - Accent1 2 67" xfId="77"/>
    <cellStyle name="20% - Accent1 2 68" xfId="78"/>
    <cellStyle name="20% - Accent1 2 69" xfId="79"/>
    <cellStyle name="20% - Accent1 2 7" xfId="80"/>
    <cellStyle name="20% - Accent1 2 70" xfId="81"/>
    <cellStyle name="20% - Accent1 2 71" xfId="82"/>
    <cellStyle name="20% - Accent1 2 72" xfId="83"/>
    <cellStyle name="20% - Accent1 2 73" xfId="84"/>
    <cellStyle name="20% - Accent1 2 74" xfId="85"/>
    <cellStyle name="20% - Accent1 2 75" xfId="86"/>
    <cellStyle name="20% - Accent1 2 76" xfId="87"/>
    <cellStyle name="20% - Accent1 2 77" xfId="88"/>
    <cellStyle name="20% - Accent1 2 78" xfId="89"/>
    <cellStyle name="20% - Accent1 2 79" xfId="90"/>
    <cellStyle name="20% - Accent1 2 8" xfId="91"/>
    <cellStyle name="20% - Accent1 2 80" xfId="92"/>
    <cellStyle name="20% - Accent1 2 81" xfId="93"/>
    <cellStyle name="20% - Accent1 2 82" xfId="94"/>
    <cellStyle name="20% - Accent1 2 83" xfId="95"/>
    <cellStyle name="20% - Accent1 2 84" xfId="96"/>
    <cellStyle name="20% - Accent1 2 85" xfId="97"/>
    <cellStyle name="20% - Accent1 2 86" xfId="98"/>
    <cellStyle name="20% - Accent1 2 87" xfId="99"/>
    <cellStyle name="20% - Accent1 2 88" xfId="100"/>
    <cellStyle name="20% - Accent1 2 89" xfId="101"/>
    <cellStyle name="20% - Accent1 2 9" xfId="102"/>
    <cellStyle name="20% - Accent1 20" xfId="103"/>
    <cellStyle name="20% - Accent1 21" xfId="104"/>
    <cellStyle name="20% - Accent1 22" xfId="105"/>
    <cellStyle name="20% - Accent1 23" xfId="106"/>
    <cellStyle name="20% - Accent1 24" xfId="107"/>
    <cellStyle name="20% - Accent1 25" xfId="108"/>
    <cellStyle name="20% - Accent1 26" xfId="109"/>
    <cellStyle name="20% - Accent1 27" xfId="110"/>
    <cellStyle name="20% - Accent1 28" xfId="111"/>
    <cellStyle name="20% - Accent1 29" xfId="112"/>
    <cellStyle name="20% - Accent1 3" xfId="113"/>
    <cellStyle name="20% - Accent1 3 10" xfId="114"/>
    <cellStyle name="20% - Accent1 3 11" xfId="115"/>
    <cellStyle name="20% - Accent1 3 12" xfId="116"/>
    <cellStyle name="20% - Accent1 3 13" xfId="117"/>
    <cellStyle name="20% - Accent1 3 14" xfId="118"/>
    <cellStyle name="20% - Accent1 3 15" xfId="119"/>
    <cellStyle name="20% - Accent1 3 16" xfId="120"/>
    <cellStyle name="20% - Accent1 3 17" xfId="121"/>
    <cellStyle name="20% - Accent1 3 18" xfId="122"/>
    <cellStyle name="20% - Accent1 3 19" xfId="123"/>
    <cellStyle name="20% - Accent1 3 2" xfId="124"/>
    <cellStyle name="20% - Accent1 3 20" xfId="125"/>
    <cellStyle name="20% - Accent1 3 21" xfId="126"/>
    <cellStyle name="20% - Accent1 3 22" xfId="127"/>
    <cellStyle name="20% - Accent1 3 23" xfId="128"/>
    <cellStyle name="20% - Accent1 3 24" xfId="129"/>
    <cellStyle name="20% - Accent1 3 25" xfId="130"/>
    <cellStyle name="20% - Accent1 3 26" xfId="131"/>
    <cellStyle name="20% - Accent1 3 27" xfId="132"/>
    <cellStyle name="20% - Accent1 3 28" xfId="133"/>
    <cellStyle name="20% - Accent1 3 29" xfId="134"/>
    <cellStyle name="20% - Accent1 3 3" xfId="135"/>
    <cellStyle name="20% - Accent1 3 30" xfId="136"/>
    <cellStyle name="20% - Accent1 3 31" xfId="137"/>
    <cellStyle name="20% - Accent1 3 32" xfId="138"/>
    <cellStyle name="20% - Accent1 3 33" xfId="139"/>
    <cellStyle name="20% - Accent1 3 34" xfId="140"/>
    <cellStyle name="20% - Accent1 3 35" xfId="141"/>
    <cellStyle name="20% - Accent1 3 36" xfId="142"/>
    <cellStyle name="20% - Accent1 3 37" xfId="143"/>
    <cellStyle name="20% - Accent1 3 38" xfId="144"/>
    <cellStyle name="20% - Accent1 3 39" xfId="145"/>
    <cellStyle name="20% - Accent1 3 4" xfId="146"/>
    <cellStyle name="20% - Accent1 3 40" xfId="147"/>
    <cellStyle name="20% - Accent1 3 41" xfId="148"/>
    <cellStyle name="20% - Accent1 3 42" xfId="149"/>
    <cellStyle name="20% - Accent1 3 43" xfId="150"/>
    <cellStyle name="20% - Accent1 3 44" xfId="151"/>
    <cellStyle name="20% - Accent1 3 45" xfId="152"/>
    <cellStyle name="20% - Accent1 3 46" xfId="153"/>
    <cellStyle name="20% - Accent1 3 47" xfId="154"/>
    <cellStyle name="20% - Accent1 3 48" xfId="155"/>
    <cellStyle name="20% - Accent1 3 49" xfId="156"/>
    <cellStyle name="20% - Accent1 3 5" xfId="157"/>
    <cellStyle name="20% - Accent1 3 50" xfId="158"/>
    <cellStyle name="20% - Accent1 3 51" xfId="159"/>
    <cellStyle name="20% - Accent1 3 52" xfId="160"/>
    <cellStyle name="20% - Accent1 3 53" xfId="161"/>
    <cellStyle name="20% - Accent1 3 54" xfId="162"/>
    <cellStyle name="20% - Accent1 3 55" xfId="163"/>
    <cellStyle name="20% - Accent1 3 56" xfId="164"/>
    <cellStyle name="20% - Accent1 3 57" xfId="165"/>
    <cellStyle name="20% - Accent1 3 58" xfId="166"/>
    <cellStyle name="20% - Accent1 3 59" xfId="167"/>
    <cellStyle name="20% - Accent1 3 6" xfId="168"/>
    <cellStyle name="20% - Accent1 3 60" xfId="169"/>
    <cellStyle name="20% - Accent1 3 61" xfId="170"/>
    <cellStyle name="20% - Accent1 3 62" xfId="171"/>
    <cellStyle name="20% - Accent1 3 63" xfId="172"/>
    <cellStyle name="20% - Accent1 3 64" xfId="173"/>
    <cellStyle name="20% - Accent1 3 65" xfId="174"/>
    <cellStyle name="20% - Accent1 3 66" xfId="175"/>
    <cellStyle name="20% - Accent1 3 67" xfId="176"/>
    <cellStyle name="20% - Accent1 3 68" xfId="177"/>
    <cellStyle name="20% - Accent1 3 69" xfId="178"/>
    <cellStyle name="20% - Accent1 3 7" xfId="179"/>
    <cellStyle name="20% - Accent1 3 70" xfId="180"/>
    <cellStyle name="20% - Accent1 3 71" xfId="181"/>
    <cellStyle name="20% - Accent1 3 72" xfId="182"/>
    <cellStyle name="20% - Accent1 3 73" xfId="183"/>
    <cellStyle name="20% - Accent1 3 74" xfId="184"/>
    <cellStyle name="20% - Accent1 3 75" xfId="185"/>
    <cellStyle name="20% - Accent1 3 76" xfId="186"/>
    <cellStyle name="20% - Accent1 3 77" xfId="187"/>
    <cellStyle name="20% - Accent1 3 78" xfId="188"/>
    <cellStyle name="20% - Accent1 3 79" xfId="189"/>
    <cellStyle name="20% - Accent1 3 8" xfId="190"/>
    <cellStyle name="20% - Accent1 3 80" xfId="191"/>
    <cellStyle name="20% - Accent1 3 81" xfId="192"/>
    <cellStyle name="20% - Accent1 3 82" xfId="193"/>
    <cellStyle name="20% - Accent1 3 83" xfId="194"/>
    <cellStyle name="20% - Accent1 3 84" xfId="195"/>
    <cellStyle name="20% - Accent1 3 85" xfId="196"/>
    <cellStyle name="20% - Accent1 3 86" xfId="197"/>
    <cellStyle name="20% - Accent1 3 87" xfId="198"/>
    <cellStyle name="20% - Accent1 3 88" xfId="199"/>
    <cellStyle name="20% - Accent1 3 89" xfId="200"/>
    <cellStyle name="20% - Accent1 3 9" xfId="201"/>
    <cellStyle name="20% - Accent1 30" xfId="202"/>
    <cellStyle name="20% - Accent1 31" xfId="203"/>
    <cellStyle name="20% - Accent1 32" xfId="204"/>
    <cellStyle name="20% - Accent1 33" xfId="205"/>
    <cellStyle name="20% - Accent1 34" xfId="206"/>
    <cellStyle name="20% - Accent1 35" xfId="207"/>
    <cellStyle name="20% - Accent1 36" xfId="208"/>
    <cellStyle name="20% - Accent1 37" xfId="209"/>
    <cellStyle name="20% - Accent1 38" xfId="210"/>
    <cellStyle name="20% - Accent1 39" xfId="211"/>
    <cellStyle name="20% - Accent1 4" xfId="212"/>
    <cellStyle name="20% - Accent1 4 10" xfId="213"/>
    <cellStyle name="20% - Accent1 4 11" xfId="214"/>
    <cellStyle name="20% - Accent1 4 12" xfId="215"/>
    <cellStyle name="20% - Accent1 4 13" xfId="216"/>
    <cellStyle name="20% - Accent1 4 14" xfId="217"/>
    <cellStyle name="20% - Accent1 4 15" xfId="218"/>
    <cellStyle name="20% - Accent1 4 16" xfId="219"/>
    <cellStyle name="20% - Accent1 4 17" xfId="220"/>
    <cellStyle name="20% - Accent1 4 18" xfId="221"/>
    <cellStyle name="20% - Accent1 4 19" xfId="222"/>
    <cellStyle name="20% - Accent1 4 2" xfId="223"/>
    <cellStyle name="20% - Accent1 4 20" xfId="224"/>
    <cellStyle name="20% - Accent1 4 21" xfId="225"/>
    <cellStyle name="20% - Accent1 4 22" xfId="226"/>
    <cellStyle name="20% - Accent1 4 23" xfId="227"/>
    <cellStyle name="20% - Accent1 4 24" xfId="228"/>
    <cellStyle name="20% - Accent1 4 25" xfId="229"/>
    <cellStyle name="20% - Accent1 4 26" xfId="230"/>
    <cellStyle name="20% - Accent1 4 27" xfId="231"/>
    <cellStyle name="20% - Accent1 4 28" xfId="232"/>
    <cellStyle name="20% - Accent1 4 29" xfId="233"/>
    <cellStyle name="20% - Accent1 4 3" xfId="234"/>
    <cellStyle name="20% - Accent1 4 30" xfId="235"/>
    <cellStyle name="20% - Accent1 4 31" xfId="236"/>
    <cellStyle name="20% - Accent1 4 32" xfId="237"/>
    <cellStyle name="20% - Accent1 4 33" xfId="238"/>
    <cellStyle name="20% - Accent1 4 34" xfId="239"/>
    <cellStyle name="20% - Accent1 4 35" xfId="240"/>
    <cellStyle name="20% - Accent1 4 36" xfId="241"/>
    <cellStyle name="20% - Accent1 4 37" xfId="242"/>
    <cellStyle name="20% - Accent1 4 38" xfId="243"/>
    <cellStyle name="20% - Accent1 4 39" xfId="244"/>
    <cellStyle name="20% - Accent1 4 4" xfId="245"/>
    <cellStyle name="20% - Accent1 4 40" xfId="246"/>
    <cellStyle name="20% - Accent1 4 41" xfId="247"/>
    <cellStyle name="20% - Accent1 4 42" xfId="248"/>
    <cellStyle name="20% - Accent1 4 43" xfId="249"/>
    <cellStyle name="20% - Accent1 4 44" xfId="250"/>
    <cellStyle name="20% - Accent1 4 45" xfId="251"/>
    <cellStyle name="20% - Accent1 4 46" xfId="252"/>
    <cellStyle name="20% - Accent1 4 47" xfId="253"/>
    <cellStyle name="20% - Accent1 4 48" xfId="254"/>
    <cellStyle name="20% - Accent1 4 49" xfId="255"/>
    <cellStyle name="20% - Accent1 4 5" xfId="256"/>
    <cellStyle name="20% - Accent1 4 50" xfId="257"/>
    <cellStyle name="20% - Accent1 4 51" xfId="258"/>
    <cellStyle name="20% - Accent1 4 52" xfId="259"/>
    <cellStyle name="20% - Accent1 4 53" xfId="260"/>
    <cellStyle name="20% - Accent1 4 54" xfId="261"/>
    <cellStyle name="20% - Accent1 4 55" xfId="262"/>
    <cellStyle name="20% - Accent1 4 56" xfId="263"/>
    <cellStyle name="20% - Accent1 4 57" xfId="264"/>
    <cellStyle name="20% - Accent1 4 58" xfId="265"/>
    <cellStyle name="20% - Accent1 4 59" xfId="266"/>
    <cellStyle name="20% - Accent1 4 6" xfId="267"/>
    <cellStyle name="20% - Accent1 4 60" xfId="268"/>
    <cellStyle name="20% - Accent1 4 61" xfId="269"/>
    <cellStyle name="20% - Accent1 4 62" xfId="270"/>
    <cellStyle name="20% - Accent1 4 63" xfId="271"/>
    <cellStyle name="20% - Accent1 4 64" xfId="272"/>
    <cellStyle name="20% - Accent1 4 65" xfId="273"/>
    <cellStyle name="20% - Accent1 4 66" xfId="274"/>
    <cellStyle name="20% - Accent1 4 67" xfId="275"/>
    <cellStyle name="20% - Accent1 4 68" xfId="276"/>
    <cellStyle name="20% - Accent1 4 69" xfId="277"/>
    <cellStyle name="20% - Accent1 4 7" xfId="278"/>
    <cellStyle name="20% - Accent1 4 70" xfId="279"/>
    <cellStyle name="20% - Accent1 4 71" xfId="280"/>
    <cellStyle name="20% - Accent1 4 72" xfId="281"/>
    <cellStyle name="20% - Accent1 4 73" xfId="282"/>
    <cellStyle name="20% - Accent1 4 74" xfId="283"/>
    <cellStyle name="20% - Accent1 4 75" xfId="284"/>
    <cellStyle name="20% - Accent1 4 76" xfId="285"/>
    <cellStyle name="20% - Accent1 4 77" xfId="286"/>
    <cellStyle name="20% - Accent1 4 78" xfId="287"/>
    <cellStyle name="20% - Accent1 4 79" xfId="288"/>
    <cellStyle name="20% - Accent1 4 8" xfId="289"/>
    <cellStyle name="20% - Accent1 4 80" xfId="290"/>
    <cellStyle name="20% - Accent1 4 81" xfId="291"/>
    <cellStyle name="20% - Accent1 4 82" xfId="292"/>
    <cellStyle name="20% - Accent1 4 83" xfId="293"/>
    <cellStyle name="20% - Accent1 4 84" xfId="294"/>
    <cellStyle name="20% - Accent1 4 85" xfId="295"/>
    <cellStyle name="20% - Accent1 4 86" xfId="296"/>
    <cellStyle name="20% - Accent1 4 87" xfId="297"/>
    <cellStyle name="20% - Accent1 4 88" xfId="298"/>
    <cellStyle name="20% - Accent1 4 89" xfId="299"/>
    <cellStyle name="20% - Accent1 4 9" xfId="300"/>
    <cellStyle name="20% - Accent1 40" xfId="301"/>
    <cellStyle name="20% - Accent1 41" xfId="302"/>
    <cellStyle name="20% - Accent1 42" xfId="303"/>
    <cellStyle name="20% - Accent1 43" xfId="304"/>
    <cellStyle name="20% - Accent1 44" xfId="305"/>
    <cellStyle name="20% - Accent1 45" xfId="306"/>
    <cellStyle name="20% - Accent1 46" xfId="307"/>
    <cellStyle name="20% - Accent1 47" xfId="308"/>
    <cellStyle name="20% - Accent1 48" xfId="309"/>
    <cellStyle name="20% - Accent1 49" xfId="310"/>
    <cellStyle name="20% - Accent1 5" xfId="311"/>
    <cellStyle name="20% - Accent1 5 2" xfId="24342"/>
    <cellStyle name="20% - Accent1 5 2 2" xfId="24547"/>
    <cellStyle name="20% - Accent1 5 3" xfId="25140"/>
    <cellStyle name="20% - Accent1 5 4" xfId="25779"/>
    <cellStyle name="20% - Accent1 50" xfId="312"/>
    <cellStyle name="20% - Accent1 51" xfId="313"/>
    <cellStyle name="20% - Accent1 52" xfId="314"/>
    <cellStyle name="20% - Accent1 53" xfId="315"/>
    <cellStyle name="20% - Accent1 54" xfId="316"/>
    <cellStyle name="20% - Accent1 55" xfId="317"/>
    <cellStyle name="20% - Accent1 56" xfId="318"/>
    <cellStyle name="20% - Accent1 57" xfId="319"/>
    <cellStyle name="20% - Accent1 58" xfId="320"/>
    <cellStyle name="20% - Accent1 59" xfId="321"/>
    <cellStyle name="20% - Accent1 6" xfId="322"/>
    <cellStyle name="20% - Accent1 6 2" xfId="24394"/>
    <cellStyle name="20% - Accent1 6 2 2" xfId="24548"/>
    <cellStyle name="20% - Accent1 6 3" xfId="25141"/>
    <cellStyle name="20% - Accent1 6 4" xfId="25778"/>
    <cellStyle name="20% - Accent1 60" xfId="323"/>
    <cellStyle name="20% - Accent1 61" xfId="324"/>
    <cellStyle name="20% - Accent1 62" xfId="325"/>
    <cellStyle name="20% - Accent1 63" xfId="326"/>
    <cellStyle name="20% - Accent1 64" xfId="327"/>
    <cellStyle name="20% - Accent1 65" xfId="328"/>
    <cellStyle name="20% - Accent1 66" xfId="329"/>
    <cellStyle name="20% - Accent1 67" xfId="330"/>
    <cellStyle name="20% - Accent1 68" xfId="331"/>
    <cellStyle name="20% - Accent1 69" xfId="332"/>
    <cellStyle name="20% - Accent1 7" xfId="333"/>
    <cellStyle name="20% - Accent1 7 2" xfId="24444"/>
    <cellStyle name="20% - Accent1 7 2 2" xfId="24549"/>
    <cellStyle name="20% - Accent1 7 3" xfId="25142"/>
    <cellStyle name="20% - Accent1 7 4" xfId="25777"/>
    <cellStyle name="20% - Accent1 70" xfId="334"/>
    <cellStyle name="20% - Accent1 71" xfId="335"/>
    <cellStyle name="20% - Accent1 72" xfId="336"/>
    <cellStyle name="20% - Accent1 73" xfId="337"/>
    <cellStyle name="20% - Accent1 74" xfId="338"/>
    <cellStyle name="20% - Accent1 75" xfId="339"/>
    <cellStyle name="20% - Accent1 76" xfId="340"/>
    <cellStyle name="20% - Accent1 77" xfId="341"/>
    <cellStyle name="20% - Accent1 78" xfId="342"/>
    <cellStyle name="20% - Accent1 79" xfId="343"/>
    <cellStyle name="20% - Accent1 8" xfId="344"/>
    <cellStyle name="20% - Accent1 8 2" xfId="24499"/>
    <cellStyle name="20% - Accent1 8 2 2" xfId="24550"/>
    <cellStyle name="20% - Accent1 8 3" xfId="25143"/>
    <cellStyle name="20% - Accent1 8 4" xfId="25776"/>
    <cellStyle name="20% - Accent1 80" xfId="345"/>
    <cellStyle name="20% - Accent1 81" xfId="346"/>
    <cellStyle name="20% - Accent1 82" xfId="347"/>
    <cellStyle name="20% - Accent1 83" xfId="348"/>
    <cellStyle name="20% - Accent1 84" xfId="349"/>
    <cellStyle name="20% - Accent1 85" xfId="350"/>
    <cellStyle name="20% - Accent1 86" xfId="351"/>
    <cellStyle name="20% - Accent1 87" xfId="352"/>
    <cellStyle name="20% - Accent1 88" xfId="353"/>
    <cellStyle name="20% - Accent1 89" xfId="354"/>
    <cellStyle name="20% - Accent1 9" xfId="355"/>
    <cellStyle name="20% - Accent1 90" xfId="356"/>
    <cellStyle name="20% - Accent1 91" xfId="357"/>
    <cellStyle name="20% - Accent1 92" xfId="358"/>
    <cellStyle name="20% - Accent1 93" xfId="24094"/>
    <cellStyle name="20% - Accent1 93 2" xfId="24175"/>
    <cellStyle name="20% - Accent1 93 3" xfId="26148"/>
    <cellStyle name="20% - Accent1 93 4" xfId="26345"/>
    <cellStyle name="20% - Accent1 93 5" xfId="26321"/>
    <cellStyle name="20% - Accent1 94" xfId="26074"/>
    <cellStyle name="20% - Accent1 95" xfId="26211"/>
    <cellStyle name="20% - Accent1 96" xfId="26389"/>
    <cellStyle name="20% - Accent1 97" xfId="27574"/>
    <cellStyle name="20% - Accent2" xfId="359"/>
    <cellStyle name="20% - Accent2 10" xfId="360"/>
    <cellStyle name="20% - Accent2 11" xfId="361"/>
    <cellStyle name="20% - Accent2 12" xfId="362"/>
    <cellStyle name="20% - Accent2 13" xfId="363"/>
    <cellStyle name="20% - Accent2 14" xfId="364"/>
    <cellStyle name="20% - Accent2 15" xfId="365"/>
    <cellStyle name="20% - Accent2 16" xfId="366"/>
    <cellStyle name="20% - Accent2 17" xfId="367"/>
    <cellStyle name="20% - Accent2 18" xfId="368"/>
    <cellStyle name="20% - Accent2 19" xfId="369"/>
    <cellStyle name="20% - Accent2 2" xfId="370"/>
    <cellStyle name="20% - Accent2 2 10" xfId="371"/>
    <cellStyle name="20% - Accent2 2 11" xfId="372"/>
    <cellStyle name="20% - Accent2 2 12" xfId="373"/>
    <cellStyle name="20% - Accent2 2 13" xfId="374"/>
    <cellStyle name="20% - Accent2 2 14" xfId="375"/>
    <cellStyle name="20% - Accent2 2 15" xfId="376"/>
    <cellStyle name="20% - Accent2 2 16" xfId="377"/>
    <cellStyle name="20% - Accent2 2 17" xfId="378"/>
    <cellStyle name="20% - Accent2 2 18" xfId="379"/>
    <cellStyle name="20% - Accent2 2 19" xfId="380"/>
    <cellStyle name="20% - Accent2 2 2" xfId="381"/>
    <cellStyle name="20% - Accent2 2 20" xfId="382"/>
    <cellStyle name="20% - Accent2 2 21" xfId="383"/>
    <cellStyle name="20% - Accent2 2 22" xfId="384"/>
    <cellStyle name="20% - Accent2 2 23" xfId="385"/>
    <cellStyle name="20% - Accent2 2 24" xfId="386"/>
    <cellStyle name="20% - Accent2 2 25" xfId="387"/>
    <cellStyle name="20% - Accent2 2 26" xfId="388"/>
    <cellStyle name="20% - Accent2 2 27" xfId="389"/>
    <cellStyle name="20% - Accent2 2 28" xfId="390"/>
    <cellStyle name="20% - Accent2 2 29" xfId="391"/>
    <cellStyle name="20% - Accent2 2 3" xfId="392"/>
    <cellStyle name="20% - Accent2 2 30" xfId="393"/>
    <cellStyle name="20% - Accent2 2 31" xfId="394"/>
    <cellStyle name="20% - Accent2 2 32" xfId="395"/>
    <cellStyle name="20% - Accent2 2 33" xfId="396"/>
    <cellStyle name="20% - Accent2 2 34" xfId="397"/>
    <cellStyle name="20% - Accent2 2 35" xfId="398"/>
    <cellStyle name="20% - Accent2 2 36" xfId="399"/>
    <cellStyle name="20% - Accent2 2 37" xfId="400"/>
    <cellStyle name="20% - Accent2 2 38" xfId="401"/>
    <cellStyle name="20% - Accent2 2 39" xfId="402"/>
    <cellStyle name="20% - Accent2 2 4" xfId="403"/>
    <cellStyle name="20% - Accent2 2 40" xfId="404"/>
    <cellStyle name="20% - Accent2 2 41" xfId="405"/>
    <cellStyle name="20% - Accent2 2 42" xfId="406"/>
    <cellStyle name="20% - Accent2 2 43" xfId="407"/>
    <cellStyle name="20% - Accent2 2 44" xfId="408"/>
    <cellStyle name="20% - Accent2 2 45" xfId="409"/>
    <cellStyle name="20% - Accent2 2 46" xfId="410"/>
    <cellStyle name="20% - Accent2 2 47" xfId="411"/>
    <cellStyle name="20% - Accent2 2 48" xfId="412"/>
    <cellStyle name="20% - Accent2 2 49" xfId="413"/>
    <cellStyle name="20% - Accent2 2 5" xfId="414"/>
    <cellStyle name="20% - Accent2 2 50" xfId="415"/>
    <cellStyle name="20% - Accent2 2 51" xfId="416"/>
    <cellStyle name="20% - Accent2 2 52" xfId="417"/>
    <cellStyle name="20% - Accent2 2 53" xfId="418"/>
    <cellStyle name="20% - Accent2 2 54" xfId="419"/>
    <cellStyle name="20% - Accent2 2 55" xfId="420"/>
    <cellStyle name="20% - Accent2 2 56" xfId="421"/>
    <cellStyle name="20% - Accent2 2 57" xfId="422"/>
    <cellStyle name="20% - Accent2 2 58" xfId="423"/>
    <cellStyle name="20% - Accent2 2 59" xfId="424"/>
    <cellStyle name="20% - Accent2 2 6" xfId="425"/>
    <cellStyle name="20% - Accent2 2 60" xfId="426"/>
    <cellStyle name="20% - Accent2 2 61" xfId="427"/>
    <cellStyle name="20% - Accent2 2 62" xfId="428"/>
    <cellStyle name="20% - Accent2 2 63" xfId="429"/>
    <cellStyle name="20% - Accent2 2 64" xfId="430"/>
    <cellStyle name="20% - Accent2 2 65" xfId="431"/>
    <cellStyle name="20% - Accent2 2 66" xfId="432"/>
    <cellStyle name="20% - Accent2 2 67" xfId="433"/>
    <cellStyle name="20% - Accent2 2 68" xfId="434"/>
    <cellStyle name="20% - Accent2 2 69" xfId="435"/>
    <cellStyle name="20% - Accent2 2 7" xfId="436"/>
    <cellStyle name="20% - Accent2 2 70" xfId="437"/>
    <cellStyle name="20% - Accent2 2 71" xfId="438"/>
    <cellStyle name="20% - Accent2 2 72" xfId="439"/>
    <cellStyle name="20% - Accent2 2 73" xfId="440"/>
    <cellStyle name="20% - Accent2 2 74" xfId="441"/>
    <cellStyle name="20% - Accent2 2 75" xfId="442"/>
    <cellStyle name="20% - Accent2 2 76" xfId="443"/>
    <cellStyle name="20% - Accent2 2 77" xfId="444"/>
    <cellStyle name="20% - Accent2 2 78" xfId="445"/>
    <cellStyle name="20% - Accent2 2 79" xfId="446"/>
    <cellStyle name="20% - Accent2 2 8" xfId="447"/>
    <cellStyle name="20% - Accent2 2 80" xfId="448"/>
    <cellStyle name="20% - Accent2 2 81" xfId="449"/>
    <cellStyle name="20% - Accent2 2 82" xfId="450"/>
    <cellStyle name="20% - Accent2 2 83" xfId="451"/>
    <cellStyle name="20% - Accent2 2 84" xfId="452"/>
    <cellStyle name="20% - Accent2 2 85" xfId="453"/>
    <cellStyle name="20% - Accent2 2 86" xfId="454"/>
    <cellStyle name="20% - Accent2 2 87" xfId="455"/>
    <cellStyle name="20% - Accent2 2 88" xfId="456"/>
    <cellStyle name="20% - Accent2 2 89" xfId="457"/>
    <cellStyle name="20% - Accent2 2 9" xfId="458"/>
    <cellStyle name="20% - Accent2 20" xfId="459"/>
    <cellStyle name="20% - Accent2 21" xfId="460"/>
    <cellStyle name="20% - Accent2 22" xfId="461"/>
    <cellStyle name="20% - Accent2 23" xfId="462"/>
    <cellStyle name="20% - Accent2 24" xfId="463"/>
    <cellStyle name="20% - Accent2 25" xfId="464"/>
    <cellStyle name="20% - Accent2 26" xfId="465"/>
    <cellStyle name="20% - Accent2 27" xfId="466"/>
    <cellStyle name="20% - Accent2 28" xfId="467"/>
    <cellStyle name="20% - Accent2 29" xfId="468"/>
    <cellStyle name="20% - Accent2 3" xfId="469"/>
    <cellStyle name="20% - Accent2 3 10" xfId="470"/>
    <cellStyle name="20% - Accent2 3 11" xfId="471"/>
    <cellStyle name="20% - Accent2 3 12" xfId="472"/>
    <cellStyle name="20% - Accent2 3 13" xfId="473"/>
    <cellStyle name="20% - Accent2 3 14" xfId="474"/>
    <cellStyle name="20% - Accent2 3 15" xfId="475"/>
    <cellStyle name="20% - Accent2 3 16" xfId="476"/>
    <cellStyle name="20% - Accent2 3 17" xfId="477"/>
    <cellStyle name="20% - Accent2 3 18" xfId="478"/>
    <cellStyle name="20% - Accent2 3 19" xfId="479"/>
    <cellStyle name="20% - Accent2 3 2" xfId="480"/>
    <cellStyle name="20% - Accent2 3 20" xfId="481"/>
    <cellStyle name="20% - Accent2 3 21" xfId="482"/>
    <cellStyle name="20% - Accent2 3 22" xfId="483"/>
    <cellStyle name="20% - Accent2 3 23" xfId="484"/>
    <cellStyle name="20% - Accent2 3 24" xfId="485"/>
    <cellStyle name="20% - Accent2 3 25" xfId="486"/>
    <cellStyle name="20% - Accent2 3 26" xfId="487"/>
    <cellStyle name="20% - Accent2 3 27" xfId="488"/>
    <cellStyle name="20% - Accent2 3 28" xfId="489"/>
    <cellStyle name="20% - Accent2 3 29" xfId="490"/>
    <cellStyle name="20% - Accent2 3 3" xfId="491"/>
    <cellStyle name="20% - Accent2 3 30" xfId="492"/>
    <cellStyle name="20% - Accent2 3 31" xfId="493"/>
    <cellStyle name="20% - Accent2 3 32" xfId="494"/>
    <cellStyle name="20% - Accent2 3 33" xfId="495"/>
    <cellStyle name="20% - Accent2 3 34" xfId="496"/>
    <cellStyle name="20% - Accent2 3 35" xfId="497"/>
    <cellStyle name="20% - Accent2 3 36" xfId="498"/>
    <cellStyle name="20% - Accent2 3 37" xfId="499"/>
    <cellStyle name="20% - Accent2 3 38" xfId="500"/>
    <cellStyle name="20% - Accent2 3 39" xfId="501"/>
    <cellStyle name="20% - Accent2 3 4" xfId="502"/>
    <cellStyle name="20% - Accent2 3 40" xfId="503"/>
    <cellStyle name="20% - Accent2 3 41" xfId="504"/>
    <cellStyle name="20% - Accent2 3 42" xfId="505"/>
    <cellStyle name="20% - Accent2 3 43" xfId="506"/>
    <cellStyle name="20% - Accent2 3 44" xfId="507"/>
    <cellStyle name="20% - Accent2 3 45" xfId="508"/>
    <cellStyle name="20% - Accent2 3 46" xfId="509"/>
    <cellStyle name="20% - Accent2 3 47" xfId="510"/>
    <cellStyle name="20% - Accent2 3 48" xfId="511"/>
    <cellStyle name="20% - Accent2 3 49" xfId="512"/>
    <cellStyle name="20% - Accent2 3 5" xfId="513"/>
    <cellStyle name="20% - Accent2 3 50" xfId="514"/>
    <cellStyle name="20% - Accent2 3 51" xfId="515"/>
    <cellStyle name="20% - Accent2 3 52" xfId="516"/>
    <cellStyle name="20% - Accent2 3 53" xfId="517"/>
    <cellStyle name="20% - Accent2 3 54" xfId="518"/>
    <cellStyle name="20% - Accent2 3 55" xfId="519"/>
    <cellStyle name="20% - Accent2 3 56" xfId="520"/>
    <cellStyle name="20% - Accent2 3 57" xfId="521"/>
    <cellStyle name="20% - Accent2 3 58" xfId="522"/>
    <cellStyle name="20% - Accent2 3 59" xfId="523"/>
    <cellStyle name="20% - Accent2 3 6" xfId="524"/>
    <cellStyle name="20% - Accent2 3 60" xfId="525"/>
    <cellStyle name="20% - Accent2 3 61" xfId="526"/>
    <cellStyle name="20% - Accent2 3 62" xfId="527"/>
    <cellStyle name="20% - Accent2 3 63" xfId="528"/>
    <cellStyle name="20% - Accent2 3 64" xfId="529"/>
    <cellStyle name="20% - Accent2 3 65" xfId="530"/>
    <cellStyle name="20% - Accent2 3 66" xfId="531"/>
    <cellStyle name="20% - Accent2 3 67" xfId="532"/>
    <cellStyle name="20% - Accent2 3 68" xfId="533"/>
    <cellStyle name="20% - Accent2 3 69" xfId="534"/>
    <cellStyle name="20% - Accent2 3 7" xfId="535"/>
    <cellStyle name="20% - Accent2 3 70" xfId="536"/>
    <cellStyle name="20% - Accent2 3 71" xfId="537"/>
    <cellStyle name="20% - Accent2 3 72" xfId="538"/>
    <cellStyle name="20% - Accent2 3 73" xfId="539"/>
    <cellStyle name="20% - Accent2 3 74" xfId="540"/>
    <cellStyle name="20% - Accent2 3 75" xfId="541"/>
    <cellStyle name="20% - Accent2 3 76" xfId="542"/>
    <cellStyle name="20% - Accent2 3 77" xfId="543"/>
    <cellStyle name="20% - Accent2 3 78" xfId="544"/>
    <cellStyle name="20% - Accent2 3 79" xfId="545"/>
    <cellStyle name="20% - Accent2 3 8" xfId="546"/>
    <cellStyle name="20% - Accent2 3 80" xfId="547"/>
    <cellStyle name="20% - Accent2 3 81" xfId="548"/>
    <cellStyle name="20% - Accent2 3 82" xfId="549"/>
    <cellStyle name="20% - Accent2 3 83" xfId="550"/>
    <cellStyle name="20% - Accent2 3 84" xfId="551"/>
    <cellStyle name="20% - Accent2 3 85" xfId="552"/>
    <cellStyle name="20% - Accent2 3 86" xfId="553"/>
    <cellStyle name="20% - Accent2 3 87" xfId="554"/>
    <cellStyle name="20% - Accent2 3 88" xfId="555"/>
    <cellStyle name="20% - Accent2 3 89" xfId="556"/>
    <cellStyle name="20% - Accent2 3 9" xfId="557"/>
    <cellStyle name="20% - Accent2 30" xfId="558"/>
    <cellStyle name="20% - Accent2 31" xfId="559"/>
    <cellStyle name="20% - Accent2 32" xfId="560"/>
    <cellStyle name="20% - Accent2 33" xfId="561"/>
    <cellStyle name="20% - Accent2 34" xfId="562"/>
    <cellStyle name="20% - Accent2 35" xfId="563"/>
    <cellStyle name="20% - Accent2 36" xfId="564"/>
    <cellStyle name="20% - Accent2 37" xfId="565"/>
    <cellStyle name="20% - Accent2 38" xfId="566"/>
    <cellStyle name="20% - Accent2 39" xfId="567"/>
    <cellStyle name="20% - Accent2 4" xfId="568"/>
    <cellStyle name="20% - Accent2 4 10" xfId="569"/>
    <cellStyle name="20% - Accent2 4 11" xfId="570"/>
    <cellStyle name="20% - Accent2 4 12" xfId="571"/>
    <cellStyle name="20% - Accent2 4 13" xfId="572"/>
    <cellStyle name="20% - Accent2 4 14" xfId="573"/>
    <cellStyle name="20% - Accent2 4 15" xfId="574"/>
    <cellStyle name="20% - Accent2 4 16" xfId="575"/>
    <cellStyle name="20% - Accent2 4 17" xfId="576"/>
    <cellStyle name="20% - Accent2 4 18" xfId="577"/>
    <cellStyle name="20% - Accent2 4 19" xfId="578"/>
    <cellStyle name="20% - Accent2 4 2" xfId="579"/>
    <cellStyle name="20% - Accent2 4 20" xfId="580"/>
    <cellStyle name="20% - Accent2 4 21" xfId="581"/>
    <cellStyle name="20% - Accent2 4 22" xfId="582"/>
    <cellStyle name="20% - Accent2 4 23" xfId="583"/>
    <cellStyle name="20% - Accent2 4 24" xfId="584"/>
    <cellStyle name="20% - Accent2 4 25" xfId="585"/>
    <cellStyle name="20% - Accent2 4 26" xfId="586"/>
    <cellStyle name="20% - Accent2 4 27" xfId="587"/>
    <cellStyle name="20% - Accent2 4 28" xfId="588"/>
    <cellStyle name="20% - Accent2 4 29" xfId="589"/>
    <cellStyle name="20% - Accent2 4 3" xfId="590"/>
    <cellStyle name="20% - Accent2 4 30" xfId="591"/>
    <cellStyle name="20% - Accent2 4 31" xfId="592"/>
    <cellStyle name="20% - Accent2 4 32" xfId="593"/>
    <cellStyle name="20% - Accent2 4 33" xfId="594"/>
    <cellStyle name="20% - Accent2 4 34" xfId="595"/>
    <cellStyle name="20% - Accent2 4 35" xfId="596"/>
    <cellStyle name="20% - Accent2 4 36" xfId="597"/>
    <cellStyle name="20% - Accent2 4 37" xfId="598"/>
    <cellStyle name="20% - Accent2 4 38" xfId="599"/>
    <cellStyle name="20% - Accent2 4 39" xfId="600"/>
    <cellStyle name="20% - Accent2 4 4" xfId="601"/>
    <cellStyle name="20% - Accent2 4 40" xfId="602"/>
    <cellStyle name="20% - Accent2 4 41" xfId="603"/>
    <cellStyle name="20% - Accent2 4 42" xfId="604"/>
    <cellStyle name="20% - Accent2 4 43" xfId="605"/>
    <cellStyle name="20% - Accent2 4 44" xfId="606"/>
    <cellStyle name="20% - Accent2 4 45" xfId="607"/>
    <cellStyle name="20% - Accent2 4 46" xfId="608"/>
    <cellStyle name="20% - Accent2 4 47" xfId="609"/>
    <cellStyle name="20% - Accent2 4 48" xfId="610"/>
    <cellStyle name="20% - Accent2 4 49" xfId="611"/>
    <cellStyle name="20% - Accent2 4 5" xfId="612"/>
    <cellStyle name="20% - Accent2 4 50" xfId="613"/>
    <cellStyle name="20% - Accent2 4 51" xfId="614"/>
    <cellStyle name="20% - Accent2 4 52" xfId="615"/>
    <cellStyle name="20% - Accent2 4 53" xfId="616"/>
    <cellStyle name="20% - Accent2 4 54" xfId="617"/>
    <cellStyle name="20% - Accent2 4 55" xfId="618"/>
    <cellStyle name="20% - Accent2 4 56" xfId="619"/>
    <cellStyle name="20% - Accent2 4 57" xfId="620"/>
    <cellStyle name="20% - Accent2 4 58" xfId="621"/>
    <cellStyle name="20% - Accent2 4 59" xfId="622"/>
    <cellStyle name="20% - Accent2 4 6" xfId="623"/>
    <cellStyle name="20% - Accent2 4 60" xfId="624"/>
    <cellStyle name="20% - Accent2 4 61" xfId="625"/>
    <cellStyle name="20% - Accent2 4 62" xfId="626"/>
    <cellStyle name="20% - Accent2 4 63" xfId="627"/>
    <cellStyle name="20% - Accent2 4 64" xfId="628"/>
    <cellStyle name="20% - Accent2 4 65" xfId="629"/>
    <cellStyle name="20% - Accent2 4 66" xfId="630"/>
    <cellStyle name="20% - Accent2 4 67" xfId="631"/>
    <cellStyle name="20% - Accent2 4 68" xfId="632"/>
    <cellStyle name="20% - Accent2 4 69" xfId="633"/>
    <cellStyle name="20% - Accent2 4 7" xfId="634"/>
    <cellStyle name="20% - Accent2 4 70" xfId="635"/>
    <cellStyle name="20% - Accent2 4 71" xfId="636"/>
    <cellStyle name="20% - Accent2 4 72" xfId="637"/>
    <cellStyle name="20% - Accent2 4 73" xfId="638"/>
    <cellStyle name="20% - Accent2 4 74" xfId="639"/>
    <cellStyle name="20% - Accent2 4 75" xfId="640"/>
    <cellStyle name="20% - Accent2 4 76" xfId="641"/>
    <cellStyle name="20% - Accent2 4 77" xfId="642"/>
    <cellStyle name="20% - Accent2 4 78" xfId="643"/>
    <cellStyle name="20% - Accent2 4 79" xfId="644"/>
    <cellStyle name="20% - Accent2 4 8" xfId="645"/>
    <cellStyle name="20% - Accent2 4 80" xfId="646"/>
    <cellStyle name="20% - Accent2 4 81" xfId="647"/>
    <cellStyle name="20% - Accent2 4 82" xfId="648"/>
    <cellStyle name="20% - Accent2 4 83" xfId="649"/>
    <cellStyle name="20% - Accent2 4 84" xfId="650"/>
    <cellStyle name="20% - Accent2 4 85" xfId="651"/>
    <cellStyle name="20% - Accent2 4 86" xfId="652"/>
    <cellStyle name="20% - Accent2 4 87" xfId="653"/>
    <cellStyle name="20% - Accent2 4 88" xfId="654"/>
    <cellStyle name="20% - Accent2 4 89" xfId="655"/>
    <cellStyle name="20% - Accent2 4 9" xfId="656"/>
    <cellStyle name="20% - Accent2 40" xfId="657"/>
    <cellStyle name="20% - Accent2 41" xfId="658"/>
    <cellStyle name="20% - Accent2 42" xfId="659"/>
    <cellStyle name="20% - Accent2 43" xfId="660"/>
    <cellStyle name="20% - Accent2 44" xfId="661"/>
    <cellStyle name="20% - Accent2 45" xfId="662"/>
    <cellStyle name="20% - Accent2 46" xfId="663"/>
    <cellStyle name="20% - Accent2 47" xfId="664"/>
    <cellStyle name="20% - Accent2 48" xfId="665"/>
    <cellStyle name="20% - Accent2 49" xfId="666"/>
    <cellStyle name="20% - Accent2 5" xfId="667"/>
    <cellStyle name="20% - Accent2 5 2" xfId="24343"/>
    <cellStyle name="20% - Accent2 5 2 2" xfId="24551"/>
    <cellStyle name="20% - Accent2 5 3" xfId="25144"/>
    <cellStyle name="20% - Accent2 5 4" xfId="25767"/>
    <cellStyle name="20% - Accent2 50" xfId="668"/>
    <cellStyle name="20% - Accent2 51" xfId="669"/>
    <cellStyle name="20% - Accent2 52" xfId="670"/>
    <cellStyle name="20% - Accent2 53" xfId="671"/>
    <cellStyle name="20% - Accent2 54" xfId="672"/>
    <cellStyle name="20% - Accent2 55" xfId="673"/>
    <cellStyle name="20% - Accent2 56" xfId="674"/>
    <cellStyle name="20% - Accent2 57" xfId="675"/>
    <cellStyle name="20% - Accent2 58" xfId="676"/>
    <cellStyle name="20% - Accent2 59" xfId="677"/>
    <cellStyle name="20% - Accent2 6" xfId="678"/>
    <cellStyle name="20% - Accent2 6 2" xfId="24395"/>
    <cellStyle name="20% - Accent2 6 2 2" xfId="24552"/>
    <cellStyle name="20% - Accent2 6 3" xfId="25145"/>
    <cellStyle name="20% - Accent2 6 4" xfId="25766"/>
    <cellStyle name="20% - Accent2 60" xfId="679"/>
    <cellStyle name="20% - Accent2 61" xfId="680"/>
    <cellStyle name="20% - Accent2 62" xfId="681"/>
    <cellStyle name="20% - Accent2 63" xfId="682"/>
    <cellStyle name="20% - Accent2 64" xfId="683"/>
    <cellStyle name="20% - Accent2 65" xfId="684"/>
    <cellStyle name="20% - Accent2 66" xfId="685"/>
    <cellStyle name="20% - Accent2 67" xfId="686"/>
    <cellStyle name="20% - Accent2 68" xfId="687"/>
    <cellStyle name="20% - Accent2 69" xfId="688"/>
    <cellStyle name="20% - Accent2 7" xfId="689"/>
    <cellStyle name="20% - Accent2 7 2" xfId="24445"/>
    <cellStyle name="20% - Accent2 7 2 2" xfId="24553"/>
    <cellStyle name="20% - Accent2 7 3" xfId="25146"/>
    <cellStyle name="20% - Accent2 7 4" xfId="25765"/>
    <cellStyle name="20% - Accent2 70" xfId="690"/>
    <cellStyle name="20% - Accent2 71" xfId="691"/>
    <cellStyle name="20% - Accent2 72" xfId="692"/>
    <cellStyle name="20% - Accent2 73" xfId="693"/>
    <cellStyle name="20% - Accent2 74" xfId="694"/>
    <cellStyle name="20% - Accent2 75" xfId="695"/>
    <cellStyle name="20% - Accent2 76" xfId="696"/>
    <cellStyle name="20% - Accent2 77" xfId="697"/>
    <cellStyle name="20% - Accent2 78" xfId="698"/>
    <cellStyle name="20% - Accent2 79" xfId="699"/>
    <cellStyle name="20% - Accent2 8" xfId="700"/>
    <cellStyle name="20% - Accent2 8 2" xfId="24500"/>
    <cellStyle name="20% - Accent2 8 2 2" xfId="24554"/>
    <cellStyle name="20% - Accent2 8 3" xfId="25147"/>
    <cellStyle name="20% - Accent2 8 4" xfId="25764"/>
    <cellStyle name="20% - Accent2 80" xfId="701"/>
    <cellStyle name="20% - Accent2 81" xfId="702"/>
    <cellStyle name="20% - Accent2 82" xfId="703"/>
    <cellStyle name="20% - Accent2 83" xfId="704"/>
    <cellStyle name="20% - Accent2 84" xfId="705"/>
    <cellStyle name="20% - Accent2 85" xfId="706"/>
    <cellStyle name="20% - Accent2 86" xfId="707"/>
    <cellStyle name="20% - Accent2 87" xfId="708"/>
    <cellStyle name="20% - Accent2 88" xfId="709"/>
    <cellStyle name="20% - Accent2 89" xfId="710"/>
    <cellStyle name="20% - Accent2 9" xfId="711"/>
    <cellStyle name="20% - Accent2 90" xfId="712"/>
    <cellStyle name="20% - Accent2 91" xfId="713"/>
    <cellStyle name="20% - Accent2 92" xfId="714"/>
    <cellStyle name="20% - Accent2 93" xfId="24095"/>
    <cellStyle name="20% - Accent2 93 2" xfId="24174"/>
    <cellStyle name="20% - Accent2 93 3" xfId="26147"/>
    <cellStyle name="20% - Accent2 93 4" xfId="26344"/>
    <cellStyle name="20% - Accent2 93 5" xfId="26323"/>
    <cellStyle name="20% - Accent2 94" xfId="26075"/>
    <cellStyle name="20% - Accent2 95" xfId="26212"/>
    <cellStyle name="20% - Accent2 96" xfId="26388"/>
    <cellStyle name="20% - Accent2 97" xfId="27575"/>
    <cellStyle name="20% - Accent3" xfId="715"/>
    <cellStyle name="20% - Accent3 10" xfId="716"/>
    <cellStyle name="20% - Accent3 11" xfId="717"/>
    <cellStyle name="20% - Accent3 12" xfId="718"/>
    <cellStyle name="20% - Accent3 13" xfId="719"/>
    <cellStyle name="20% - Accent3 14" xfId="720"/>
    <cellStyle name="20% - Accent3 15" xfId="721"/>
    <cellStyle name="20% - Accent3 16" xfId="722"/>
    <cellStyle name="20% - Accent3 17" xfId="723"/>
    <cellStyle name="20% - Accent3 18" xfId="724"/>
    <cellStyle name="20% - Accent3 19" xfId="725"/>
    <cellStyle name="20% - Accent3 2" xfId="726"/>
    <cellStyle name="20% - Accent3 2 10" xfId="727"/>
    <cellStyle name="20% - Accent3 2 11" xfId="728"/>
    <cellStyle name="20% - Accent3 2 12" xfId="729"/>
    <cellStyle name="20% - Accent3 2 13" xfId="730"/>
    <cellStyle name="20% - Accent3 2 14" xfId="731"/>
    <cellStyle name="20% - Accent3 2 15" xfId="732"/>
    <cellStyle name="20% - Accent3 2 16" xfId="733"/>
    <cellStyle name="20% - Accent3 2 17" xfId="734"/>
    <cellStyle name="20% - Accent3 2 18" xfId="735"/>
    <cellStyle name="20% - Accent3 2 19" xfId="736"/>
    <cellStyle name="20% - Accent3 2 2" xfId="737"/>
    <cellStyle name="20% - Accent3 2 20" xfId="738"/>
    <cellStyle name="20% - Accent3 2 21" xfId="739"/>
    <cellStyle name="20% - Accent3 2 22" xfId="740"/>
    <cellStyle name="20% - Accent3 2 23" xfId="741"/>
    <cellStyle name="20% - Accent3 2 24" xfId="742"/>
    <cellStyle name="20% - Accent3 2 25" xfId="743"/>
    <cellStyle name="20% - Accent3 2 26" xfId="744"/>
    <cellStyle name="20% - Accent3 2 27" xfId="745"/>
    <cellStyle name="20% - Accent3 2 28" xfId="746"/>
    <cellStyle name="20% - Accent3 2 29" xfId="747"/>
    <cellStyle name="20% - Accent3 2 3" xfId="748"/>
    <cellStyle name="20% - Accent3 2 30" xfId="749"/>
    <cellStyle name="20% - Accent3 2 31" xfId="750"/>
    <cellStyle name="20% - Accent3 2 32" xfId="751"/>
    <cellStyle name="20% - Accent3 2 33" xfId="752"/>
    <cellStyle name="20% - Accent3 2 34" xfId="753"/>
    <cellStyle name="20% - Accent3 2 35" xfId="754"/>
    <cellStyle name="20% - Accent3 2 36" xfId="755"/>
    <cellStyle name="20% - Accent3 2 37" xfId="756"/>
    <cellStyle name="20% - Accent3 2 38" xfId="757"/>
    <cellStyle name="20% - Accent3 2 39" xfId="758"/>
    <cellStyle name="20% - Accent3 2 4" xfId="759"/>
    <cellStyle name="20% - Accent3 2 40" xfId="760"/>
    <cellStyle name="20% - Accent3 2 41" xfId="761"/>
    <cellStyle name="20% - Accent3 2 42" xfId="762"/>
    <cellStyle name="20% - Accent3 2 43" xfId="763"/>
    <cellStyle name="20% - Accent3 2 44" xfId="764"/>
    <cellStyle name="20% - Accent3 2 45" xfId="765"/>
    <cellStyle name="20% - Accent3 2 46" xfId="766"/>
    <cellStyle name="20% - Accent3 2 47" xfId="767"/>
    <cellStyle name="20% - Accent3 2 48" xfId="768"/>
    <cellStyle name="20% - Accent3 2 49" xfId="769"/>
    <cellStyle name="20% - Accent3 2 5" xfId="770"/>
    <cellStyle name="20% - Accent3 2 50" xfId="771"/>
    <cellStyle name="20% - Accent3 2 51" xfId="772"/>
    <cellStyle name="20% - Accent3 2 52" xfId="773"/>
    <cellStyle name="20% - Accent3 2 53" xfId="774"/>
    <cellStyle name="20% - Accent3 2 54" xfId="775"/>
    <cellStyle name="20% - Accent3 2 55" xfId="776"/>
    <cellStyle name="20% - Accent3 2 56" xfId="777"/>
    <cellStyle name="20% - Accent3 2 57" xfId="778"/>
    <cellStyle name="20% - Accent3 2 58" xfId="779"/>
    <cellStyle name="20% - Accent3 2 59" xfId="780"/>
    <cellStyle name="20% - Accent3 2 6" xfId="781"/>
    <cellStyle name="20% - Accent3 2 60" xfId="782"/>
    <cellStyle name="20% - Accent3 2 61" xfId="783"/>
    <cellStyle name="20% - Accent3 2 62" xfId="784"/>
    <cellStyle name="20% - Accent3 2 63" xfId="785"/>
    <cellStyle name="20% - Accent3 2 64" xfId="786"/>
    <cellStyle name="20% - Accent3 2 65" xfId="787"/>
    <cellStyle name="20% - Accent3 2 66" xfId="788"/>
    <cellStyle name="20% - Accent3 2 67" xfId="789"/>
    <cellStyle name="20% - Accent3 2 68" xfId="790"/>
    <cellStyle name="20% - Accent3 2 69" xfId="791"/>
    <cellStyle name="20% - Accent3 2 7" xfId="792"/>
    <cellStyle name="20% - Accent3 2 70" xfId="793"/>
    <cellStyle name="20% - Accent3 2 71" xfId="794"/>
    <cellStyle name="20% - Accent3 2 72" xfId="795"/>
    <cellStyle name="20% - Accent3 2 73" xfId="796"/>
    <cellStyle name="20% - Accent3 2 74" xfId="797"/>
    <cellStyle name="20% - Accent3 2 75" xfId="798"/>
    <cellStyle name="20% - Accent3 2 76" xfId="799"/>
    <cellStyle name="20% - Accent3 2 77" xfId="800"/>
    <cellStyle name="20% - Accent3 2 78" xfId="801"/>
    <cellStyle name="20% - Accent3 2 79" xfId="802"/>
    <cellStyle name="20% - Accent3 2 8" xfId="803"/>
    <cellStyle name="20% - Accent3 2 80" xfId="804"/>
    <cellStyle name="20% - Accent3 2 81" xfId="805"/>
    <cellStyle name="20% - Accent3 2 82" xfId="806"/>
    <cellStyle name="20% - Accent3 2 83" xfId="807"/>
    <cellStyle name="20% - Accent3 2 84" xfId="808"/>
    <cellStyle name="20% - Accent3 2 85" xfId="809"/>
    <cellStyle name="20% - Accent3 2 86" xfId="810"/>
    <cellStyle name="20% - Accent3 2 87" xfId="811"/>
    <cellStyle name="20% - Accent3 2 88" xfId="812"/>
    <cellStyle name="20% - Accent3 2 89" xfId="813"/>
    <cellStyle name="20% - Accent3 2 9" xfId="814"/>
    <cellStyle name="20% - Accent3 20" xfId="815"/>
    <cellStyle name="20% - Accent3 21" xfId="816"/>
    <cellStyle name="20% - Accent3 22" xfId="817"/>
    <cellStyle name="20% - Accent3 23" xfId="818"/>
    <cellStyle name="20% - Accent3 24" xfId="819"/>
    <cellStyle name="20% - Accent3 25" xfId="820"/>
    <cellStyle name="20% - Accent3 26" xfId="821"/>
    <cellStyle name="20% - Accent3 27" xfId="822"/>
    <cellStyle name="20% - Accent3 28" xfId="823"/>
    <cellStyle name="20% - Accent3 29" xfId="824"/>
    <cellStyle name="20% - Accent3 3" xfId="825"/>
    <cellStyle name="20% - Accent3 3 10" xfId="826"/>
    <cellStyle name="20% - Accent3 3 11" xfId="827"/>
    <cellStyle name="20% - Accent3 3 12" xfId="828"/>
    <cellStyle name="20% - Accent3 3 13" xfId="829"/>
    <cellStyle name="20% - Accent3 3 14" xfId="830"/>
    <cellStyle name="20% - Accent3 3 15" xfId="831"/>
    <cellStyle name="20% - Accent3 3 16" xfId="832"/>
    <cellStyle name="20% - Accent3 3 17" xfId="833"/>
    <cellStyle name="20% - Accent3 3 18" xfId="834"/>
    <cellStyle name="20% - Accent3 3 19" xfId="835"/>
    <cellStyle name="20% - Accent3 3 2" xfId="836"/>
    <cellStyle name="20% - Accent3 3 20" xfId="837"/>
    <cellStyle name="20% - Accent3 3 21" xfId="838"/>
    <cellStyle name="20% - Accent3 3 22" xfId="839"/>
    <cellStyle name="20% - Accent3 3 23" xfId="840"/>
    <cellStyle name="20% - Accent3 3 24" xfId="841"/>
    <cellStyle name="20% - Accent3 3 25" xfId="842"/>
    <cellStyle name="20% - Accent3 3 26" xfId="843"/>
    <cellStyle name="20% - Accent3 3 27" xfId="844"/>
    <cellStyle name="20% - Accent3 3 28" xfId="845"/>
    <cellStyle name="20% - Accent3 3 29" xfId="846"/>
    <cellStyle name="20% - Accent3 3 3" xfId="847"/>
    <cellStyle name="20% - Accent3 3 30" xfId="848"/>
    <cellStyle name="20% - Accent3 3 31" xfId="849"/>
    <cellStyle name="20% - Accent3 3 32" xfId="850"/>
    <cellStyle name="20% - Accent3 3 33" xfId="851"/>
    <cellStyle name="20% - Accent3 3 34" xfId="852"/>
    <cellStyle name="20% - Accent3 3 35" xfId="853"/>
    <cellStyle name="20% - Accent3 3 36" xfId="854"/>
    <cellStyle name="20% - Accent3 3 37" xfId="855"/>
    <cellStyle name="20% - Accent3 3 38" xfId="856"/>
    <cellStyle name="20% - Accent3 3 39" xfId="857"/>
    <cellStyle name="20% - Accent3 3 4" xfId="858"/>
    <cellStyle name="20% - Accent3 3 40" xfId="859"/>
    <cellStyle name="20% - Accent3 3 41" xfId="860"/>
    <cellStyle name="20% - Accent3 3 42" xfId="861"/>
    <cellStyle name="20% - Accent3 3 43" xfId="862"/>
    <cellStyle name="20% - Accent3 3 44" xfId="863"/>
    <cellStyle name="20% - Accent3 3 45" xfId="864"/>
    <cellStyle name="20% - Accent3 3 46" xfId="865"/>
    <cellStyle name="20% - Accent3 3 47" xfId="866"/>
    <cellStyle name="20% - Accent3 3 48" xfId="867"/>
    <cellStyle name="20% - Accent3 3 49" xfId="868"/>
    <cellStyle name="20% - Accent3 3 5" xfId="869"/>
    <cellStyle name="20% - Accent3 3 50" xfId="870"/>
    <cellStyle name="20% - Accent3 3 51" xfId="871"/>
    <cellStyle name="20% - Accent3 3 52" xfId="872"/>
    <cellStyle name="20% - Accent3 3 53" xfId="873"/>
    <cellStyle name="20% - Accent3 3 54" xfId="874"/>
    <cellStyle name="20% - Accent3 3 55" xfId="875"/>
    <cellStyle name="20% - Accent3 3 56" xfId="876"/>
    <cellStyle name="20% - Accent3 3 57" xfId="877"/>
    <cellStyle name="20% - Accent3 3 58" xfId="878"/>
    <cellStyle name="20% - Accent3 3 59" xfId="879"/>
    <cellStyle name="20% - Accent3 3 6" xfId="880"/>
    <cellStyle name="20% - Accent3 3 60" xfId="881"/>
    <cellStyle name="20% - Accent3 3 61" xfId="882"/>
    <cellStyle name="20% - Accent3 3 62" xfId="883"/>
    <cellStyle name="20% - Accent3 3 63" xfId="884"/>
    <cellStyle name="20% - Accent3 3 64" xfId="885"/>
    <cellStyle name="20% - Accent3 3 65" xfId="886"/>
    <cellStyle name="20% - Accent3 3 66" xfId="887"/>
    <cellStyle name="20% - Accent3 3 67" xfId="888"/>
    <cellStyle name="20% - Accent3 3 68" xfId="889"/>
    <cellStyle name="20% - Accent3 3 69" xfId="890"/>
    <cellStyle name="20% - Accent3 3 7" xfId="891"/>
    <cellStyle name="20% - Accent3 3 70" xfId="892"/>
    <cellStyle name="20% - Accent3 3 71" xfId="893"/>
    <cellStyle name="20% - Accent3 3 72" xfId="894"/>
    <cellStyle name="20% - Accent3 3 73" xfId="895"/>
    <cellStyle name="20% - Accent3 3 74" xfId="896"/>
    <cellStyle name="20% - Accent3 3 75" xfId="897"/>
    <cellStyle name="20% - Accent3 3 76" xfId="898"/>
    <cellStyle name="20% - Accent3 3 77" xfId="899"/>
    <cellStyle name="20% - Accent3 3 78" xfId="900"/>
    <cellStyle name="20% - Accent3 3 79" xfId="901"/>
    <cellStyle name="20% - Accent3 3 8" xfId="902"/>
    <cellStyle name="20% - Accent3 3 80" xfId="903"/>
    <cellStyle name="20% - Accent3 3 81" xfId="904"/>
    <cellStyle name="20% - Accent3 3 82" xfId="905"/>
    <cellStyle name="20% - Accent3 3 83" xfId="906"/>
    <cellStyle name="20% - Accent3 3 84" xfId="907"/>
    <cellStyle name="20% - Accent3 3 85" xfId="908"/>
    <cellStyle name="20% - Accent3 3 86" xfId="909"/>
    <cellStyle name="20% - Accent3 3 87" xfId="910"/>
    <cellStyle name="20% - Accent3 3 88" xfId="911"/>
    <cellStyle name="20% - Accent3 3 89" xfId="912"/>
    <cellStyle name="20% - Accent3 3 9" xfId="913"/>
    <cellStyle name="20% - Accent3 30" xfId="914"/>
    <cellStyle name="20% - Accent3 31" xfId="915"/>
    <cellStyle name="20% - Accent3 32" xfId="916"/>
    <cellStyle name="20% - Accent3 33" xfId="917"/>
    <cellStyle name="20% - Accent3 34" xfId="918"/>
    <cellStyle name="20% - Accent3 35" xfId="919"/>
    <cellStyle name="20% - Accent3 36" xfId="920"/>
    <cellStyle name="20% - Accent3 37" xfId="921"/>
    <cellStyle name="20% - Accent3 38" xfId="922"/>
    <cellStyle name="20% - Accent3 39" xfId="923"/>
    <cellStyle name="20% - Accent3 4" xfId="924"/>
    <cellStyle name="20% - Accent3 4 10" xfId="925"/>
    <cellStyle name="20% - Accent3 4 11" xfId="926"/>
    <cellStyle name="20% - Accent3 4 12" xfId="927"/>
    <cellStyle name="20% - Accent3 4 13" xfId="928"/>
    <cellStyle name="20% - Accent3 4 14" xfId="929"/>
    <cellStyle name="20% - Accent3 4 15" xfId="930"/>
    <cellStyle name="20% - Accent3 4 16" xfId="931"/>
    <cellStyle name="20% - Accent3 4 17" xfId="932"/>
    <cellStyle name="20% - Accent3 4 18" xfId="933"/>
    <cellStyle name="20% - Accent3 4 19" xfId="934"/>
    <cellStyle name="20% - Accent3 4 2" xfId="935"/>
    <cellStyle name="20% - Accent3 4 20" xfId="936"/>
    <cellStyle name="20% - Accent3 4 21" xfId="937"/>
    <cellStyle name="20% - Accent3 4 22" xfId="938"/>
    <cellStyle name="20% - Accent3 4 23" xfId="939"/>
    <cellStyle name="20% - Accent3 4 24" xfId="940"/>
    <cellStyle name="20% - Accent3 4 25" xfId="941"/>
    <cellStyle name="20% - Accent3 4 26" xfId="942"/>
    <cellStyle name="20% - Accent3 4 27" xfId="943"/>
    <cellStyle name="20% - Accent3 4 28" xfId="944"/>
    <cellStyle name="20% - Accent3 4 29" xfId="945"/>
    <cellStyle name="20% - Accent3 4 3" xfId="946"/>
    <cellStyle name="20% - Accent3 4 30" xfId="947"/>
    <cellStyle name="20% - Accent3 4 31" xfId="948"/>
    <cellStyle name="20% - Accent3 4 32" xfId="949"/>
    <cellStyle name="20% - Accent3 4 33" xfId="950"/>
    <cellStyle name="20% - Accent3 4 34" xfId="951"/>
    <cellStyle name="20% - Accent3 4 35" xfId="952"/>
    <cellStyle name="20% - Accent3 4 36" xfId="953"/>
    <cellStyle name="20% - Accent3 4 37" xfId="954"/>
    <cellStyle name="20% - Accent3 4 38" xfId="955"/>
    <cellStyle name="20% - Accent3 4 39" xfId="956"/>
    <cellStyle name="20% - Accent3 4 4" xfId="957"/>
    <cellStyle name="20% - Accent3 4 40" xfId="958"/>
    <cellStyle name="20% - Accent3 4 41" xfId="959"/>
    <cellStyle name="20% - Accent3 4 42" xfId="960"/>
    <cellStyle name="20% - Accent3 4 43" xfId="961"/>
    <cellStyle name="20% - Accent3 4 44" xfId="962"/>
    <cellStyle name="20% - Accent3 4 45" xfId="963"/>
    <cellStyle name="20% - Accent3 4 46" xfId="964"/>
    <cellStyle name="20% - Accent3 4 47" xfId="965"/>
    <cellStyle name="20% - Accent3 4 48" xfId="966"/>
    <cellStyle name="20% - Accent3 4 49" xfId="967"/>
    <cellStyle name="20% - Accent3 4 5" xfId="968"/>
    <cellStyle name="20% - Accent3 4 50" xfId="969"/>
    <cellStyle name="20% - Accent3 4 51" xfId="970"/>
    <cellStyle name="20% - Accent3 4 52" xfId="971"/>
    <cellStyle name="20% - Accent3 4 53" xfId="972"/>
    <cellStyle name="20% - Accent3 4 54" xfId="973"/>
    <cellStyle name="20% - Accent3 4 55" xfId="974"/>
    <cellStyle name="20% - Accent3 4 56" xfId="975"/>
    <cellStyle name="20% - Accent3 4 57" xfId="976"/>
    <cellStyle name="20% - Accent3 4 58" xfId="977"/>
    <cellStyle name="20% - Accent3 4 59" xfId="978"/>
    <cellStyle name="20% - Accent3 4 6" xfId="979"/>
    <cellStyle name="20% - Accent3 4 60" xfId="980"/>
    <cellStyle name="20% - Accent3 4 61" xfId="981"/>
    <cellStyle name="20% - Accent3 4 62" xfId="982"/>
    <cellStyle name="20% - Accent3 4 63" xfId="983"/>
    <cellStyle name="20% - Accent3 4 64" xfId="984"/>
    <cellStyle name="20% - Accent3 4 65" xfId="985"/>
    <cellStyle name="20% - Accent3 4 66" xfId="986"/>
    <cellStyle name="20% - Accent3 4 67" xfId="987"/>
    <cellStyle name="20% - Accent3 4 68" xfId="988"/>
    <cellStyle name="20% - Accent3 4 69" xfId="989"/>
    <cellStyle name="20% - Accent3 4 7" xfId="990"/>
    <cellStyle name="20% - Accent3 4 70" xfId="991"/>
    <cellStyle name="20% - Accent3 4 71" xfId="992"/>
    <cellStyle name="20% - Accent3 4 72" xfId="993"/>
    <cellStyle name="20% - Accent3 4 73" xfId="994"/>
    <cellStyle name="20% - Accent3 4 74" xfId="995"/>
    <cellStyle name="20% - Accent3 4 75" xfId="996"/>
    <cellStyle name="20% - Accent3 4 76" xfId="997"/>
    <cellStyle name="20% - Accent3 4 77" xfId="998"/>
    <cellStyle name="20% - Accent3 4 78" xfId="999"/>
    <cellStyle name="20% - Accent3 4 79" xfId="1000"/>
    <cellStyle name="20% - Accent3 4 8" xfId="1001"/>
    <cellStyle name="20% - Accent3 4 80" xfId="1002"/>
    <cellStyle name="20% - Accent3 4 81" xfId="1003"/>
    <cellStyle name="20% - Accent3 4 82" xfId="1004"/>
    <cellStyle name="20% - Accent3 4 83" xfId="1005"/>
    <cellStyle name="20% - Accent3 4 84" xfId="1006"/>
    <cellStyle name="20% - Accent3 4 85" xfId="1007"/>
    <cellStyle name="20% - Accent3 4 86" xfId="1008"/>
    <cellStyle name="20% - Accent3 4 87" xfId="1009"/>
    <cellStyle name="20% - Accent3 4 88" xfId="1010"/>
    <cellStyle name="20% - Accent3 4 89" xfId="1011"/>
    <cellStyle name="20% - Accent3 4 9" xfId="1012"/>
    <cellStyle name="20% - Accent3 40" xfId="1013"/>
    <cellStyle name="20% - Accent3 41" xfId="1014"/>
    <cellStyle name="20% - Accent3 42" xfId="1015"/>
    <cellStyle name="20% - Accent3 43" xfId="1016"/>
    <cellStyle name="20% - Accent3 44" xfId="1017"/>
    <cellStyle name="20% - Accent3 45" xfId="1018"/>
    <cellStyle name="20% - Accent3 46" xfId="1019"/>
    <cellStyle name="20% - Accent3 47" xfId="1020"/>
    <cellStyle name="20% - Accent3 48" xfId="1021"/>
    <cellStyle name="20% - Accent3 49" xfId="1022"/>
    <cellStyle name="20% - Accent3 5" xfId="1023"/>
    <cellStyle name="20% - Accent3 5 2" xfId="24339"/>
    <cellStyle name="20% - Accent3 5 2 2" xfId="24555"/>
    <cellStyle name="20% - Accent3 5 3" xfId="25148"/>
    <cellStyle name="20% - Accent3 5 4" xfId="25756"/>
    <cellStyle name="20% - Accent3 50" xfId="1024"/>
    <cellStyle name="20% - Accent3 51" xfId="1025"/>
    <cellStyle name="20% - Accent3 52" xfId="1026"/>
    <cellStyle name="20% - Accent3 53" xfId="1027"/>
    <cellStyle name="20% - Accent3 54" xfId="1028"/>
    <cellStyle name="20% - Accent3 55" xfId="1029"/>
    <cellStyle name="20% - Accent3 56" xfId="1030"/>
    <cellStyle name="20% - Accent3 57" xfId="1031"/>
    <cellStyle name="20% - Accent3 58" xfId="1032"/>
    <cellStyle name="20% - Accent3 59" xfId="1033"/>
    <cellStyle name="20% - Accent3 6" xfId="1034"/>
    <cellStyle name="20% - Accent3 6 2" xfId="24382"/>
    <cellStyle name="20% - Accent3 6 2 2" xfId="24556"/>
    <cellStyle name="20% - Accent3 6 3" xfId="25149"/>
    <cellStyle name="20% - Accent3 6 4" xfId="25891"/>
    <cellStyle name="20% - Accent3 60" xfId="1035"/>
    <cellStyle name="20% - Accent3 61" xfId="1036"/>
    <cellStyle name="20% - Accent3 62" xfId="1037"/>
    <cellStyle name="20% - Accent3 63" xfId="1038"/>
    <cellStyle name="20% - Accent3 64" xfId="1039"/>
    <cellStyle name="20% - Accent3 65" xfId="1040"/>
    <cellStyle name="20% - Accent3 66" xfId="1041"/>
    <cellStyle name="20% - Accent3 67" xfId="1042"/>
    <cellStyle name="20% - Accent3 68" xfId="1043"/>
    <cellStyle name="20% - Accent3 69" xfId="1044"/>
    <cellStyle name="20% - Accent3 7" xfId="1045"/>
    <cellStyle name="20% - Accent3 7 2" xfId="24433"/>
    <cellStyle name="20% - Accent3 7 2 2" xfId="24557"/>
    <cellStyle name="20% - Accent3 7 3" xfId="25150"/>
    <cellStyle name="20% - Accent3 7 4" xfId="25754"/>
    <cellStyle name="20% - Accent3 70" xfId="1046"/>
    <cellStyle name="20% - Accent3 71" xfId="1047"/>
    <cellStyle name="20% - Accent3 72" xfId="1048"/>
    <cellStyle name="20% - Accent3 73" xfId="1049"/>
    <cellStyle name="20% - Accent3 74" xfId="1050"/>
    <cellStyle name="20% - Accent3 75" xfId="1051"/>
    <cellStyle name="20% - Accent3 76" xfId="1052"/>
    <cellStyle name="20% - Accent3 77" xfId="1053"/>
    <cellStyle name="20% - Accent3 78" xfId="1054"/>
    <cellStyle name="20% - Accent3 79" xfId="1055"/>
    <cellStyle name="20% - Accent3 8" xfId="1056"/>
    <cellStyle name="20% - Accent3 8 2" xfId="24496"/>
    <cellStyle name="20% - Accent3 8 2 2" xfId="24558"/>
    <cellStyle name="20% - Accent3 8 3" xfId="25151"/>
    <cellStyle name="20% - Accent3 8 4" xfId="25859"/>
    <cellStyle name="20% - Accent3 80" xfId="1057"/>
    <cellStyle name="20% - Accent3 81" xfId="1058"/>
    <cellStyle name="20% - Accent3 82" xfId="1059"/>
    <cellStyle name="20% - Accent3 83" xfId="1060"/>
    <cellStyle name="20% - Accent3 84" xfId="1061"/>
    <cellStyle name="20% - Accent3 85" xfId="1062"/>
    <cellStyle name="20% - Accent3 86" xfId="1063"/>
    <cellStyle name="20% - Accent3 87" xfId="1064"/>
    <cellStyle name="20% - Accent3 88" xfId="1065"/>
    <cellStyle name="20% - Accent3 89" xfId="1066"/>
    <cellStyle name="20% - Accent3 9" xfId="1067"/>
    <cellStyle name="20% - Accent3 90" xfId="1068"/>
    <cellStyle name="20% - Accent3 91" xfId="1069"/>
    <cellStyle name="20% - Accent3 92" xfId="1070"/>
    <cellStyle name="20% - Accent3 93" xfId="24091"/>
    <cellStyle name="20% - Accent3 93 2" xfId="24173"/>
    <cellStyle name="20% - Accent3 93 3" xfId="26146"/>
    <cellStyle name="20% - Accent3 93 4" xfId="26343"/>
    <cellStyle name="20% - Accent3 93 5" xfId="26324"/>
    <cellStyle name="20% - Accent3 94" xfId="26071"/>
    <cellStyle name="20% - Accent3 95" xfId="26208"/>
    <cellStyle name="20% - Accent3 96" xfId="26392"/>
    <cellStyle name="20% - Accent3 97" xfId="27576"/>
    <cellStyle name="20% - Accent4" xfId="1071"/>
    <cellStyle name="20% - Accent4 10" xfId="1072"/>
    <cellStyle name="20% - Accent4 11" xfId="1073"/>
    <cellStyle name="20% - Accent4 12" xfId="1074"/>
    <cellStyle name="20% - Accent4 13" xfId="1075"/>
    <cellStyle name="20% - Accent4 14" xfId="1076"/>
    <cellStyle name="20% - Accent4 15" xfId="1077"/>
    <cellStyle name="20% - Accent4 16" xfId="1078"/>
    <cellStyle name="20% - Accent4 17" xfId="1079"/>
    <cellStyle name="20% - Accent4 18" xfId="1080"/>
    <cellStyle name="20% - Accent4 19" xfId="1081"/>
    <cellStyle name="20% - Accent4 2" xfId="1082"/>
    <cellStyle name="20% - Accent4 2 10" xfId="1083"/>
    <cellStyle name="20% - Accent4 2 11" xfId="1084"/>
    <cellStyle name="20% - Accent4 2 12" xfId="1085"/>
    <cellStyle name="20% - Accent4 2 13" xfId="1086"/>
    <cellStyle name="20% - Accent4 2 14" xfId="1087"/>
    <cellStyle name="20% - Accent4 2 15" xfId="1088"/>
    <cellStyle name="20% - Accent4 2 16" xfId="1089"/>
    <cellStyle name="20% - Accent4 2 17" xfId="1090"/>
    <cellStyle name="20% - Accent4 2 18" xfId="1091"/>
    <cellStyle name="20% - Accent4 2 19" xfId="1092"/>
    <cellStyle name="20% - Accent4 2 2" xfId="1093"/>
    <cellStyle name="20% - Accent4 2 20" xfId="1094"/>
    <cellStyle name="20% - Accent4 2 21" xfId="1095"/>
    <cellStyle name="20% - Accent4 2 22" xfId="1096"/>
    <cellStyle name="20% - Accent4 2 23" xfId="1097"/>
    <cellStyle name="20% - Accent4 2 24" xfId="1098"/>
    <cellStyle name="20% - Accent4 2 25" xfId="1099"/>
    <cellStyle name="20% - Accent4 2 26" xfId="1100"/>
    <cellStyle name="20% - Accent4 2 27" xfId="1101"/>
    <cellStyle name="20% - Accent4 2 28" xfId="1102"/>
    <cellStyle name="20% - Accent4 2 29" xfId="1103"/>
    <cellStyle name="20% - Accent4 2 3" xfId="1104"/>
    <cellStyle name="20% - Accent4 2 30" xfId="1105"/>
    <cellStyle name="20% - Accent4 2 31" xfId="1106"/>
    <cellStyle name="20% - Accent4 2 32" xfId="1107"/>
    <cellStyle name="20% - Accent4 2 33" xfId="1108"/>
    <cellStyle name="20% - Accent4 2 34" xfId="1109"/>
    <cellStyle name="20% - Accent4 2 35" xfId="1110"/>
    <cellStyle name="20% - Accent4 2 36" xfId="1111"/>
    <cellStyle name="20% - Accent4 2 37" xfId="1112"/>
    <cellStyle name="20% - Accent4 2 38" xfId="1113"/>
    <cellStyle name="20% - Accent4 2 39" xfId="1114"/>
    <cellStyle name="20% - Accent4 2 4" xfId="1115"/>
    <cellStyle name="20% - Accent4 2 40" xfId="1116"/>
    <cellStyle name="20% - Accent4 2 41" xfId="1117"/>
    <cellStyle name="20% - Accent4 2 42" xfId="1118"/>
    <cellStyle name="20% - Accent4 2 43" xfId="1119"/>
    <cellStyle name="20% - Accent4 2 44" xfId="1120"/>
    <cellStyle name="20% - Accent4 2 45" xfId="1121"/>
    <cellStyle name="20% - Accent4 2 46" xfId="1122"/>
    <cellStyle name="20% - Accent4 2 47" xfId="1123"/>
    <cellStyle name="20% - Accent4 2 48" xfId="1124"/>
    <cellStyle name="20% - Accent4 2 49" xfId="1125"/>
    <cellStyle name="20% - Accent4 2 5" xfId="1126"/>
    <cellStyle name="20% - Accent4 2 50" xfId="1127"/>
    <cellStyle name="20% - Accent4 2 51" xfId="1128"/>
    <cellStyle name="20% - Accent4 2 52" xfId="1129"/>
    <cellStyle name="20% - Accent4 2 53" xfId="1130"/>
    <cellStyle name="20% - Accent4 2 54" xfId="1131"/>
    <cellStyle name="20% - Accent4 2 55" xfId="1132"/>
    <cellStyle name="20% - Accent4 2 56" xfId="1133"/>
    <cellStyle name="20% - Accent4 2 57" xfId="1134"/>
    <cellStyle name="20% - Accent4 2 58" xfId="1135"/>
    <cellStyle name="20% - Accent4 2 59" xfId="1136"/>
    <cellStyle name="20% - Accent4 2 6" xfId="1137"/>
    <cellStyle name="20% - Accent4 2 60" xfId="1138"/>
    <cellStyle name="20% - Accent4 2 61" xfId="1139"/>
    <cellStyle name="20% - Accent4 2 62" xfId="1140"/>
    <cellStyle name="20% - Accent4 2 63" xfId="1141"/>
    <cellStyle name="20% - Accent4 2 64" xfId="1142"/>
    <cellStyle name="20% - Accent4 2 65" xfId="1143"/>
    <cellStyle name="20% - Accent4 2 66" xfId="1144"/>
    <cellStyle name="20% - Accent4 2 67" xfId="1145"/>
    <cellStyle name="20% - Accent4 2 68" xfId="1146"/>
    <cellStyle name="20% - Accent4 2 69" xfId="1147"/>
    <cellStyle name="20% - Accent4 2 7" xfId="1148"/>
    <cellStyle name="20% - Accent4 2 70" xfId="1149"/>
    <cellStyle name="20% - Accent4 2 71" xfId="1150"/>
    <cellStyle name="20% - Accent4 2 72" xfId="1151"/>
    <cellStyle name="20% - Accent4 2 73" xfId="1152"/>
    <cellStyle name="20% - Accent4 2 74" xfId="1153"/>
    <cellStyle name="20% - Accent4 2 75" xfId="1154"/>
    <cellStyle name="20% - Accent4 2 76" xfId="1155"/>
    <cellStyle name="20% - Accent4 2 77" xfId="1156"/>
    <cellStyle name="20% - Accent4 2 78" xfId="1157"/>
    <cellStyle name="20% - Accent4 2 79" xfId="1158"/>
    <cellStyle name="20% - Accent4 2 8" xfId="1159"/>
    <cellStyle name="20% - Accent4 2 80" xfId="1160"/>
    <cellStyle name="20% - Accent4 2 81" xfId="1161"/>
    <cellStyle name="20% - Accent4 2 82" xfId="1162"/>
    <cellStyle name="20% - Accent4 2 83" xfId="1163"/>
    <cellStyle name="20% - Accent4 2 84" xfId="1164"/>
    <cellStyle name="20% - Accent4 2 85" xfId="1165"/>
    <cellStyle name="20% - Accent4 2 86" xfId="1166"/>
    <cellStyle name="20% - Accent4 2 87" xfId="1167"/>
    <cellStyle name="20% - Accent4 2 88" xfId="1168"/>
    <cellStyle name="20% - Accent4 2 89" xfId="1169"/>
    <cellStyle name="20% - Accent4 2 9" xfId="1170"/>
    <cellStyle name="20% - Accent4 20" xfId="1171"/>
    <cellStyle name="20% - Accent4 21" xfId="1172"/>
    <cellStyle name="20% - Accent4 22" xfId="1173"/>
    <cellStyle name="20% - Accent4 23" xfId="1174"/>
    <cellStyle name="20% - Accent4 24" xfId="1175"/>
    <cellStyle name="20% - Accent4 25" xfId="1176"/>
    <cellStyle name="20% - Accent4 26" xfId="1177"/>
    <cellStyle name="20% - Accent4 27" xfId="1178"/>
    <cellStyle name="20% - Accent4 28" xfId="1179"/>
    <cellStyle name="20% - Accent4 29" xfId="1180"/>
    <cellStyle name="20% - Accent4 3" xfId="1181"/>
    <cellStyle name="20% - Accent4 3 10" xfId="1182"/>
    <cellStyle name="20% - Accent4 3 11" xfId="1183"/>
    <cellStyle name="20% - Accent4 3 12" xfId="1184"/>
    <cellStyle name="20% - Accent4 3 13" xfId="1185"/>
    <cellStyle name="20% - Accent4 3 14" xfId="1186"/>
    <cellStyle name="20% - Accent4 3 15" xfId="1187"/>
    <cellStyle name="20% - Accent4 3 16" xfId="1188"/>
    <cellStyle name="20% - Accent4 3 17" xfId="1189"/>
    <cellStyle name="20% - Accent4 3 18" xfId="1190"/>
    <cellStyle name="20% - Accent4 3 19" xfId="1191"/>
    <cellStyle name="20% - Accent4 3 2" xfId="1192"/>
    <cellStyle name="20% - Accent4 3 20" xfId="1193"/>
    <cellStyle name="20% - Accent4 3 21" xfId="1194"/>
    <cellStyle name="20% - Accent4 3 22" xfId="1195"/>
    <cellStyle name="20% - Accent4 3 23" xfId="1196"/>
    <cellStyle name="20% - Accent4 3 24" xfId="1197"/>
    <cellStyle name="20% - Accent4 3 25" xfId="1198"/>
    <cellStyle name="20% - Accent4 3 26" xfId="1199"/>
    <cellStyle name="20% - Accent4 3 27" xfId="1200"/>
    <cellStyle name="20% - Accent4 3 28" xfId="1201"/>
    <cellStyle name="20% - Accent4 3 29" xfId="1202"/>
    <cellStyle name="20% - Accent4 3 3" xfId="1203"/>
    <cellStyle name="20% - Accent4 3 30" xfId="1204"/>
    <cellStyle name="20% - Accent4 3 31" xfId="1205"/>
    <cellStyle name="20% - Accent4 3 32" xfId="1206"/>
    <cellStyle name="20% - Accent4 3 33" xfId="1207"/>
    <cellStyle name="20% - Accent4 3 34" xfId="1208"/>
    <cellStyle name="20% - Accent4 3 35" xfId="1209"/>
    <cellStyle name="20% - Accent4 3 36" xfId="1210"/>
    <cellStyle name="20% - Accent4 3 37" xfId="1211"/>
    <cellStyle name="20% - Accent4 3 38" xfId="1212"/>
    <cellStyle name="20% - Accent4 3 39" xfId="1213"/>
    <cellStyle name="20% - Accent4 3 4" xfId="1214"/>
    <cellStyle name="20% - Accent4 3 40" xfId="1215"/>
    <cellStyle name="20% - Accent4 3 41" xfId="1216"/>
    <cellStyle name="20% - Accent4 3 42" xfId="1217"/>
    <cellStyle name="20% - Accent4 3 43" xfId="1218"/>
    <cellStyle name="20% - Accent4 3 44" xfId="1219"/>
    <cellStyle name="20% - Accent4 3 45" xfId="1220"/>
    <cellStyle name="20% - Accent4 3 46" xfId="1221"/>
    <cellStyle name="20% - Accent4 3 47" xfId="1222"/>
    <cellStyle name="20% - Accent4 3 48" xfId="1223"/>
    <cellStyle name="20% - Accent4 3 49" xfId="1224"/>
    <cellStyle name="20% - Accent4 3 5" xfId="1225"/>
    <cellStyle name="20% - Accent4 3 50" xfId="1226"/>
    <cellStyle name="20% - Accent4 3 51" xfId="1227"/>
    <cellStyle name="20% - Accent4 3 52" xfId="1228"/>
    <cellStyle name="20% - Accent4 3 53" xfId="1229"/>
    <cellStyle name="20% - Accent4 3 54" xfId="1230"/>
    <cellStyle name="20% - Accent4 3 55" xfId="1231"/>
    <cellStyle name="20% - Accent4 3 56" xfId="1232"/>
    <cellStyle name="20% - Accent4 3 57" xfId="1233"/>
    <cellStyle name="20% - Accent4 3 58" xfId="1234"/>
    <cellStyle name="20% - Accent4 3 59" xfId="1235"/>
    <cellStyle name="20% - Accent4 3 6" xfId="1236"/>
    <cellStyle name="20% - Accent4 3 60" xfId="1237"/>
    <cellStyle name="20% - Accent4 3 61" xfId="1238"/>
    <cellStyle name="20% - Accent4 3 62" xfId="1239"/>
    <cellStyle name="20% - Accent4 3 63" xfId="1240"/>
    <cellStyle name="20% - Accent4 3 64" xfId="1241"/>
    <cellStyle name="20% - Accent4 3 65" xfId="1242"/>
    <cellStyle name="20% - Accent4 3 66" xfId="1243"/>
    <cellStyle name="20% - Accent4 3 67" xfId="1244"/>
    <cellStyle name="20% - Accent4 3 68" xfId="1245"/>
    <cellStyle name="20% - Accent4 3 69" xfId="1246"/>
    <cellStyle name="20% - Accent4 3 7" xfId="1247"/>
    <cellStyle name="20% - Accent4 3 70" xfId="1248"/>
    <cellStyle name="20% - Accent4 3 71" xfId="1249"/>
    <cellStyle name="20% - Accent4 3 72" xfId="1250"/>
    <cellStyle name="20% - Accent4 3 73" xfId="1251"/>
    <cellStyle name="20% - Accent4 3 74" xfId="1252"/>
    <cellStyle name="20% - Accent4 3 75" xfId="1253"/>
    <cellStyle name="20% - Accent4 3 76" xfId="1254"/>
    <cellStyle name="20% - Accent4 3 77" xfId="1255"/>
    <cellStyle name="20% - Accent4 3 78" xfId="1256"/>
    <cellStyle name="20% - Accent4 3 79" xfId="1257"/>
    <cellStyle name="20% - Accent4 3 8" xfId="1258"/>
    <cellStyle name="20% - Accent4 3 80" xfId="1259"/>
    <cellStyle name="20% - Accent4 3 81" xfId="1260"/>
    <cellStyle name="20% - Accent4 3 82" xfId="1261"/>
    <cellStyle name="20% - Accent4 3 83" xfId="1262"/>
    <cellStyle name="20% - Accent4 3 84" xfId="1263"/>
    <cellStyle name="20% - Accent4 3 85" xfId="1264"/>
    <cellStyle name="20% - Accent4 3 86" xfId="1265"/>
    <cellStyle name="20% - Accent4 3 87" xfId="1266"/>
    <cellStyle name="20% - Accent4 3 88" xfId="1267"/>
    <cellStyle name="20% - Accent4 3 89" xfId="1268"/>
    <cellStyle name="20% - Accent4 3 9" xfId="1269"/>
    <cellStyle name="20% - Accent4 30" xfId="1270"/>
    <cellStyle name="20% - Accent4 31" xfId="1271"/>
    <cellStyle name="20% - Accent4 32" xfId="1272"/>
    <cellStyle name="20% - Accent4 33" xfId="1273"/>
    <cellStyle name="20% - Accent4 34" xfId="1274"/>
    <cellStyle name="20% - Accent4 35" xfId="1275"/>
    <cellStyle name="20% - Accent4 36" xfId="1276"/>
    <cellStyle name="20% - Accent4 37" xfId="1277"/>
    <cellStyle name="20% - Accent4 38" xfId="1278"/>
    <cellStyle name="20% - Accent4 39" xfId="1279"/>
    <cellStyle name="20% - Accent4 4" xfId="1280"/>
    <cellStyle name="20% - Accent4 4 10" xfId="1281"/>
    <cellStyle name="20% - Accent4 4 11" xfId="1282"/>
    <cellStyle name="20% - Accent4 4 12" xfId="1283"/>
    <cellStyle name="20% - Accent4 4 13" xfId="1284"/>
    <cellStyle name="20% - Accent4 4 14" xfId="1285"/>
    <cellStyle name="20% - Accent4 4 15" xfId="1286"/>
    <cellStyle name="20% - Accent4 4 16" xfId="1287"/>
    <cellStyle name="20% - Accent4 4 17" xfId="1288"/>
    <cellStyle name="20% - Accent4 4 18" xfId="1289"/>
    <cellStyle name="20% - Accent4 4 19" xfId="1290"/>
    <cellStyle name="20% - Accent4 4 2" xfId="1291"/>
    <cellStyle name="20% - Accent4 4 20" xfId="1292"/>
    <cellStyle name="20% - Accent4 4 21" xfId="1293"/>
    <cellStyle name="20% - Accent4 4 22" xfId="1294"/>
    <cellStyle name="20% - Accent4 4 23" xfId="1295"/>
    <cellStyle name="20% - Accent4 4 24" xfId="1296"/>
    <cellStyle name="20% - Accent4 4 25" xfId="1297"/>
    <cellStyle name="20% - Accent4 4 26" xfId="1298"/>
    <cellStyle name="20% - Accent4 4 27" xfId="1299"/>
    <cellStyle name="20% - Accent4 4 28" xfId="1300"/>
    <cellStyle name="20% - Accent4 4 29" xfId="1301"/>
    <cellStyle name="20% - Accent4 4 3" xfId="1302"/>
    <cellStyle name="20% - Accent4 4 30" xfId="1303"/>
    <cellStyle name="20% - Accent4 4 31" xfId="1304"/>
    <cellStyle name="20% - Accent4 4 32" xfId="1305"/>
    <cellStyle name="20% - Accent4 4 33" xfId="1306"/>
    <cellStyle name="20% - Accent4 4 34" xfId="1307"/>
    <cellStyle name="20% - Accent4 4 35" xfId="1308"/>
    <cellStyle name="20% - Accent4 4 36" xfId="1309"/>
    <cellStyle name="20% - Accent4 4 37" xfId="1310"/>
    <cellStyle name="20% - Accent4 4 38" xfId="1311"/>
    <cellStyle name="20% - Accent4 4 39" xfId="1312"/>
    <cellStyle name="20% - Accent4 4 4" xfId="1313"/>
    <cellStyle name="20% - Accent4 4 40" xfId="1314"/>
    <cellStyle name="20% - Accent4 4 41" xfId="1315"/>
    <cellStyle name="20% - Accent4 4 42" xfId="1316"/>
    <cellStyle name="20% - Accent4 4 43" xfId="1317"/>
    <cellStyle name="20% - Accent4 4 44" xfId="1318"/>
    <cellStyle name="20% - Accent4 4 45" xfId="1319"/>
    <cellStyle name="20% - Accent4 4 46" xfId="1320"/>
    <cellStyle name="20% - Accent4 4 47" xfId="1321"/>
    <cellStyle name="20% - Accent4 4 48" xfId="1322"/>
    <cellStyle name="20% - Accent4 4 49" xfId="1323"/>
    <cellStyle name="20% - Accent4 4 5" xfId="1324"/>
    <cellStyle name="20% - Accent4 4 50" xfId="1325"/>
    <cellStyle name="20% - Accent4 4 51" xfId="1326"/>
    <cellStyle name="20% - Accent4 4 52" xfId="1327"/>
    <cellStyle name="20% - Accent4 4 53" xfId="1328"/>
    <cellStyle name="20% - Accent4 4 54" xfId="1329"/>
    <cellStyle name="20% - Accent4 4 55" xfId="1330"/>
    <cellStyle name="20% - Accent4 4 56" xfId="1331"/>
    <cellStyle name="20% - Accent4 4 57" xfId="1332"/>
    <cellStyle name="20% - Accent4 4 58" xfId="1333"/>
    <cellStyle name="20% - Accent4 4 59" xfId="1334"/>
    <cellStyle name="20% - Accent4 4 6" xfId="1335"/>
    <cellStyle name="20% - Accent4 4 60" xfId="1336"/>
    <cellStyle name="20% - Accent4 4 61" xfId="1337"/>
    <cellStyle name="20% - Accent4 4 62" xfId="1338"/>
    <cellStyle name="20% - Accent4 4 63" xfId="1339"/>
    <cellStyle name="20% - Accent4 4 64" xfId="1340"/>
    <cellStyle name="20% - Accent4 4 65" xfId="1341"/>
    <cellStyle name="20% - Accent4 4 66" xfId="1342"/>
    <cellStyle name="20% - Accent4 4 67" xfId="1343"/>
    <cellStyle name="20% - Accent4 4 68" xfId="1344"/>
    <cellStyle name="20% - Accent4 4 69" xfId="1345"/>
    <cellStyle name="20% - Accent4 4 7" xfId="1346"/>
    <cellStyle name="20% - Accent4 4 70" xfId="1347"/>
    <cellStyle name="20% - Accent4 4 71" xfId="1348"/>
    <cellStyle name="20% - Accent4 4 72" xfId="1349"/>
    <cellStyle name="20% - Accent4 4 73" xfId="1350"/>
    <cellStyle name="20% - Accent4 4 74" xfId="1351"/>
    <cellStyle name="20% - Accent4 4 75" xfId="1352"/>
    <cellStyle name="20% - Accent4 4 76" xfId="1353"/>
    <cellStyle name="20% - Accent4 4 77" xfId="1354"/>
    <cellStyle name="20% - Accent4 4 78" xfId="1355"/>
    <cellStyle name="20% - Accent4 4 79" xfId="1356"/>
    <cellStyle name="20% - Accent4 4 8" xfId="1357"/>
    <cellStyle name="20% - Accent4 4 80" xfId="1358"/>
    <cellStyle name="20% - Accent4 4 81" xfId="1359"/>
    <cellStyle name="20% - Accent4 4 82" xfId="1360"/>
    <cellStyle name="20% - Accent4 4 83" xfId="1361"/>
    <cellStyle name="20% - Accent4 4 84" xfId="1362"/>
    <cellStyle name="20% - Accent4 4 85" xfId="1363"/>
    <cellStyle name="20% - Accent4 4 86" xfId="1364"/>
    <cellStyle name="20% - Accent4 4 87" xfId="1365"/>
    <cellStyle name="20% - Accent4 4 88" xfId="1366"/>
    <cellStyle name="20% - Accent4 4 89" xfId="1367"/>
    <cellStyle name="20% - Accent4 4 9" xfId="1368"/>
    <cellStyle name="20% - Accent4 40" xfId="1369"/>
    <cellStyle name="20% - Accent4 41" xfId="1370"/>
    <cellStyle name="20% - Accent4 42" xfId="1371"/>
    <cellStyle name="20% - Accent4 43" xfId="1372"/>
    <cellStyle name="20% - Accent4 44" xfId="1373"/>
    <cellStyle name="20% - Accent4 45" xfId="1374"/>
    <cellStyle name="20% - Accent4 46" xfId="1375"/>
    <cellStyle name="20% - Accent4 47" xfId="1376"/>
    <cellStyle name="20% - Accent4 48" xfId="1377"/>
    <cellStyle name="20% - Accent4 49" xfId="1378"/>
    <cellStyle name="20% - Accent4 5" xfId="1379"/>
    <cellStyle name="20% - Accent4 5 2" xfId="24344"/>
    <cellStyle name="20% - Accent4 5 2 2" xfId="24559"/>
    <cellStyle name="20% - Accent4 5 3" xfId="25152"/>
    <cellStyle name="20% - Accent4 5 4" xfId="25746"/>
    <cellStyle name="20% - Accent4 50" xfId="1380"/>
    <cellStyle name="20% - Accent4 51" xfId="1381"/>
    <cellStyle name="20% - Accent4 52" xfId="1382"/>
    <cellStyle name="20% - Accent4 53" xfId="1383"/>
    <cellStyle name="20% - Accent4 54" xfId="1384"/>
    <cellStyle name="20% - Accent4 55" xfId="1385"/>
    <cellStyle name="20% - Accent4 56" xfId="1386"/>
    <cellStyle name="20% - Accent4 57" xfId="1387"/>
    <cellStyle name="20% - Accent4 58" xfId="1388"/>
    <cellStyle name="20% - Accent4 59" xfId="1389"/>
    <cellStyle name="20% - Accent4 6" xfId="1390"/>
    <cellStyle name="20% - Accent4 6 2" xfId="24396"/>
    <cellStyle name="20% - Accent4 6 2 2" xfId="24560"/>
    <cellStyle name="20% - Accent4 6 3" xfId="25153"/>
    <cellStyle name="20% - Accent4 6 4" xfId="25745"/>
    <cellStyle name="20% - Accent4 60" xfId="1391"/>
    <cellStyle name="20% - Accent4 61" xfId="1392"/>
    <cellStyle name="20% - Accent4 62" xfId="1393"/>
    <cellStyle name="20% - Accent4 63" xfId="1394"/>
    <cellStyle name="20% - Accent4 64" xfId="1395"/>
    <cellStyle name="20% - Accent4 65" xfId="1396"/>
    <cellStyle name="20% - Accent4 66" xfId="1397"/>
    <cellStyle name="20% - Accent4 67" xfId="1398"/>
    <cellStyle name="20% - Accent4 68" xfId="1399"/>
    <cellStyle name="20% - Accent4 69" xfId="1400"/>
    <cellStyle name="20% - Accent4 7" xfId="1401"/>
    <cellStyle name="20% - Accent4 7 2" xfId="24446"/>
    <cellStyle name="20% - Accent4 7 2 2" xfId="24561"/>
    <cellStyle name="20% - Accent4 7 3" xfId="25154"/>
    <cellStyle name="20% - Accent4 7 4" xfId="25744"/>
    <cellStyle name="20% - Accent4 70" xfId="1402"/>
    <cellStyle name="20% - Accent4 71" xfId="1403"/>
    <cellStyle name="20% - Accent4 72" xfId="1404"/>
    <cellStyle name="20% - Accent4 73" xfId="1405"/>
    <cellStyle name="20% - Accent4 74" xfId="1406"/>
    <cellStyle name="20% - Accent4 75" xfId="1407"/>
    <cellStyle name="20% - Accent4 76" xfId="1408"/>
    <cellStyle name="20% - Accent4 77" xfId="1409"/>
    <cellStyle name="20% - Accent4 78" xfId="1410"/>
    <cellStyle name="20% - Accent4 79" xfId="1411"/>
    <cellStyle name="20% - Accent4 8" xfId="1412"/>
    <cellStyle name="20% - Accent4 8 2" xfId="24501"/>
    <cellStyle name="20% - Accent4 8 2 2" xfId="24562"/>
    <cellStyle name="20% - Accent4 8 3" xfId="25155"/>
    <cellStyle name="20% - Accent4 8 4" xfId="25743"/>
    <cellStyle name="20% - Accent4 80" xfId="1413"/>
    <cellStyle name="20% - Accent4 81" xfId="1414"/>
    <cellStyle name="20% - Accent4 82" xfId="1415"/>
    <cellStyle name="20% - Accent4 83" xfId="1416"/>
    <cellStyle name="20% - Accent4 84" xfId="1417"/>
    <cellStyle name="20% - Accent4 85" xfId="1418"/>
    <cellStyle name="20% - Accent4 86" xfId="1419"/>
    <cellStyle name="20% - Accent4 87" xfId="1420"/>
    <cellStyle name="20% - Accent4 88" xfId="1421"/>
    <cellStyle name="20% - Accent4 89" xfId="1422"/>
    <cellStyle name="20% - Accent4 9" xfId="1423"/>
    <cellStyle name="20% - Accent4 90" xfId="1424"/>
    <cellStyle name="20% - Accent4 91" xfId="1425"/>
    <cellStyle name="20% - Accent4 92" xfId="1426"/>
    <cellStyle name="20% - Accent4 93" xfId="24096"/>
    <cellStyle name="20% - Accent4 93 2" xfId="24169"/>
    <cellStyle name="20% - Accent4 93 3" xfId="26142"/>
    <cellStyle name="20% - Accent4 93 4" xfId="26338"/>
    <cellStyle name="20% - Accent4 93 5" xfId="26327"/>
    <cellStyle name="20% - Accent4 94" xfId="26076"/>
    <cellStyle name="20% - Accent4 95" xfId="26213"/>
    <cellStyle name="20% - Accent4 96" xfId="26387"/>
    <cellStyle name="20% - Accent4 97" xfId="27577"/>
    <cellStyle name="20% - Accent5" xfId="1427"/>
    <cellStyle name="20% - Accent5 10" xfId="1428"/>
    <cellStyle name="20% - Accent5 11" xfId="1429"/>
    <cellStyle name="20% - Accent5 12" xfId="1430"/>
    <cellStyle name="20% - Accent5 13" xfId="1431"/>
    <cellStyle name="20% - Accent5 14" xfId="1432"/>
    <cellStyle name="20% - Accent5 15" xfId="1433"/>
    <cellStyle name="20% - Accent5 16" xfId="1434"/>
    <cellStyle name="20% - Accent5 17" xfId="1435"/>
    <cellStyle name="20% - Accent5 18" xfId="1436"/>
    <cellStyle name="20% - Accent5 19" xfId="1437"/>
    <cellStyle name="20% - Accent5 2" xfId="1438"/>
    <cellStyle name="20% - Accent5 2 10" xfId="1439"/>
    <cellStyle name="20% - Accent5 2 11" xfId="1440"/>
    <cellStyle name="20% - Accent5 2 12" xfId="1441"/>
    <cellStyle name="20% - Accent5 2 13" xfId="1442"/>
    <cellStyle name="20% - Accent5 2 14" xfId="1443"/>
    <cellStyle name="20% - Accent5 2 15" xfId="1444"/>
    <cellStyle name="20% - Accent5 2 16" xfId="1445"/>
    <cellStyle name="20% - Accent5 2 17" xfId="1446"/>
    <cellStyle name="20% - Accent5 2 18" xfId="1447"/>
    <cellStyle name="20% - Accent5 2 19" xfId="1448"/>
    <cellStyle name="20% - Accent5 2 2" xfId="1449"/>
    <cellStyle name="20% - Accent5 2 20" xfId="1450"/>
    <cellStyle name="20% - Accent5 2 21" xfId="1451"/>
    <cellStyle name="20% - Accent5 2 22" xfId="1452"/>
    <cellStyle name="20% - Accent5 2 23" xfId="1453"/>
    <cellStyle name="20% - Accent5 2 24" xfId="1454"/>
    <cellStyle name="20% - Accent5 2 25" xfId="1455"/>
    <cellStyle name="20% - Accent5 2 26" xfId="1456"/>
    <cellStyle name="20% - Accent5 2 27" xfId="1457"/>
    <cellStyle name="20% - Accent5 2 28" xfId="1458"/>
    <cellStyle name="20% - Accent5 2 29" xfId="1459"/>
    <cellStyle name="20% - Accent5 2 3" xfId="1460"/>
    <cellStyle name="20% - Accent5 2 30" xfId="1461"/>
    <cellStyle name="20% - Accent5 2 31" xfId="1462"/>
    <cellStyle name="20% - Accent5 2 32" xfId="1463"/>
    <cellStyle name="20% - Accent5 2 33" xfId="1464"/>
    <cellStyle name="20% - Accent5 2 34" xfId="1465"/>
    <cellStyle name="20% - Accent5 2 35" xfId="1466"/>
    <cellStyle name="20% - Accent5 2 36" xfId="1467"/>
    <cellStyle name="20% - Accent5 2 37" xfId="1468"/>
    <cellStyle name="20% - Accent5 2 38" xfId="1469"/>
    <cellStyle name="20% - Accent5 2 39" xfId="1470"/>
    <cellStyle name="20% - Accent5 2 4" xfId="1471"/>
    <cellStyle name="20% - Accent5 2 40" xfId="1472"/>
    <cellStyle name="20% - Accent5 2 41" xfId="1473"/>
    <cellStyle name="20% - Accent5 2 42" xfId="1474"/>
    <cellStyle name="20% - Accent5 2 43" xfId="1475"/>
    <cellStyle name="20% - Accent5 2 44" xfId="1476"/>
    <cellStyle name="20% - Accent5 2 45" xfId="1477"/>
    <cellStyle name="20% - Accent5 2 46" xfId="1478"/>
    <cellStyle name="20% - Accent5 2 47" xfId="1479"/>
    <cellStyle name="20% - Accent5 2 48" xfId="1480"/>
    <cellStyle name="20% - Accent5 2 49" xfId="1481"/>
    <cellStyle name="20% - Accent5 2 5" xfId="1482"/>
    <cellStyle name="20% - Accent5 2 50" xfId="1483"/>
    <cellStyle name="20% - Accent5 2 51" xfId="1484"/>
    <cellStyle name="20% - Accent5 2 52" xfId="1485"/>
    <cellStyle name="20% - Accent5 2 53" xfId="1486"/>
    <cellStyle name="20% - Accent5 2 54" xfId="1487"/>
    <cellStyle name="20% - Accent5 2 55" xfId="1488"/>
    <cellStyle name="20% - Accent5 2 56" xfId="1489"/>
    <cellStyle name="20% - Accent5 2 57" xfId="1490"/>
    <cellStyle name="20% - Accent5 2 58" xfId="1491"/>
    <cellStyle name="20% - Accent5 2 59" xfId="1492"/>
    <cellStyle name="20% - Accent5 2 6" xfId="1493"/>
    <cellStyle name="20% - Accent5 2 60" xfId="1494"/>
    <cellStyle name="20% - Accent5 2 61" xfId="1495"/>
    <cellStyle name="20% - Accent5 2 62" xfId="1496"/>
    <cellStyle name="20% - Accent5 2 63" xfId="1497"/>
    <cellStyle name="20% - Accent5 2 64" xfId="1498"/>
    <cellStyle name="20% - Accent5 2 65" xfId="1499"/>
    <cellStyle name="20% - Accent5 2 66" xfId="1500"/>
    <cellStyle name="20% - Accent5 2 67" xfId="1501"/>
    <cellStyle name="20% - Accent5 2 68" xfId="1502"/>
    <cellStyle name="20% - Accent5 2 69" xfId="1503"/>
    <cellStyle name="20% - Accent5 2 7" xfId="1504"/>
    <cellStyle name="20% - Accent5 2 70" xfId="1505"/>
    <cellStyle name="20% - Accent5 2 71" xfId="1506"/>
    <cellStyle name="20% - Accent5 2 72" xfId="1507"/>
    <cellStyle name="20% - Accent5 2 73" xfId="1508"/>
    <cellStyle name="20% - Accent5 2 74" xfId="1509"/>
    <cellStyle name="20% - Accent5 2 75" xfId="1510"/>
    <cellStyle name="20% - Accent5 2 76" xfId="1511"/>
    <cellStyle name="20% - Accent5 2 77" xfId="1512"/>
    <cellStyle name="20% - Accent5 2 78" xfId="1513"/>
    <cellStyle name="20% - Accent5 2 79" xfId="1514"/>
    <cellStyle name="20% - Accent5 2 8" xfId="1515"/>
    <cellStyle name="20% - Accent5 2 80" xfId="1516"/>
    <cellStyle name="20% - Accent5 2 81" xfId="1517"/>
    <cellStyle name="20% - Accent5 2 82" xfId="1518"/>
    <cellStyle name="20% - Accent5 2 83" xfId="1519"/>
    <cellStyle name="20% - Accent5 2 84" xfId="1520"/>
    <cellStyle name="20% - Accent5 2 85" xfId="1521"/>
    <cellStyle name="20% - Accent5 2 86" xfId="1522"/>
    <cellStyle name="20% - Accent5 2 87" xfId="1523"/>
    <cellStyle name="20% - Accent5 2 88" xfId="1524"/>
    <cellStyle name="20% - Accent5 2 89" xfId="1525"/>
    <cellStyle name="20% - Accent5 2 9" xfId="1526"/>
    <cellStyle name="20% - Accent5 20" xfId="1527"/>
    <cellStyle name="20% - Accent5 21" xfId="1528"/>
    <cellStyle name="20% - Accent5 22" xfId="1529"/>
    <cellStyle name="20% - Accent5 23" xfId="1530"/>
    <cellStyle name="20% - Accent5 24" xfId="1531"/>
    <cellStyle name="20% - Accent5 25" xfId="1532"/>
    <cellStyle name="20% - Accent5 26" xfId="1533"/>
    <cellStyle name="20% - Accent5 27" xfId="1534"/>
    <cellStyle name="20% - Accent5 28" xfId="1535"/>
    <cellStyle name="20% - Accent5 29" xfId="1536"/>
    <cellStyle name="20% - Accent5 3" xfId="1537"/>
    <cellStyle name="20% - Accent5 3 10" xfId="1538"/>
    <cellStyle name="20% - Accent5 3 11" xfId="1539"/>
    <cellStyle name="20% - Accent5 3 12" xfId="1540"/>
    <cellStyle name="20% - Accent5 3 13" xfId="1541"/>
    <cellStyle name="20% - Accent5 3 14" xfId="1542"/>
    <cellStyle name="20% - Accent5 3 15" xfId="1543"/>
    <cellStyle name="20% - Accent5 3 16" xfId="1544"/>
    <cellStyle name="20% - Accent5 3 17" xfId="1545"/>
    <cellStyle name="20% - Accent5 3 18" xfId="1546"/>
    <cellStyle name="20% - Accent5 3 19" xfId="1547"/>
    <cellStyle name="20% - Accent5 3 2" xfId="1548"/>
    <cellStyle name="20% - Accent5 3 20" xfId="1549"/>
    <cellStyle name="20% - Accent5 3 21" xfId="1550"/>
    <cellStyle name="20% - Accent5 3 22" xfId="1551"/>
    <cellStyle name="20% - Accent5 3 23" xfId="1552"/>
    <cellStyle name="20% - Accent5 3 24" xfId="1553"/>
    <cellStyle name="20% - Accent5 3 25" xfId="1554"/>
    <cellStyle name="20% - Accent5 3 26" xfId="1555"/>
    <cellStyle name="20% - Accent5 3 27" xfId="1556"/>
    <cellStyle name="20% - Accent5 3 28" xfId="1557"/>
    <cellStyle name="20% - Accent5 3 29" xfId="1558"/>
    <cellStyle name="20% - Accent5 3 3" xfId="1559"/>
    <cellStyle name="20% - Accent5 3 30" xfId="1560"/>
    <cellStyle name="20% - Accent5 3 31" xfId="1561"/>
    <cellStyle name="20% - Accent5 3 32" xfId="1562"/>
    <cellStyle name="20% - Accent5 3 33" xfId="1563"/>
    <cellStyle name="20% - Accent5 3 34" xfId="1564"/>
    <cellStyle name="20% - Accent5 3 35" xfId="1565"/>
    <cellStyle name="20% - Accent5 3 36" xfId="1566"/>
    <cellStyle name="20% - Accent5 3 37" xfId="1567"/>
    <cellStyle name="20% - Accent5 3 38" xfId="1568"/>
    <cellStyle name="20% - Accent5 3 39" xfId="1569"/>
    <cellStyle name="20% - Accent5 3 4" xfId="1570"/>
    <cellStyle name="20% - Accent5 3 40" xfId="1571"/>
    <cellStyle name="20% - Accent5 3 41" xfId="1572"/>
    <cellStyle name="20% - Accent5 3 42" xfId="1573"/>
    <cellStyle name="20% - Accent5 3 43" xfId="1574"/>
    <cellStyle name="20% - Accent5 3 44" xfId="1575"/>
    <cellStyle name="20% - Accent5 3 45" xfId="1576"/>
    <cellStyle name="20% - Accent5 3 46" xfId="1577"/>
    <cellStyle name="20% - Accent5 3 47" xfId="1578"/>
    <cellStyle name="20% - Accent5 3 48" xfId="1579"/>
    <cellStyle name="20% - Accent5 3 49" xfId="1580"/>
    <cellStyle name="20% - Accent5 3 5" xfId="1581"/>
    <cellStyle name="20% - Accent5 3 50" xfId="1582"/>
    <cellStyle name="20% - Accent5 3 51" xfId="1583"/>
    <cellStyle name="20% - Accent5 3 52" xfId="1584"/>
    <cellStyle name="20% - Accent5 3 53" xfId="1585"/>
    <cellStyle name="20% - Accent5 3 54" xfId="1586"/>
    <cellStyle name="20% - Accent5 3 55" xfId="1587"/>
    <cellStyle name="20% - Accent5 3 56" xfId="1588"/>
    <cellStyle name="20% - Accent5 3 57" xfId="1589"/>
    <cellStyle name="20% - Accent5 3 58" xfId="1590"/>
    <cellStyle name="20% - Accent5 3 59" xfId="1591"/>
    <cellStyle name="20% - Accent5 3 6" xfId="1592"/>
    <cellStyle name="20% - Accent5 3 60" xfId="1593"/>
    <cellStyle name="20% - Accent5 3 61" xfId="1594"/>
    <cellStyle name="20% - Accent5 3 62" xfId="1595"/>
    <cellStyle name="20% - Accent5 3 63" xfId="1596"/>
    <cellStyle name="20% - Accent5 3 64" xfId="1597"/>
    <cellStyle name="20% - Accent5 3 65" xfId="1598"/>
    <cellStyle name="20% - Accent5 3 66" xfId="1599"/>
    <cellStyle name="20% - Accent5 3 67" xfId="1600"/>
    <cellStyle name="20% - Accent5 3 68" xfId="1601"/>
    <cellStyle name="20% - Accent5 3 69" xfId="1602"/>
    <cellStyle name="20% - Accent5 3 7" xfId="1603"/>
    <cellStyle name="20% - Accent5 3 70" xfId="1604"/>
    <cellStyle name="20% - Accent5 3 71" xfId="1605"/>
    <cellStyle name="20% - Accent5 3 72" xfId="1606"/>
    <cellStyle name="20% - Accent5 3 73" xfId="1607"/>
    <cellStyle name="20% - Accent5 3 74" xfId="1608"/>
    <cellStyle name="20% - Accent5 3 75" xfId="1609"/>
    <cellStyle name="20% - Accent5 3 76" xfId="1610"/>
    <cellStyle name="20% - Accent5 3 77" xfId="1611"/>
    <cellStyle name="20% - Accent5 3 78" xfId="1612"/>
    <cellStyle name="20% - Accent5 3 79" xfId="1613"/>
    <cellStyle name="20% - Accent5 3 8" xfId="1614"/>
    <cellStyle name="20% - Accent5 3 80" xfId="1615"/>
    <cellStyle name="20% - Accent5 3 81" xfId="1616"/>
    <cellStyle name="20% - Accent5 3 82" xfId="1617"/>
    <cellStyle name="20% - Accent5 3 83" xfId="1618"/>
    <cellStyle name="20% - Accent5 3 84" xfId="1619"/>
    <cellStyle name="20% - Accent5 3 85" xfId="1620"/>
    <cellStyle name="20% - Accent5 3 86" xfId="1621"/>
    <cellStyle name="20% - Accent5 3 87" xfId="1622"/>
    <cellStyle name="20% - Accent5 3 88" xfId="1623"/>
    <cellStyle name="20% - Accent5 3 89" xfId="1624"/>
    <cellStyle name="20% - Accent5 3 9" xfId="1625"/>
    <cellStyle name="20% - Accent5 30" xfId="1626"/>
    <cellStyle name="20% - Accent5 31" xfId="1627"/>
    <cellStyle name="20% - Accent5 32" xfId="1628"/>
    <cellStyle name="20% - Accent5 33" xfId="1629"/>
    <cellStyle name="20% - Accent5 34" xfId="1630"/>
    <cellStyle name="20% - Accent5 35" xfId="1631"/>
    <cellStyle name="20% - Accent5 36" xfId="1632"/>
    <cellStyle name="20% - Accent5 37" xfId="1633"/>
    <cellStyle name="20% - Accent5 38" xfId="1634"/>
    <cellStyle name="20% - Accent5 39" xfId="1635"/>
    <cellStyle name="20% - Accent5 4" xfId="1636"/>
    <cellStyle name="20% - Accent5 4 10" xfId="1637"/>
    <cellStyle name="20% - Accent5 4 11" xfId="1638"/>
    <cellStyle name="20% - Accent5 4 12" xfId="1639"/>
    <cellStyle name="20% - Accent5 4 13" xfId="1640"/>
    <cellStyle name="20% - Accent5 4 14" xfId="1641"/>
    <cellStyle name="20% - Accent5 4 15" xfId="1642"/>
    <cellStyle name="20% - Accent5 4 16" xfId="1643"/>
    <cellStyle name="20% - Accent5 4 17" xfId="1644"/>
    <cellStyle name="20% - Accent5 4 18" xfId="1645"/>
    <cellStyle name="20% - Accent5 4 19" xfId="1646"/>
    <cellStyle name="20% - Accent5 4 2" xfId="1647"/>
    <cellStyle name="20% - Accent5 4 20" xfId="1648"/>
    <cellStyle name="20% - Accent5 4 21" xfId="1649"/>
    <cellStyle name="20% - Accent5 4 22" xfId="1650"/>
    <cellStyle name="20% - Accent5 4 23" xfId="1651"/>
    <cellStyle name="20% - Accent5 4 24" xfId="1652"/>
    <cellStyle name="20% - Accent5 4 25" xfId="1653"/>
    <cellStyle name="20% - Accent5 4 26" xfId="1654"/>
    <cellStyle name="20% - Accent5 4 27" xfId="1655"/>
    <cellStyle name="20% - Accent5 4 28" xfId="1656"/>
    <cellStyle name="20% - Accent5 4 29" xfId="1657"/>
    <cellStyle name="20% - Accent5 4 3" xfId="1658"/>
    <cellStyle name="20% - Accent5 4 30" xfId="1659"/>
    <cellStyle name="20% - Accent5 4 31" xfId="1660"/>
    <cellStyle name="20% - Accent5 4 32" xfId="1661"/>
    <cellStyle name="20% - Accent5 4 33" xfId="1662"/>
    <cellStyle name="20% - Accent5 4 34" xfId="1663"/>
    <cellStyle name="20% - Accent5 4 35" xfId="1664"/>
    <cellStyle name="20% - Accent5 4 36" xfId="1665"/>
    <cellStyle name="20% - Accent5 4 37" xfId="1666"/>
    <cellStyle name="20% - Accent5 4 38" xfId="1667"/>
    <cellStyle name="20% - Accent5 4 39" xfId="1668"/>
    <cellStyle name="20% - Accent5 4 4" xfId="1669"/>
    <cellStyle name="20% - Accent5 4 40" xfId="1670"/>
    <cellStyle name="20% - Accent5 4 41" xfId="1671"/>
    <cellStyle name="20% - Accent5 4 42" xfId="1672"/>
    <cellStyle name="20% - Accent5 4 43" xfId="1673"/>
    <cellStyle name="20% - Accent5 4 44" xfId="1674"/>
    <cellStyle name="20% - Accent5 4 45" xfId="1675"/>
    <cellStyle name="20% - Accent5 4 46" xfId="1676"/>
    <cellStyle name="20% - Accent5 4 47" xfId="1677"/>
    <cellStyle name="20% - Accent5 4 48" xfId="1678"/>
    <cellStyle name="20% - Accent5 4 49" xfId="1679"/>
    <cellStyle name="20% - Accent5 4 5" xfId="1680"/>
    <cellStyle name="20% - Accent5 4 50" xfId="1681"/>
    <cellStyle name="20% - Accent5 4 51" xfId="1682"/>
    <cellStyle name="20% - Accent5 4 52" xfId="1683"/>
    <cellStyle name="20% - Accent5 4 53" xfId="1684"/>
    <cellStyle name="20% - Accent5 4 54" xfId="1685"/>
    <cellStyle name="20% - Accent5 4 55" xfId="1686"/>
    <cellStyle name="20% - Accent5 4 56" xfId="1687"/>
    <cellStyle name="20% - Accent5 4 57" xfId="1688"/>
    <cellStyle name="20% - Accent5 4 58" xfId="1689"/>
    <cellStyle name="20% - Accent5 4 59" xfId="1690"/>
    <cellStyle name="20% - Accent5 4 6" xfId="1691"/>
    <cellStyle name="20% - Accent5 4 60" xfId="1692"/>
    <cellStyle name="20% - Accent5 4 61" xfId="1693"/>
    <cellStyle name="20% - Accent5 4 62" xfId="1694"/>
    <cellStyle name="20% - Accent5 4 63" xfId="1695"/>
    <cellStyle name="20% - Accent5 4 64" xfId="1696"/>
    <cellStyle name="20% - Accent5 4 65" xfId="1697"/>
    <cellStyle name="20% - Accent5 4 66" xfId="1698"/>
    <cellStyle name="20% - Accent5 4 67" xfId="1699"/>
    <cellStyle name="20% - Accent5 4 68" xfId="1700"/>
    <cellStyle name="20% - Accent5 4 69" xfId="1701"/>
    <cellStyle name="20% - Accent5 4 7" xfId="1702"/>
    <cellStyle name="20% - Accent5 4 70" xfId="1703"/>
    <cellStyle name="20% - Accent5 4 71" xfId="1704"/>
    <cellStyle name="20% - Accent5 4 72" xfId="1705"/>
    <cellStyle name="20% - Accent5 4 73" xfId="1706"/>
    <cellStyle name="20% - Accent5 4 74" xfId="1707"/>
    <cellStyle name="20% - Accent5 4 75" xfId="1708"/>
    <cellStyle name="20% - Accent5 4 76" xfId="1709"/>
    <cellStyle name="20% - Accent5 4 77" xfId="1710"/>
    <cellStyle name="20% - Accent5 4 78" xfId="1711"/>
    <cellStyle name="20% - Accent5 4 79" xfId="1712"/>
    <cellStyle name="20% - Accent5 4 8" xfId="1713"/>
    <cellStyle name="20% - Accent5 4 80" xfId="1714"/>
    <cellStyle name="20% - Accent5 4 81" xfId="1715"/>
    <cellStyle name="20% - Accent5 4 82" xfId="1716"/>
    <cellStyle name="20% - Accent5 4 83" xfId="1717"/>
    <cellStyle name="20% - Accent5 4 84" xfId="1718"/>
    <cellStyle name="20% - Accent5 4 85" xfId="1719"/>
    <cellStyle name="20% - Accent5 4 86" xfId="1720"/>
    <cellStyle name="20% - Accent5 4 87" xfId="1721"/>
    <cellStyle name="20% - Accent5 4 88" xfId="1722"/>
    <cellStyle name="20% - Accent5 4 89" xfId="1723"/>
    <cellStyle name="20% - Accent5 4 9" xfId="1724"/>
    <cellStyle name="20% - Accent5 40" xfId="1725"/>
    <cellStyle name="20% - Accent5 41" xfId="1726"/>
    <cellStyle name="20% - Accent5 42" xfId="1727"/>
    <cellStyle name="20% - Accent5 43" xfId="1728"/>
    <cellStyle name="20% - Accent5 44" xfId="1729"/>
    <cellStyle name="20% - Accent5 45" xfId="1730"/>
    <cellStyle name="20% - Accent5 46" xfId="1731"/>
    <cellStyle name="20% - Accent5 47" xfId="1732"/>
    <cellStyle name="20% - Accent5 48" xfId="1733"/>
    <cellStyle name="20% - Accent5 49" xfId="1734"/>
    <cellStyle name="20% - Accent5 5" xfId="1735"/>
    <cellStyle name="20% - Accent5 5 2" xfId="24346"/>
    <cellStyle name="20% - Accent5 5 2 2" xfId="24563"/>
    <cellStyle name="20% - Accent5 5 3" xfId="25156"/>
    <cellStyle name="20% - Accent5 5 4" xfId="25734"/>
    <cellStyle name="20% - Accent5 50" xfId="1736"/>
    <cellStyle name="20% - Accent5 51" xfId="1737"/>
    <cellStyle name="20% - Accent5 52" xfId="1738"/>
    <cellStyle name="20% - Accent5 53" xfId="1739"/>
    <cellStyle name="20% - Accent5 54" xfId="1740"/>
    <cellStyle name="20% - Accent5 55" xfId="1741"/>
    <cellStyle name="20% - Accent5 56" xfId="1742"/>
    <cellStyle name="20% - Accent5 57" xfId="1743"/>
    <cellStyle name="20% - Accent5 58" xfId="1744"/>
    <cellStyle name="20% - Accent5 59" xfId="1745"/>
    <cellStyle name="20% - Accent5 6" xfId="1746"/>
    <cellStyle name="20% - Accent5 6 2" xfId="24398"/>
    <cellStyle name="20% - Accent5 6 2 2" xfId="24564"/>
    <cellStyle name="20% - Accent5 6 3" xfId="25157"/>
    <cellStyle name="20% - Accent5 6 4" xfId="25855"/>
    <cellStyle name="20% - Accent5 60" xfId="1747"/>
    <cellStyle name="20% - Accent5 61" xfId="1748"/>
    <cellStyle name="20% - Accent5 62" xfId="1749"/>
    <cellStyle name="20% - Accent5 63" xfId="1750"/>
    <cellStyle name="20% - Accent5 64" xfId="1751"/>
    <cellStyle name="20% - Accent5 65" xfId="1752"/>
    <cellStyle name="20% - Accent5 66" xfId="1753"/>
    <cellStyle name="20% - Accent5 67" xfId="1754"/>
    <cellStyle name="20% - Accent5 68" xfId="1755"/>
    <cellStyle name="20% - Accent5 69" xfId="1756"/>
    <cellStyle name="20% - Accent5 7" xfId="1757"/>
    <cellStyle name="20% - Accent5 7 2" xfId="24448"/>
    <cellStyle name="20% - Accent5 7 2 2" xfId="24565"/>
    <cellStyle name="20% - Accent5 7 3" xfId="25158"/>
    <cellStyle name="20% - Accent5 7 4" xfId="25733"/>
    <cellStyle name="20% - Accent5 70" xfId="1758"/>
    <cellStyle name="20% - Accent5 71" xfId="1759"/>
    <cellStyle name="20% - Accent5 72" xfId="1760"/>
    <cellStyle name="20% - Accent5 73" xfId="1761"/>
    <cellStyle name="20% - Accent5 74" xfId="1762"/>
    <cellStyle name="20% - Accent5 75" xfId="1763"/>
    <cellStyle name="20% - Accent5 76" xfId="1764"/>
    <cellStyle name="20% - Accent5 77" xfId="1765"/>
    <cellStyle name="20% - Accent5 78" xfId="1766"/>
    <cellStyle name="20% - Accent5 79" xfId="1767"/>
    <cellStyle name="20% - Accent5 8" xfId="1768"/>
    <cellStyle name="20% - Accent5 8 2" xfId="24503"/>
    <cellStyle name="20% - Accent5 8 2 2" xfId="24566"/>
    <cellStyle name="20% - Accent5 8 3" xfId="25159"/>
    <cellStyle name="20% - Accent5 8 4" xfId="25732"/>
    <cellStyle name="20% - Accent5 80" xfId="1769"/>
    <cellStyle name="20% - Accent5 81" xfId="1770"/>
    <cellStyle name="20% - Accent5 82" xfId="1771"/>
    <cellStyle name="20% - Accent5 83" xfId="1772"/>
    <cellStyle name="20% - Accent5 84" xfId="1773"/>
    <cellStyle name="20% - Accent5 85" xfId="1774"/>
    <cellStyle name="20% - Accent5 86" xfId="1775"/>
    <cellStyle name="20% - Accent5 87" xfId="1776"/>
    <cellStyle name="20% - Accent5 88" xfId="1777"/>
    <cellStyle name="20% - Accent5 89" xfId="1778"/>
    <cellStyle name="20% - Accent5 9" xfId="1779"/>
    <cellStyle name="20% - Accent5 90" xfId="1780"/>
    <cellStyle name="20% - Accent5 91" xfId="1781"/>
    <cellStyle name="20% - Accent5 92" xfId="1782"/>
    <cellStyle name="20% - Accent5 93" xfId="24098"/>
    <cellStyle name="20% - Accent5 93 2" xfId="24168"/>
    <cellStyle name="20% - Accent5 93 3" xfId="26141"/>
    <cellStyle name="20% - Accent5 93 4" xfId="26336"/>
    <cellStyle name="20% - Accent5 93 5" xfId="26329"/>
    <cellStyle name="20% - Accent5 94" xfId="26078"/>
    <cellStyle name="20% - Accent5 95" xfId="26215"/>
    <cellStyle name="20% - Accent5 96" xfId="26385"/>
    <cellStyle name="20% - Accent5 97" xfId="27578"/>
    <cellStyle name="20% - Accent6" xfId="1783"/>
    <cellStyle name="20% - Accent6 10" xfId="1784"/>
    <cellStyle name="20% - Accent6 11" xfId="1785"/>
    <cellStyle name="20% - Accent6 12" xfId="1786"/>
    <cellStyle name="20% - Accent6 13" xfId="1787"/>
    <cellStyle name="20% - Accent6 14" xfId="1788"/>
    <cellStyle name="20% - Accent6 15" xfId="1789"/>
    <cellStyle name="20% - Accent6 16" xfId="1790"/>
    <cellStyle name="20% - Accent6 17" xfId="1791"/>
    <cellStyle name="20% - Accent6 18" xfId="1792"/>
    <cellStyle name="20% - Accent6 19" xfId="1793"/>
    <cellStyle name="20% - Accent6 2" xfId="1794"/>
    <cellStyle name="20% - Accent6 2 10" xfId="1795"/>
    <cellStyle name="20% - Accent6 2 11" xfId="1796"/>
    <cellStyle name="20% - Accent6 2 12" xfId="1797"/>
    <cellStyle name="20% - Accent6 2 13" xfId="1798"/>
    <cellStyle name="20% - Accent6 2 14" xfId="1799"/>
    <cellStyle name="20% - Accent6 2 15" xfId="1800"/>
    <cellStyle name="20% - Accent6 2 16" xfId="1801"/>
    <cellStyle name="20% - Accent6 2 17" xfId="1802"/>
    <cellStyle name="20% - Accent6 2 18" xfId="1803"/>
    <cellStyle name="20% - Accent6 2 19" xfId="1804"/>
    <cellStyle name="20% - Accent6 2 2" xfId="1805"/>
    <cellStyle name="20% - Accent6 2 20" xfId="1806"/>
    <cellStyle name="20% - Accent6 2 21" xfId="1807"/>
    <cellStyle name="20% - Accent6 2 22" xfId="1808"/>
    <cellStyle name="20% - Accent6 2 23" xfId="1809"/>
    <cellStyle name="20% - Accent6 2 24" xfId="1810"/>
    <cellStyle name="20% - Accent6 2 25" xfId="1811"/>
    <cellStyle name="20% - Accent6 2 26" xfId="1812"/>
    <cellStyle name="20% - Accent6 2 27" xfId="1813"/>
    <cellStyle name="20% - Accent6 2 28" xfId="1814"/>
    <cellStyle name="20% - Accent6 2 29" xfId="1815"/>
    <cellStyle name="20% - Accent6 2 3" xfId="1816"/>
    <cellStyle name="20% - Accent6 2 30" xfId="1817"/>
    <cellStyle name="20% - Accent6 2 31" xfId="1818"/>
    <cellStyle name="20% - Accent6 2 32" xfId="1819"/>
    <cellStyle name="20% - Accent6 2 33" xfId="1820"/>
    <cellStyle name="20% - Accent6 2 34" xfId="1821"/>
    <cellStyle name="20% - Accent6 2 35" xfId="1822"/>
    <cellStyle name="20% - Accent6 2 36" xfId="1823"/>
    <cellStyle name="20% - Accent6 2 37" xfId="1824"/>
    <cellStyle name="20% - Accent6 2 38" xfId="1825"/>
    <cellStyle name="20% - Accent6 2 39" xfId="1826"/>
    <cellStyle name="20% - Accent6 2 4" xfId="1827"/>
    <cellStyle name="20% - Accent6 2 40" xfId="1828"/>
    <cellStyle name="20% - Accent6 2 41" xfId="1829"/>
    <cellStyle name="20% - Accent6 2 42" xfId="1830"/>
    <cellStyle name="20% - Accent6 2 43" xfId="1831"/>
    <cellStyle name="20% - Accent6 2 44" xfId="1832"/>
    <cellStyle name="20% - Accent6 2 45" xfId="1833"/>
    <cellStyle name="20% - Accent6 2 46" xfId="1834"/>
    <cellStyle name="20% - Accent6 2 47" xfId="1835"/>
    <cellStyle name="20% - Accent6 2 48" xfId="1836"/>
    <cellStyle name="20% - Accent6 2 49" xfId="1837"/>
    <cellStyle name="20% - Accent6 2 5" xfId="1838"/>
    <cellStyle name="20% - Accent6 2 50" xfId="1839"/>
    <cellStyle name="20% - Accent6 2 51" xfId="1840"/>
    <cellStyle name="20% - Accent6 2 52" xfId="1841"/>
    <cellStyle name="20% - Accent6 2 53" xfId="1842"/>
    <cellStyle name="20% - Accent6 2 54" xfId="1843"/>
    <cellStyle name="20% - Accent6 2 55" xfId="1844"/>
    <cellStyle name="20% - Accent6 2 56" xfId="1845"/>
    <cellStyle name="20% - Accent6 2 57" xfId="1846"/>
    <cellStyle name="20% - Accent6 2 58" xfId="1847"/>
    <cellStyle name="20% - Accent6 2 59" xfId="1848"/>
    <cellStyle name="20% - Accent6 2 6" xfId="1849"/>
    <cellStyle name="20% - Accent6 2 60" xfId="1850"/>
    <cellStyle name="20% - Accent6 2 61" xfId="1851"/>
    <cellStyle name="20% - Accent6 2 62" xfId="1852"/>
    <cellStyle name="20% - Accent6 2 63" xfId="1853"/>
    <cellStyle name="20% - Accent6 2 64" xfId="1854"/>
    <cellStyle name="20% - Accent6 2 65" xfId="1855"/>
    <cellStyle name="20% - Accent6 2 66" xfId="1856"/>
    <cellStyle name="20% - Accent6 2 67" xfId="1857"/>
    <cellStyle name="20% - Accent6 2 68" xfId="1858"/>
    <cellStyle name="20% - Accent6 2 69" xfId="1859"/>
    <cellStyle name="20% - Accent6 2 7" xfId="1860"/>
    <cellStyle name="20% - Accent6 2 70" xfId="1861"/>
    <cellStyle name="20% - Accent6 2 71" xfId="1862"/>
    <cellStyle name="20% - Accent6 2 72" xfId="1863"/>
    <cellStyle name="20% - Accent6 2 73" xfId="1864"/>
    <cellStyle name="20% - Accent6 2 74" xfId="1865"/>
    <cellStyle name="20% - Accent6 2 75" xfId="1866"/>
    <cellStyle name="20% - Accent6 2 76" xfId="1867"/>
    <cellStyle name="20% - Accent6 2 77" xfId="1868"/>
    <cellStyle name="20% - Accent6 2 78" xfId="1869"/>
    <cellStyle name="20% - Accent6 2 79" xfId="1870"/>
    <cellStyle name="20% - Accent6 2 8" xfId="1871"/>
    <cellStyle name="20% - Accent6 2 80" xfId="1872"/>
    <cellStyle name="20% - Accent6 2 81" xfId="1873"/>
    <cellStyle name="20% - Accent6 2 82" xfId="1874"/>
    <cellStyle name="20% - Accent6 2 83" xfId="1875"/>
    <cellStyle name="20% - Accent6 2 84" xfId="1876"/>
    <cellStyle name="20% - Accent6 2 85" xfId="1877"/>
    <cellStyle name="20% - Accent6 2 86" xfId="1878"/>
    <cellStyle name="20% - Accent6 2 87" xfId="1879"/>
    <cellStyle name="20% - Accent6 2 88" xfId="1880"/>
    <cellStyle name="20% - Accent6 2 89" xfId="1881"/>
    <cellStyle name="20% - Accent6 2 9" xfId="1882"/>
    <cellStyle name="20% - Accent6 20" xfId="1883"/>
    <cellStyle name="20% - Accent6 21" xfId="1884"/>
    <cellStyle name="20% - Accent6 22" xfId="1885"/>
    <cellStyle name="20% - Accent6 23" xfId="1886"/>
    <cellStyle name="20% - Accent6 24" xfId="1887"/>
    <cellStyle name="20% - Accent6 25" xfId="1888"/>
    <cellStyle name="20% - Accent6 26" xfId="1889"/>
    <cellStyle name="20% - Accent6 27" xfId="1890"/>
    <cellStyle name="20% - Accent6 28" xfId="1891"/>
    <cellStyle name="20% - Accent6 29" xfId="1892"/>
    <cellStyle name="20% - Accent6 3" xfId="1893"/>
    <cellStyle name="20% - Accent6 3 10" xfId="1894"/>
    <cellStyle name="20% - Accent6 3 11" xfId="1895"/>
    <cellStyle name="20% - Accent6 3 12" xfId="1896"/>
    <cellStyle name="20% - Accent6 3 13" xfId="1897"/>
    <cellStyle name="20% - Accent6 3 14" xfId="1898"/>
    <cellStyle name="20% - Accent6 3 15" xfId="1899"/>
    <cellStyle name="20% - Accent6 3 16" xfId="1900"/>
    <cellStyle name="20% - Accent6 3 17" xfId="1901"/>
    <cellStyle name="20% - Accent6 3 18" xfId="1902"/>
    <cellStyle name="20% - Accent6 3 19" xfId="1903"/>
    <cellStyle name="20% - Accent6 3 2" xfId="1904"/>
    <cellStyle name="20% - Accent6 3 20" xfId="1905"/>
    <cellStyle name="20% - Accent6 3 21" xfId="1906"/>
    <cellStyle name="20% - Accent6 3 22" xfId="1907"/>
    <cellStyle name="20% - Accent6 3 23" xfId="1908"/>
    <cellStyle name="20% - Accent6 3 24" xfId="1909"/>
    <cellStyle name="20% - Accent6 3 25" xfId="1910"/>
    <cellStyle name="20% - Accent6 3 26" xfId="1911"/>
    <cellStyle name="20% - Accent6 3 27" xfId="1912"/>
    <cellStyle name="20% - Accent6 3 28" xfId="1913"/>
    <cellStyle name="20% - Accent6 3 29" xfId="1914"/>
    <cellStyle name="20% - Accent6 3 3" xfId="1915"/>
    <cellStyle name="20% - Accent6 3 30" xfId="1916"/>
    <cellStyle name="20% - Accent6 3 31" xfId="1917"/>
    <cellStyle name="20% - Accent6 3 32" xfId="1918"/>
    <cellStyle name="20% - Accent6 3 33" xfId="1919"/>
    <cellStyle name="20% - Accent6 3 34" xfId="1920"/>
    <cellStyle name="20% - Accent6 3 35" xfId="1921"/>
    <cellStyle name="20% - Accent6 3 36" xfId="1922"/>
    <cellStyle name="20% - Accent6 3 37" xfId="1923"/>
    <cellStyle name="20% - Accent6 3 38" xfId="1924"/>
    <cellStyle name="20% - Accent6 3 39" xfId="1925"/>
    <cellStyle name="20% - Accent6 3 4" xfId="1926"/>
    <cellStyle name="20% - Accent6 3 40" xfId="1927"/>
    <cellStyle name="20% - Accent6 3 41" xfId="1928"/>
    <cellStyle name="20% - Accent6 3 42" xfId="1929"/>
    <cellStyle name="20% - Accent6 3 43" xfId="1930"/>
    <cellStyle name="20% - Accent6 3 44" xfId="1931"/>
    <cellStyle name="20% - Accent6 3 45" xfId="1932"/>
    <cellStyle name="20% - Accent6 3 46" xfId="1933"/>
    <cellStyle name="20% - Accent6 3 47" xfId="1934"/>
    <cellStyle name="20% - Accent6 3 48" xfId="1935"/>
    <cellStyle name="20% - Accent6 3 49" xfId="1936"/>
    <cellStyle name="20% - Accent6 3 5" xfId="1937"/>
    <cellStyle name="20% - Accent6 3 50" xfId="1938"/>
    <cellStyle name="20% - Accent6 3 51" xfId="1939"/>
    <cellStyle name="20% - Accent6 3 52" xfId="1940"/>
    <cellStyle name="20% - Accent6 3 53" xfId="1941"/>
    <cellStyle name="20% - Accent6 3 54" xfId="1942"/>
    <cellStyle name="20% - Accent6 3 55" xfId="1943"/>
    <cellStyle name="20% - Accent6 3 56" xfId="1944"/>
    <cellStyle name="20% - Accent6 3 57" xfId="1945"/>
    <cellStyle name="20% - Accent6 3 58" xfId="1946"/>
    <cellStyle name="20% - Accent6 3 59" xfId="1947"/>
    <cellStyle name="20% - Accent6 3 6" xfId="1948"/>
    <cellStyle name="20% - Accent6 3 60" xfId="1949"/>
    <cellStyle name="20% - Accent6 3 61" xfId="1950"/>
    <cellStyle name="20% - Accent6 3 62" xfId="1951"/>
    <cellStyle name="20% - Accent6 3 63" xfId="1952"/>
    <cellStyle name="20% - Accent6 3 64" xfId="1953"/>
    <cellStyle name="20% - Accent6 3 65" xfId="1954"/>
    <cellStyle name="20% - Accent6 3 66" xfId="1955"/>
    <cellStyle name="20% - Accent6 3 67" xfId="1956"/>
    <cellStyle name="20% - Accent6 3 68" xfId="1957"/>
    <cellStyle name="20% - Accent6 3 69" xfId="1958"/>
    <cellStyle name="20% - Accent6 3 7" xfId="1959"/>
    <cellStyle name="20% - Accent6 3 70" xfId="1960"/>
    <cellStyle name="20% - Accent6 3 71" xfId="1961"/>
    <cellStyle name="20% - Accent6 3 72" xfId="1962"/>
    <cellStyle name="20% - Accent6 3 73" xfId="1963"/>
    <cellStyle name="20% - Accent6 3 74" xfId="1964"/>
    <cellStyle name="20% - Accent6 3 75" xfId="1965"/>
    <cellStyle name="20% - Accent6 3 76" xfId="1966"/>
    <cellStyle name="20% - Accent6 3 77" xfId="1967"/>
    <cellStyle name="20% - Accent6 3 78" xfId="1968"/>
    <cellStyle name="20% - Accent6 3 79" xfId="1969"/>
    <cellStyle name="20% - Accent6 3 8" xfId="1970"/>
    <cellStyle name="20% - Accent6 3 80" xfId="1971"/>
    <cellStyle name="20% - Accent6 3 81" xfId="1972"/>
    <cellStyle name="20% - Accent6 3 82" xfId="1973"/>
    <cellStyle name="20% - Accent6 3 83" xfId="1974"/>
    <cellStyle name="20% - Accent6 3 84" xfId="1975"/>
    <cellStyle name="20% - Accent6 3 85" xfId="1976"/>
    <cellStyle name="20% - Accent6 3 86" xfId="1977"/>
    <cellStyle name="20% - Accent6 3 87" xfId="1978"/>
    <cellStyle name="20% - Accent6 3 88" xfId="1979"/>
    <cellStyle name="20% - Accent6 3 89" xfId="1980"/>
    <cellStyle name="20% - Accent6 3 9" xfId="1981"/>
    <cellStyle name="20% - Accent6 30" xfId="1982"/>
    <cellStyle name="20% - Accent6 31" xfId="1983"/>
    <cellStyle name="20% - Accent6 32" xfId="1984"/>
    <cellStyle name="20% - Accent6 33" xfId="1985"/>
    <cellStyle name="20% - Accent6 34" xfId="1986"/>
    <cellStyle name="20% - Accent6 35" xfId="1987"/>
    <cellStyle name="20% - Accent6 36" xfId="1988"/>
    <cellStyle name="20% - Accent6 37" xfId="1989"/>
    <cellStyle name="20% - Accent6 38" xfId="1990"/>
    <cellStyle name="20% - Accent6 39" xfId="1991"/>
    <cellStyle name="20% - Accent6 4" xfId="1992"/>
    <cellStyle name="20% - Accent6 4 10" xfId="1993"/>
    <cellStyle name="20% - Accent6 4 11" xfId="1994"/>
    <cellStyle name="20% - Accent6 4 12" xfId="1995"/>
    <cellStyle name="20% - Accent6 4 13" xfId="1996"/>
    <cellStyle name="20% - Accent6 4 14" xfId="1997"/>
    <cellStyle name="20% - Accent6 4 15" xfId="1998"/>
    <cellStyle name="20% - Accent6 4 16" xfId="1999"/>
    <cellStyle name="20% - Accent6 4 17" xfId="2000"/>
    <cellStyle name="20% - Accent6 4 18" xfId="2001"/>
    <cellStyle name="20% - Accent6 4 19" xfId="2002"/>
    <cellStyle name="20% - Accent6 4 2" xfId="2003"/>
    <cellStyle name="20% - Accent6 4 20" xfId="2004"/>
    <cellStyle name="20% - Accent6 4 21" xfId="2005"/>
    <cellStyle name="20% - Accent6 4 22" xfId="2006"/>
    <cellStyle name="20% - Accent6 4 23" xfId="2007"/>
    <cellStyle name="20% - Accent6 4 24" xfId="2008"/>
    <cellStyle name="20% - Accent6 4 25" xfId="2009"/>
    <cellStyle name="20% - Accent6 4 26" xfId="2010"/>
    <cellStyle name="20% - Accent6 4 27" xfId="2011"/>
    <cellStyle name="20% - Accent6 4 28" xfId="2012"/>
    <cellStyle name="20% - Accent6 4 29" xfId="2013"/>
    <cellStyle name="20% - Accent6 4 3" xfId="2014"/>
    <cellStyle name="20% - Accent6 4 30" xfId="2015"/>
    <cellStyle name="20% - Accent6 4 31" xfId="2016"/>
    <cellStyle name="20% - Accent6 4 32" xfId="2017"/>
    <cellStyle name="20% - Accent6 4 33" xfId="2018"/>
    <cellStyle name="20% - Accent6 4 34" xfId="2019"/>
    <cellStyle name="20% - Accent6 4 35" xfId="2020"/>
    <cellStyle name="20% - Accent6 4 36" xfId="2021"/>
    <cellStyle name="20% - Accent6 4 37" xfId="2022"/>
    <cellStyle name="20% - Accent6 4 38" xfId="2023"/>
    <cellStyle name="20% - Accent6 4 39" xfId="2024"/>
    <cellStyle name="20% - Accent6 4 4" xfId="2025"/>
    <cellStyle name="20% - Accent6 4 40" xfId="2026"/>
    <cellStyle name="20% - Accent6 4 41" xfId="2027"/>
    <cellStyle name="20% - Accent6 4 42" xfId="2028"/>
    <cellStyle name="20% - Accent6 4 43" xfId="2029"/>
    <cellStyle name="20% - Accent6 4 44" xfId="2030"/>
    <cellStyle name="20% - Accent6 4 45" xfId="2031"/>
    <cellStyle name="20% - Accent6 4 46" xfId="2032"/>
    <cellStyle name="20% - Accent6 4 47" xfId="2033"/>
    <cellStyle name="20% - Accent6 4 48" xfId="2034"/>
    <cellStyle name="20% - Accent6 4 49" xfId="2035"/>
    <cellStyle name="20% - Accent6 4 5" xfId="2036"/>
    <cellStyle name="20% - Accent6 4 50" xfId="2037"/>
    <cellStyle name="20% - Accent6 4 51" xfId="2038"/>
    <cellStyle name="20% - Accent6 4 52" xfId="2039"/>
    <cellStyle name="20% - Accent6 4 53" xfId="2040"/>
    <cellStyle name="20% - Accent6 4 54" xfId="2041"/>
    <cellStyle name="20% - Accent6 4 55" xfId="2042"/>
    <cellStyle name="20% - Accent6 4 56" xfId="2043"/>
    <cellStyle name="20% - Accent6 4 57" xfId="2044"/>
    <cellStyle name="20% - Accent6 4 58" xfId="2045"/>
    <cellStyle name="20% - Accent6 4 59" xfId="2046"/>
    <cellStyle name="20% - Accent6 4 6" xfId="2047"/>
    <cellStyle name="20% - Accent6 4 60" xfId="2048"/>
    <cellStyle name="20% - Accent6 4 61" xfId="2049"/>
    <cellStyle name="20% - Accent6 4 62" xfId="2050"/>
    <cellStyle name="20% - Accent6 4 63" xfId="2051"/>
    <cellStyle name="20% - Accent6 4 64" xfId="2052"/>
    <cellStyle name="20% - Accent6 4 65" xfId="2053"/>
    <cellStyle name="20% - Accent6 4 66" xfId="2054"/>
    <cellStyle name="20% - Accent6 4 67" xfId="2055"/>
    <cellStyle name="20% - Accent6 4 68" xfId="2056"/>
    <cellStyle name="20% - Accent6 4 69" xfId="2057"/>
    <cellStyle name="20% - Accent6 4 7" xfId="2058"/>
    <cellStyle name="20% - Accent6 4 70" xfId="2059"/>
    <cellStyle name="20% - Accent6 4 71" xfId="2060"/>
    <cellStyle name="20% - Accent6 4 72" xfId="2061"/>
    <cellStyle name="20% - Accent6 4 73" xfId="2062"/>
    <cellStyle name="20% - Accent6 4 74" xfId="2063"/>
    <cellStyle name="20% - Accent6 4 75" xfId="2064"/>
    <cellStyle name="20% - Accent6 4 76" xfId="2065"/>
    <cellStyle name="20% - Accent6 4 77" xfId="2066"/>
    <cellStyle name="20% - Accent6 4 78" xfId="2067"/>
    <cellStyle name="20% - Accent6 4 79" xfId="2068"/>
    <cellStyle name="20% - Accent6 4 8" xfId="2069"/>
    <cellStyle name="20% - Accent6 4 80" xfId="2070"/>
    <cellStyle name="20% - Accent6 4 81" xfId="2071"/>
    <cellStyle name="20% - Accent6 4 82" xfId="2072"/>
    <cellStyle name="20% - Accent6 4 83" xfId="2073"/>
    <cellStyle name="20% - Accent6 4 84" xfId="2074"/>
    <cellStyle name="20% - Accent6 4 85" xfId="2075"/>
    <cellStyle name="20% - Accent6 4 86" xfId="2076"/>
    <cellStyle name="20% - Accent6 4 87" xfId="2077"/>
    <cellStyle name="20% - Accent6 4 88" xfId="2078"/>
    <cellStyle name="20% - Accent6 4 89" xfId="2079"/>
    <cellStyle name="20% - Accent6 4 9" xfId="2080"/>
    <cellStyle name="20% - Accent6 40" xfId="2081"/>
    <cellStyle name="20% - Accent6 41" xfId="2082"/>
    <cellStyle name="20% - Accent6 42" xfId="2083"/>
    <cellStyle name="20% - Accent6 43" xfId="2084"/>
    <cellStyle name="20% - Accent6 44" xfId="2085"/>
    <cellStyle name="20% - Accent6 45" xfId="2086"/>
    <cellStyle name="20% - Accent6 46" xfId="2087"/>
    <cellStyle name="20% - Accent6 47" xfId="2088"/>
    <cellStyle name="20% - Accent6 48" xfId="2089"/>
    <cellStyle name="20% - Accent6 49" xfId="2090"/>
    <cellStyle name="20% - Accent6 5" xfId="2091"/>
    <cellStyle name="20% - Accent6 5 2" xfId="24348"/>
    <cellStyle name="20% - Accent6 5 2 2" xfId="24567"/>
    <cellStyle name="20% - Accent6 5 3" xfId="25161"/>
    <cellStyle name="20% - Accent6 5 4" xfId="25727"/>
    <cellStyle name="20% - Accent6 50" xfId="2092"/>
    <cellStyle name="20% - Accent6 51" xfId="2093"/>
    <cellStyle name="20% - Accent6 52" xfId="2094"/>
    <cellStyle name="20% - Accent6 53" xfId="2095"/>
    <cellStyle name="20% - Accent6 54" xfId="2096"/>
    <cellStyle name="20% - Accent6 55" xfId="2097"/>
    <cellStyle name="20% - Accent6 56" xfId="2098"/>
    <cellStyle name="20% - Accent6 57" xfId="2099"/>
    <cellStyle name="20% - Accent6 58" xfId="2100"/>
    <cellStyle name="20% - Accent6 59" xfId="2101"/>
    <cellStyle name="20% - Accent6 6" xfId="2102"/>
    <cellStyle name="20% - Accent6 6 2" xfId="24400"/>
    <cellStyle name="20% - Accent6 6 2 2" xfId="24568"/>
    <cellStyle name="20% - Accent6 6 3" xfId="25162"/>
    <cellStyle name="20% - Accent6 6 4" xfId="25725"/>
    <cellStyle name="20% - Accent6 60" xfId="2103"/>
    <cellStyle name="20% - Accent6 61" xfId="2104"/>
    <cellStyle name="20% - Accent6 62" xfId="2105"/>
    <cellStyle name="20% - Accent6 63" xfId="2106"/>
    <cellStyle name="20% - Accent6 64" xfId="2107"/>
    <cellStyle name="20% - Accent6 65" xfId="2108"/>
    <cellStyle name="20% - Accent6 66" xfId="2109"/>
    <cellStyle name="20% - Accent6 67" xfId="2110"/>
    <cellStyle name="20% - Accent6 68" xfId="2111"/>
    <cellStyle name="20% - Accent6 69" xfId="2112"/>
    <cellStyle name="20% - Accent6 7" xfId="2113"/>
    <cellStyle name="20% - Accent6 7 2" xfId="24450"/>
    <cellStyle name="20% - Accent6 7 2 2" xfId="24569"/>
    <cellStyle name="20% - Accent6 7 3" xfId="25163"/>
    <cellStyle name="20% - Accent6 7 4" xfId="25723"/>
    <cellStyle name="20% - Accent6 70" xfId="2114"/>
    <cellStyle name="20% - Accent6 71" xfId="2115"/>
    <cellStyle name="20% - Accent6 72" xfId="2116"/>
    <cellStyle name="20% - Accent6 73" xfId="2117"/>
    <cellStyle name="20% - Accent6 74" xfId="2118"/>
    <cellStyle name="20% - Accent6 75" xfId="2119"/>
    <cellStyle name="20% - Accent6 76" xfId="2120"/>
    <cellStyle name="20% - Accent6 77" xfId="2121"/>
    <cellStyle name="20% - Accent6 78" xfId="2122"/>
    <cellStyle name="20% - Accent6 79" xfId="2123"/>
    <cellStyle name="20% - Accent6 8" xfId="2124"/>
    <cellStyle name="20% - Accent6 8 2" xfId="24505"/>
    <cellStyle name="20% - Accent6 8 2 2" xfId="24570"/>
    <cellStyle name="20% - Accent6 8 3" xfId="25164"/>
    <cellStyle name="20% - Accent6 8 4" xfId="25721"/>
    <cellStyle name="20% - Accent6 80" xfId="2125"/>
    <cellStyle name="20% - Accent6 81" xfId="2126"/>
    <cellStyle name="20% - Accent6 82" xfId="2127"/>
    <cellStyle name="20% - Accent6 83" xfId="2128"/>
    <cellStyle name="20% - Accent6 84" xfId="2129"/>
    <cellStyle name="20% - Accent6 85" xfId="2130"/>
    <cellStyle name="20% - Accent6 86" xfId="2131"/>
    <cellStyle name="20% - Accent6 87" xfId="2132"/>
    <cellStyle name="20% - Accent6 88" xfId="2133"/>
    <cellStyle name="20% - Accent6 89" xfId="2134"/>
    <cellStyle name="20% - Accent6 9" xfId="2135"/>
    <cellStyle name="20% - Accent6 90" xfId="2136"/>
    <cellStyle name="20% - Accent6 91" xfId="2137"/>
    <cellStyle name="20% - Accent6 92" xfId="2138"/>
    <cellStyle name="20% - Accent6 93" xfId="24100"/>
    <cellStyle name="20% - Accent6 93 2" xfId="24167"/>
    <cellStyle name="20% - Accent6 93 3" xfId="26140"/>
    <cellStyle name="20% - Accent6 93 4" xfId="26334"/>
    <cellStyle name="20% - Accent6 93 5" xfId="26331"/>
    <cellStyle name="20% - Accent6 94" xfId="26080"/>
    <cellStyle name="20% - Accent6 95" xfId="26217"/>
    <cellStyle name="20% - Accent6 96" xfId="26383"/>
    <cellStyle name="20% - Accent6 97" xfId="27579"/>
    <cellStyle name="40% - Accent1" xfId="2139"/>
    <cellStyle name="40% - Accent1 10" xfId="2140"/>
    <cellStyle name="40% - Accent1 11" xfId="2141"/>
    <cellStyle name="40% - Accent1 12" xfId="2142"/>
    <cellStyle name="40% - Accent1 13" xfId="2143"/>
    <cellStyle name="40% - Accent1 14" xfId="2144"/>
    <cellStyle name="40% - Accent1 15" xfId="2145"/>
    <cellStyle name="40% - Accent1 16" xfId="2146"/>
    <cellStyle name="40% - Accent1 17" xfId="2147"/>
    <cellStyle name="40% - Accent1 18" xfId="2148"/>
    <cellStyle name="40% - Accent1 19" xfId="2149"/>
    <cellStyle name="40% - Accent1 2" xfId="2150"/>
    <cellStyle name="40% - Accent1 2 10" xfId="2151"/>
    <cellStyle name="40% - Accent1 2 11" xfId="2152"/>
    <cellStyle name="40% - Accent1 2 12" xfId="2153"/>
    <cellStyle name="40% - Accent1 2 13" xfId="2154"/>
    <cellStyle name="40% - Accent1 2 14" xfId="2155"/>
    <cellStyle name="40% - Accent1 2 15" xfId="2156"/>
    <cellStyle name="40% - Accent1 2 16" xfId="2157"/>
    <cellStyle name="40% - Accent1 2 17" xfId="2158"/>
    <cellStyle name="40% - Accent1 2 18" xfId="2159"/>
    <cellStyle name="40% - Accent1 2 19" xfId="2160"/>
    <cellStyle name="40% - Accent1 2 2" xfId="2161"/>
    <cellStyle name="40% - Accent1 2 20" xfId="2162"/>
    <cellStyle name="40% - Accent1 2 21" xfId="2163"/>
    <cellStyle name="40% - Accent1 2 22" xfId="2164"/>
    <cellStyle name="40% - Accent1 2 23" xfId="2165"/>
    <cellStyle name="40% - Accent1 2 24" xfId="2166"/>
    <cellStyle name="40% - Accent1 2 25" xfId="2167"/>
    <cellStyle name="40% - Accent1 2 26" xfId="2168"/>
    <cellStyle name="40% - Accent1 2 27" xfId="2169"/>
    <cellStyle name="40% - Accent1 2 28" xfId="2170"/>
    <cellStyle name="40% - Accent1 2 29" xfId="2171"/>
    <cellStyle name="40% - Accent1 2 3" xfId="2172"/>
    <cellStyle name="40% - Accent1 2 30" xfId="2173"/>
    <cellStyle name="40% - Accent1 2 31" xfId="2174"/>
    <cellStyle name="40% - Accent1 2 32" xfId="2175"/>
    <cellStyle name="40% - Accent1 2 33" xfId="2176"/>
    <cellStyle name="40% - Accent1 2 34" xfId="2177"/>
    <cellStyle name="40% - Accent1 2 35" xfId="2178"/>
    <cellStyle name="40% - Accent1 2 36" xfId="2179"/>
    <cellStyle name="40% - Accent1 2 37" xfId="2180"/>
    <cellStyle name="40% - Accent1 2 38" xfId="2181"/>
    <cellStyle name="40% - Accent1 2 39" xfId="2182"/>
    <cellStyle name="40% - Accent1 2 4" xfId="2183"/>
    <cellStyle name="40% - Accent1 2 40" xfId="2184"/>
    <cellStyle name="40% - Accent1 2 41" xfId="2185"/>
    <cellStyle name="40% - Accent1 2 42" xfId="2186"/>
    <cellStyle name="40% - Accent1 2 43" xfId="2187"/>
    <cellStyle name="40% - Accent1 2 44" xfId="2188"/>
    <cellStyle name="40% - Accent1 2 45" xfId="2189"/>
    <cellStyle name="40% - Accent1 2 46" xfId="2190"/>
    <cellStyle name="40% - Accent1 2 47" xfId="2191"/>
    <cellStyle name="40% - Accent1 2 48" xfId="2192"/>
    <cellStyle name="40% - Accent1 2 49" xfId="2193"/>
    <cellStyle name="40% - Accent1 2 5" xfId="2194"/>
    <cellStyle name="40% - Accent1 2 50" xfId="2195"/>
    <cellStyle name="40% - Accent1 2 51" xfId="2196"/>
    <cellStyle name="40% - Accent1 2 52" xfId="2197"/>
    <cellStyle name="40% - Accent1 2 53" xfId="2198"/>
    <cellStyle name="40% - Accent1 2 54" xfId="2199"/>
    <cellStyle name="40% - Accent1 2 55" xfId="2200"/>
    <cellStyle name="40% - Accent1 2 56" xfId="2201"/>
    <cellStyle name="40% - Accent1 2 57" xfId="2202"/>
    <cellStyle name="40% - Accent1 2 58" xfId="2203"/>
    <cellStyle name="40% - Accent1 2 59" xfId="2204"/>
    <cellStyle name="40% - Accent1 2 6" xfId="2205"/>
    <cellStyle name="40% - Accent1 2 60" xfId="2206"/>
    <cellStyle name="40% - Accent1 2 61" xfId="2207"/>
    <cellStyle name="40% - Accent1 2 62" xfId="2208"/>
    <cellStyle name="40% - Accent1 2 63" xfId="2209"/>
    <cellStyle name="40% - Accent1 2 64" xfId="2210"/>
    <cellStyle name="40% - Accent1 2 65" xfId="2211"/>
    <cellStyle name="40% - Accent1 2 66" xfId="2212"/>
    <cellStyle name="40% - Accent1 2 67" xfId="2213"/>
    <cellStyle name="40% - Accent1 2 68" xfId="2214"/>
    <cellStyle name="40% - Accent1 2 69" xfId="2215"/>
    <cellStyle name="40% - Accent1 2 7" xfId="2216"/>
    <cellStyle name="40% - Accent1 2 70" xfId="2217"/>
    <cellStyle name="40% - Accent1 2 71" xfId="2218"/>
    <cellStyle name="40% - Accent1 2 72" xfId="2219"/>
    <cellStyle name="40% - Accent1 2 73" xfId="2220"/>
    <cellStyle name="40% - Accent1 2 74" xfId="2221"/>
    <cellStyle name="40% - Accent1 2 75" xfId="2222"/>
    <cellStyle name="40% - Accent1 2 76" xfId="2223"/>
    <cellStyle name="40% - Accent1 2 77" xfId="2224"/>
    <cellStyle name="40% - Accent1 2 78" xfId="2225"/>
    <cellStyle name="40% - Accent1 2 79" xfId="2226"/>
    <cellStyle name="40% - Accent1 2 8" xfId="2227"/>
    <cellStyle name="40% - Accent1 2 80" xfId="2228"/>
    <cellStyle name="40% - Accent1 2 81" xfId="2229"/>
    <cellStyle name="40% - Accent1 2 82" xfId="2230"/>
    <cellStyle name="40% - Accent1 2 83" xfId="2231"/>
    <cellStyle name="40% - Accent1 2 84" xfId="2232"/>
    <cellStyle name="40% - Accent1 2 85" xfId="2233"/>
    <cellStyle name="40% - Accent1 2 86" xfId="2234"/>
    <cellStyle name="40% - Accent1 2 87" xfId="2235"/>
    <cellStyle name="40% - Accent1 2 88" xfId="2236"/>
    <cellStyle name="40% - Accent1 2 89" xfId="2237"/>
    <cellStyle name="40% - Accent1 2 9" xfId="2238"/>
    <cellStyle name="40% - Accent1 20" xfId="2239"/>
    <cellStyle name="40% - Accent1 21" xfId="2240"/>
    <cellStyle name="40% - Accent1 22" xfId="2241"/>
    <cellStyle name="40% - Accent1 23" xfId="2242"/>
    <cellStyle name="40% - Accent1 24" xfId="2243"/>
    <cellStyle name="40% - Accent1 25" xfId="2244"/>
    <cellStyle name="40% - Accent1 26" xfId="2245"/>
    <cellStyle name="40% - Accent1 27" xfId="2246"/>
    <cellStyle name="40% - Accent1 28" xfId="2247"/>
    <cellStyle name="40% - Accent1 29" xfId="2248"/>
    <cellStyle name="40% - Accent1 3" xfId="2249"/>
    <cellStyle name="40% - Accent1 3 10" xfId="2250"/>
    <cellStyle name="40% - Accent1 3 11" xfId="2251"/>
    <cellStyle name="40% - Accent1 3 12" xfId="2252"/>
    <cellStyle name="40% - Accent1 3 13" xfId="2253"/>
    <cellStyle name="40% - Accent1 3 14" xfId="2254"/>
    <cellStyle name="40% - Accent1 3 15" xfId="2255"/>
    <cellStyle name="40% - Accent1 3 16" xfId="2256"/>
    <cellStyle name="40% - Accent1 3 17" xfId="2257"/>
    <cellStyle name="40% - Accent1 3 18" xfId="2258"/>
    <cellStyle name="40% - Accent1 3 19" xfId="2259"/>
    <cellStyle name="40% - Accent1 3 2" xfId="2260"/>
    <cellStyle name="40% - Accent1 3 20" xfId="2261"/>
    <cellStyle name="40% - Accent1 3 21" xfId="2262"/>
    <cellStyle name="40% - Accent1 3 22" xfId="2263"/>
    <cellStyle name="40% - Accent1 3 23" xfId="2264"/>
    <cellStyle name="40% - Accent1 3 24" xfId="2265"/>
    <cellStyle name="40% - Accent1 3 25" xfId="2266"/>
    <cellStyle name="40% - Accent1 3 26" xfId="2267"/>
    <cellStyle name="40% - Accent1 3 27" xfId="2268"/>
    <cellStyle name="40% - Accent1 3 28" xfId="2269"/>
    <cellStyle name="40% - Accent1 3 29" xfId="2270"/>
    <cellStyle name="40% - Accent1 3 3" xfId="2271"/>
    <cellStyle name="40% - Accent1 3 30" xfId="2272"/>
    <cellStyle name="40% - Accent1 3 31" xfId="2273"/>
    <cellStyle name="40% - Accent1 3 32" xfId="2274"/>
    <cellStyle name="40% - Accent1 3 33" xfId="2275"/>
    <cellStyle name="40% - Accent1 3 34" xfId="2276"/>
    <cellStyle name="40% - Accent1 3 35" xfId="2277"/>
    <cellStyle name="40% - Accent1 3 36" xfId="2278"/>
    <cellStyle name="40% - Accent1 3 37" xfId="2279"/>
    <cellStyle name="40% - Accent1 3 38" xfId="2280"/>
    <cellStyle name="40% - Accent1 3 39" xfId="2281"/>
    <cellStyle name="40% - Accent1 3 4" xfId="2282"/>
    <cellStyle name="40% - Accent1 3 40" xfId="2283"/>
    <cellStyle name="40% - Accent1 3 41" xfId="2284"/>
    <cellStyle name="40% - Accent1 3 42" xfId="2285"/>
    <cellStyle name="40% - Accent1 3 43" xfId="2286"/>
    <cellStyle name="40% - Accent1 3 44" xfId="2287"/>
    <cellStyle name="40% - Accent1 3 45" xfId="2288"/>
    <cellStyle name="40% - Accent1 3 46" xfId="2289"/>
    <cellStyle name="40% - Accent1 3 47" xfId="2290"/>
    <cellStyle name="40% - Accent1 3 48" xfId="2291"/>
    <cellStyle name="40% - Accent1 3 49" xfId="2292"/>
    <cellStyle name="40% - Accent1 3 5" xfId="2293"/>
    <cellStyle name="40% - Accent1 3 50" xfId="2294"/>
    <cellStyle name="40% - Accent1 3 51" xfId="2295"/>
    <cellStyle name="40% - Accent1 3 52" xfId="2296"/>
    <cellStyle name="40% - Accent1 3 53" xfId="2297"/>
    <cellStyle name="40% - Accent1 3 54" xfId="2298"/>
    <cellStyle name="40% - Accent1 3 55" xfId="2299"/>
    <cellStyle name="40% - Accent1 3 56" xfId="2300"/>
    <cellStyle name="40% - Accent1 3 57" xfId="2301"/>
    <cellStyle name="40% - Accent1 3 58" xfId="2302"/>
    <cellStyle name="40% - Accent1 3 59" xfId="2303"/>
    <cellStyle name="40% - Accent1 3 6" xfId="2304"/>
    <cellStyle name="40% - Accent1 3 60" xfId="2305"/>
    <cellStyle name="40% - Accent1 3 61" xfId="2306"/>
    <cellStyle name="40% - Accent1 3 62" xfId="2307"/>
    <cellStyle name="40% - Accent1 3 63" xfId="2308"/>
    <cellStyle name="40% - Accent1 3 64" xfId="2309"/>
    <cellStyle name="40% - Accent1 3 65" xfId="2310"/>
    <cellStyle name="40% - Accent1 3 66" xfId="2311"/>
    <cellStyle name="40% - Accent1 3 67" xfId="2312"/>
    <cellStyle name="40% - Accent1 3 68" xfId="2313"/>
    <cellStyle name="40% - Accent1 3 69" xfId="2314"/>
    <cellStyle name="40% - Accent1 3 7" xfId="2315"/>
    <cellStyle name="40% - Accent1 3 70" xfId="2316"/>
    <cellStyle name="40% - Accent1 3 71" xfId="2317"/>
    <cellStyle name="40% - Accent1 3 72" xfId="2318"/>
    <cellStyle name="40% - Accent1 3 73" xfId="2319"/>
    <cellStyle name="40% - Accent1 3 74" xfId="2320"/>
    <cellStyle name="40% - Accent1 3 75" xfId="2321"/>
    <cellStyle name="40% - Accent1 3 76" xfId="2322"/>
    <cellStyle name="40% - Accent1 3 77" xfId="2323"/>
    <cellStyle name="40% - Accent1 3 78" xfId="2324"/>
    <cellStyle name="40% - Accent1 3 79" xfId="2325"/>
    <cellStyle name="40% - Accent1 3 8" xfId="2326"/>
    <cellStyle name="40% - Accent1 3 80" xfId="2327"/>
    <cellStyle name="40% - Accent1 3 81" xfId="2328"/>
    <cellStyle name="40% - Accent1 3 82" xfId="2329"/>
    <cellStyle name="40% - Accent1 3 83" xfId="2330"/>
    <cellStyle name="40% - Accent1 3 84" xfId="2331"/>
    <cellStyle name="40% - Accent1 3 85" xfId="2332"/>
    <cellStyle name="40% - Accent1 3 86" xfId="2333"/>
    <cellStyle name="40% - Accent1 3 87" xfId="2334"/>
    <cellStyle name="40% - Accent1 3 88" xfId="2335"/>
    <cellStyle name="40% - Accent1 3 89" xfId="2336"/>
    <cellStyle name="40% - Accent1 3 9" xfId="2337"/>
    <cellStyle name="40% - Accent1 30" xfId="2338"/>
    <cellStyle name="40% - Accent1 31" xfId="2339"/>
    <cellStyle name="40% - Accent1 32" xfId="2340"/>
    <cellStyle name="40% - Accent1 33" xfId="2341"/>
    <cellStyle name="40% - Accent1 34" xfId="2342"/>
    <cellStyle name="40% - Accent1 35" xfId="2343"/>
    <cellStyle name="40% - Accent1 36" xfId="2344"/>
    <cellStyle name="40% - Accent1 37" xfId="2345"/>
    <cellStyle name="40% - Accent1 38" xfId="2346"/>
    <cellStyle name="40% - Accent1 39" xfId="2347"/>
    <cellStyle name="40% - Accent1 4" xfId="2348"/>
    <cellStyle name="40% - Accent1 4 10" xfId="2349"/>
    <cellStyle name="40% - Accent1 4 11" xfId="2350"/>
    <cellStyle name="40% - Accent1 4 12" xfId="2351"/>
    <cellStyle name="40% - Accent1 4 13" xfId="2352"/>
    <cellStyle name="40% - Accent1 4 14" xfId="2353"/>
    <cellStyle name="40% - Accent1 4 15" xfId="2354"/>
    <cellStyle name="40% - Accent1 4 16" xfId="2355"/>
    <cellStyle name="40% - Accent1 4 17" xfId="2356"/>
    <cellStyle name="40% - Accent1 4 18" xfId="2357"/>
    <cellStyle name="40% - Accent1 4 19" xfId="2358"/>
    <cellStyle name="40% - Accent1 4 2" xfId="2359"/>
    <cellStyle name="40% - Accent1 4 20" xfId="2360"/>
    <cellStyle name="40% - Accent1 4 21" xfId="2361"/>
    <cellStyle name="40% - Accent1 4 22" xfId="2362"/>
    <cellStyle name="40% - Accent1 4 23" xfId="2363"/>
    <cellStyle name="40% - Accent1 4 24" xfId="2364"/>
    <cellStyle name="40% - Accent1 4 25" xfId="2365"/>
    <cellStyle name="40% - Accent1 4 26" xfId="2366"/>
    <cellStyle name="40% - Accent1 4 27" xfId="2367"/>
    <cellStyle name="40% - Accent1 4 28" xfId="2368"/>
    <cellStyle name="40% - Accent1 4 29" xfId="2369"/>
    <cellStyle name="40% - Accent1 4 3" xfId="2370"/>
    <cellStyle name="40% - Accent1 4 30" xfId="2371"/>
    <cellStyle name="40% - Accent1 4 31" xfId="2372"/>
    <cellStyle name="40% - Accent1 4 32" xfId="2373"/>
    <cellStyle name="40% - Accent1 4 33" xfId="2374"/>
    <cellStyle name="40% - Accent1 4 34" xfId="2375"/>
    <cellStyle name="40% - Accent1 4 35" xfId="2376"/>
    <cellStyle name="40% - Accent1 4 36" xfId="2377"/>
    <cellStyle name="40% - Accent1 4 37" xfId="2378"/>
    <cellStyle name="40% - Accent1 4 38" xfId="2379"/>
    <cellStyle name="40% - Accent1 4 39" xfId="2380"/>
    <cellStyle name="40% - Accent1 4 4" xfId="2381"/>
    <cellStyle name="40% - Accent1 4 40" xfId="2382"/>
    <cellStyle name="40% - Accent1 4 41" xfId="2383"/>
    <cellStyle name="40% - Accent1 4 42" xfId="2384"/>
    <cellStyle name="40% - Accent1 4 43" xfId="2385"/>
    <cellStyle name="40% - Accent1 4 44" xfId="2386"/>
    <cellStyle name="40% - Accent1 4 45" xfId="2387"/>
    <cellStyle name="40% - Accent1 4 46" xfId="2388"/>
    <cellStyle name="40% - Accent1 4 47" xfId="2389"/>
    <cellStyle name="40% - Accent1 4 48" xfId="2390"/>
    <cellStyle name="40% - Accent1 4 49" xfId="2391"/>
    <cellStyle name="40% - Accent1 4 5" xfId="2392"/>
    <cellStyle name="40% - Accent1 4 50" xfId="2393"/>
    <cellStyle name="40% - Accent1 4 51" xfId="2394"/>
    <cellStyle name="40% - Accent1 4 52" xfId="2395"/>
    <cellStyle name="40% - Accent1 4 53" xfId="2396"/>
    <cellStyle name="40% - Accent1 4 54" xfId="2397"/>
    <cellStyle name="40% - Accent1 4 55" xfId="2398"/>
    <cellStyle name="40% - Accent1 4 56" xfId="2399"/>
    <cellStyle name="40% - Accent1 4 57" xfId="2400"/>
    <cellStyle name="40% - Accent1 4 58" xfId="2401"/>
    <cellStyle name="40% - Accent1 4 59" xfId="2402"/>
    <cellStyle name="40% - Accent1 4 6" xfId="2403"/>
    <cellStyle name="40% - Accent1 4 60" xfId="2404"/>
    <cellStyle name="40% - Accent1 4 61" xfId="2405"/>
    <cellStyle name="40% - Accent1 4 62" xfId="2406"/>
    <cellStyle name="40% - Accent1 4 63" xfId="2407"/>
    <cellStyle name="40% - Accent1 4 64" xfId="2408"/>
    <cellStyle name="40% - Accent1 4 65" xfId="2409"/>
    <cellStyle name="40% - Accent1 4 66" xfId="2410"/>
    <cellStyle name="40% - Accent1 4 67" xfId="2411"/>
    <cellStyle name="40% - Accent1 4 68" xfId="2412"/>
    <cellStyle name="40% - Accent1 4 69" xfId="2413"/>
    <cellStyle name="40% - Accent1 4 7" xfId="2414"/>
    <cellStyle name="40% - Accent1 4 70" xfId="2415"/>
    <cellStyle name="40% - Accent1 4 71" xfId="2416"/>
    <cellStyle name="40% - Accent1 4 72" xfId="2417"/>
    <cellStyle name="40% - Accent1 4 73" xfId="2418"/>
    <cellStyle name="40% - Accent1 4 74" xfId="2419"/>
    <cellStyle name="40% - Accent1 4 75" xfId="2420"/>
    <cellStyle name="40% - Accent1 4 76" xfId="2421"/>
    <cellStyle name="40% - Accent1 4 77" xfId="2422"/>
    <cellStyle name="40% - Accent1 4 78" xfId="2423"/>
    <cellStyle name="40% - Accent1 4 79" xfId="2424"/>
    <cellStyle name="40% - Accent1 4 8" xfId="2425"/>
    <cellStyle name="40% - Accent1 4 80" xfId="2426"/>
    <cellStyle name="40% - Accent1 4 81" xfId="2427"/>
    <cellStyle name="40% - Accent1 4 82" xfId="2428"/>
    <cellStyle name="40% - Accent1 4 83" xfId="2429"/>
    <cellStyle name="40% - Accent1 4 84" xfId="2430"/>
    <cellStyle name="40% - Accent1 4 85" xfId="2431"/>
    <cellStyle name="40% - Accent1 4 86" xfId="2432"/>
    <cellStyle name="40% - Accent1 4 87" xfId="2433"/>
    <cellStyle name="40% - Accent1 4 88" xfId="2434"/>
    <cellStyle name="40% - Accent1 4 89" xfId="2435"/>
    <cellStyle name="40% - Accent1 4 9" xfId="2436"/>
    <cellStyle name="40% - Accent1 40" xfId="2437"/>
    <cellStyle name="40% - Accent1 41" xfId="2438"/>
    <cellStyle name="40% - Accent1 42" xfId="2439"/>
    <cellStyle name="40% - Accent1 43" xfId="2440"/>
    <cellStyle name="40% - Accent1 44" xfId="2441"/>
    <cellStyle name="40% - Accent1 45" xfId="2442"/>
    <cellStyle name="40% - Accent1 46" xfId="2443"/>
    <cellStyle name="40% - Accent1 47" xfId="2444"/>
    <cellStyle name="40% - Accent1 48" xfId="2445"/>
    <cellStyle name="40% - Accent1 49" xfId="2446"/>
    <cellStyle name="40% - Accent1 5" xfId="2447"/>
    <cellStyle name="40% - Accent1 5 2" xfId="24340"/>
    <cellStyle name="40% - Accent1 5 2 2" xfId="24571"/>
    <cellStyle name="40% - Accent1 5 3" xfId="25165"/>
    <cellStyle name="40% - Accent1 5 4" xfId="25717"/>
    <cellStyle name="40% - Accent1 50" xfId="2448"/>
    <cellStyle name="40% - Accent1 51" xfId="2449"/>
    <cellStyle name="40% - Accent1 52" xfId="2450"/>
    <cellStyle name="40% - Accent1 53" xfId="2451"/>
    <cellStyle name="40% - Accent1 54" xfId="2452"/>
    <cellStyle name="40% - Accent1 55" xfId="2453"/>
    <cellStyle name="40% - Accent1 56" xfId="2454"/>
    <cellStyle name="40% - Accent1 57" xfId="2455"/>
    <cellStyle name="40% - Accent1 58" xfId="2456"/>
    <cellStyle name="40% - Accent1 59" xfId="2457"/>
    <cellStyle name="40% - Accent1 6" xfId="2458"/>
    <cellStyle name="40% - Accent1 6 2" xfId="24380"/>
    <cellStyle name="40% - Accent1 6 2 2" xfId="24572"/>
    <cellStyle name="40% - Accent1 6 3" xfId="25166"/>
    <cellStyle name="40% - Accent1 6 4" xfId="25881"/>
    <cellStyle name="40% - Accent1 60" xfId="2459"/>
    <cellStyle name="40% - Accent1 61" xfId="2460"/>
    <cellStyle name="40% - Accent1 62" xfId="2461"/>
    <cellStyle name="40% - Accent1 63" xfId="2462"/>
    <cellStyle name="40% - Accent1 64" xfId="2463"/>
    <cellStyle name="40% - Accent1 65" xfId="2464"/>
    <cellStyle name="40% - Accent1 66" xfId="2465"/>
    <cellStyle name="40% - Accent1 67" xfId="2466"/>
    <cellStyle name="40% - Accent1 68" xfId="2467"/>
    <cellStyle name="40% - Accent1 69" xfId="2468"/>
    <cellStyle name="40% - Accent1 7" xfId="2469"/>
    <cellStyle name="40% - Accent1 7 2" xfId="24432"/>
    <cellStyle name="40% - Accent1 7 2 2" xfId="24573"/>
    <cellStyle name="40% - Accent1 7 3" xfId="25167"/>
    <cellStyle name="40% - Accent1 7 4" xfId="25890"/>
    <cellStyle name="40% - Accent1 70" xfId="2470"/>
    <cellStyle name="40% - Accent1 71" xfId="2471"/>
    <cellStyle name="40% - Accent1 72" xfId="2472"/>
    <cellStyle name="40% - Accent1 73" xfId="2473"/>
    <cellStyle name="40% - Accent1 74" xfId="2474"/>
    <cellStyle name="40% - Accent1 75" xfId="2475"/>
    <cellStyle name="40% - Accent1 76" xfId="2476"/>
    <cellStyle name="40% - Accent1 77" xfId="2477"/>
    <cellStyle name="40% - Accent1 78" xfId="2478"/>
    <cellStyle name="40% - Accent1 79" xfId="2479"/>
    <cellStyle name="40% - Accent1 8" xfId="2480"/>
    <cellStyle name="40% - Accent1 8 2" xfId="24497"/>
    <cellStyle name="40% - Accent1 8 2 2" xfId="24574"/>
    <cellStyle name="40% - Accent1 8 3" xfId="25168"/>
    <cellStyle name="40% - Accent1 8 4" xfId="25862"/>
    <cellStyle name="40% - Accent1 80" xfId="2481"/>
    <cellStyle name="40% - Accent1 81" xfId="2482"/>
    <cellStyle name="40% - Accent1 82" xfId="2483"/>
    <cellStyle name="40% - Accent1 83" xfId="2484"/>
    <cellStyle name="40% - Accent1 84" xfId="2485"/>
    <cellStyle name="40% - Accent1 85" xfId="2486"/>
    <cellStyle name="40% - Accent1 86" xfId="2487"/>
    <cellStyle name="40% - Accent1 87" xfId="2488"/>
    <cellStyle name="40% - Accent1 88" xfId="2489"/>
    <cellStyle name="40% - Accent1 89" xfId="2490"/>
    <cellStyle name="40% - Accent1 9" xfId="2491"/>
    <cellStyle name="40% - Accent1 90" xfId="2492"/>
    <cellStyle name="40% - Accent1 91" xfId="2493"/>
    <cellStyle name="40% - Accent1 92" xfId="2494"/>
    <cellStyle name="40% - Accent1 93" xfId="24092"/>
    <cellStyle name="40% - Accent1 93 2" xfId="24166"/>
    <cellStyle name="40% - Accent1 93 3" xfId="26139"/>
    <cellStyle name="40% - Accent1 93 4" xfId="26332"/>
    <cellStyle name="40% - Accent1 93 5" xfId="26333"/>
    <cellStyle name="40% - Accent1 94" xfId="26072"/>
    <cellStyle name="40% - Accent1 95" xfId="26209"/>
    <cellStyle name="40% - Accent1 96" xfId="26391"/>
    <cellStyle name="40% - Accent1 97" xfId="27580"/>
    <cellStyle name="40% - Accent2" xfId="2495"/>
    <cellStyle name="40% - Accent2 10" xfId="2496"/>
    <cellStyle name="40% - Accent2 11" xfId="2497"/>
    <cellStyle name="40% - Accent2 12" xfId="2498"/>
    <cellStyle name="40% - Accent2 13" xfId="2499"/>
    <cellStyle name="40% - Accent2 14" xfId="2500"/>
    <cellStyle name="40% - Accent2 15" xfId="2501"/>
    <cellStyle name="40% - Accent2 16" xfId="2502"/>
    <cellStyle name="40% - Accent2 17" xfId="2503"/>
    <cellStyle name="40% - Accent2 18" xfId="2504"/>
    <cellStyle name="40% - Accent2 19" xfId="2505"/>
    <cellStyle name="40% - Accent2 2" xfId="2506"/>
    <cellStyle name="40% - Accent2 2 10" xfId="2507"/>
    <cellStyle name="40% - Accent2 2 11" xfId="2508"/>
    <cellStyle name="40% - Accent2 2 12" xfId="2509"/>
    <cellStyle name="40% - Accent2 2 13" xfId="2510"/>
    <cellStyle name="40% - Accent2 2 14" xfId="2511"/>
    <cellStyle name="40% - Accent2 2 15" xfId="2512"/>
    <cellStyle name="40% - Accent2 2 16" xfId="2513"/>
    <cellStyle name="40% - Accent2 2 17" xfId="2514"/>
    <cellStyle name="40% - Accent2 2 18" xfId="2515"/>
    <cellStyle name="40% - Accent2 2 19" xfId="2516"/>
    <cellStyle name="40% - Accent2 2 2" xfId="2517"/>
    <cellStyle name="40% - Accent2 2 20" xfId="2518"/>
    <cellStyle name="40% - Accent2 2 21" xfId="2519"/>
    <cellStyle name="40% - Accent2 2 22" xfId="2520"/>
    <cellStyle name="40% - Accent2 2 23" xfId="2521"/>
    <cellStyle name="40% - Accent2 2 24" xfId="2522"/>
    <cellStyle name="40% - Accent2 2 25" xfId="2523"/>
    <cellStyle name="40% - Accent2 2 26" xfId="2524"/>
    <cellStyle name="40% - Accent2 2 27" xfId="2525"/>
    <cellStyle name="40% - Accent2 2 28" xfId="2526"/>
    <cellStyle name="40% - Accent2 2 29" xfId="2527"/>
    <cellStyle name="40% - Accent2 2 3" xfId="2528"/>
    <cellStyle name="40% - Accent2 2 30" xfId="2529"/>
    <cellStyle name="40% - Accent2 2 31" xfId="2530"/>
    <cellStyle name="40% - Accent2 2 32" xfId="2531"/>
    <cellStyle name="40% - Accent2 2 33" xfId="2532"/>
    <cellStyle name="40% - Accent2 2 34" xfId="2533"/>
    <cellStyle name="40% - Accent2 2 35" xfId="2534"/>
    <cellStyle name="40% - Accent2 2 36" xfId="2535"/>
    <cellStyle name="40% - Accent2 2 37" xfId="2536"/>
    <cellStyle name="40% - Accent2 2 38" xfId="2537"/>
    <cellStyle name="40% - Accent2 2 39" xfId="2538"/>
    <cellStyle name="40% - Accent2 2 4" xfId="2539"/>
    <cellStyle name="40% - Accent2 2 40" xfId="2540"/>
    <cellStyle name="40% - Accent2 2 41" xfId="2541"/>
    <cellStyle name="40% - Accent2 2 42" xfId="2542"/>
    <cellStyle name="40% - Accent2 2 43" xfId="2543"/>
    <cellStyle name="40% - Accent2 2 44" xfId="2544"/>
    <cellStyle name="40% - Accent2 2 45" xfId="2545"/>
    <cellStyle name="40% - Accent2 2 46" xfId="2546"/>
    <cellStyle name="40% - Accent2 2 47" xfId="2547"/>
    <cellStyle name="40% - Accent2 2 48" xfId="2548"/>
    <cellStyle name="40% - Accent2 2 49" xfId="2549"/>
    <cellStyle name="40% - Accent2 2 5" xfId="2550"/>
    <cellStyle name="40% - Accent2 2 50" xfId="2551"/>
    <cellStyle name="40% - Accent2 2 51" xfId="2552"/>
    <cellStyle name="40% - Accent2 2 52" xfId="2553"/>
    <cellStyle name="40% - Accent2 2 53" xfId="2554"/>
    <cellStyle name="40% - Accent2 2 54" xfId="2555"/>
    <cellStyle name="40% - Accent2 2 55" xfId="2556"/>
    <cellStyle name="40% - Accent2 2 56" xfId="2557"/>
    <cellStyle name="40% - Accent2 2 57" xfId="2558"/>
    <cellStyle name="40% - Accent2 2 58" xfId="2559"/>
    <cellStyle name="40% - Accent2 2 59" xfId="2560"/>
    <cellStyle name="40% - Accent2 2 6" xfId="2561"/>
    <cellStyle name="40% - Accent2 2 60" xfId="2562"/>
    <cellStyle name="40% - Accent2 2 61" xfId="2563"/>
    <cellStyle name="40% - Accent2 2 62" xfId="2564"/>
    <cellStyle name="40% - Accent2 2 63" xfId="2565"/>
    <cellStyle name="40% - Accent2 2 64" xfId="2566"/>
    <cellStyle name="40% - Accent2 2 65" xfId="2567"/>
    <cellStyle name="40% - Accent2 2 66" xfId="2568"/>
    <cellStyle name="40% - Accent2 2 67" xfId="2569"/>
    <cellStyle name="40% - Accent2 2 68" xfId="2570"/>
    <cellStyle name="40% - Accent2 2 69" xfId="2571"/>
    <cellStyle name="40% - Accent2 2 7" xfId="2572"/>
    <cellStyle name="40% - Accent2 2 70" xfId="2573"/>
    <cellStyle name="40% - Accent2 2 71" xfId="2574"/>
    <cellStyle name="40% - Accent2 2 72" xfId="2575"/>
    <cellStyle name="40% - Accent2 2 73" xfId="2576"/>
    <cellStyle name="40% - Accent2 2 74" xfId="2577"/>
    <cellStyle name="40% - Accent2 2 75" xfId="2578"/>
    <cellStyle name="40% - Accent2 2 76" xfId="2579"/>
    <cellStyle name="40% - Accent2 2 77" xfId="2580"/>
    <cellStyle name="40% - Accent2 2 78" xfId="2581"/>
    <cellStyle name="40% - Accent2 2 79" xfId="2582"/>
    <cellStyle name="40% - Accent2 2 8" xfId="2583"/>
    <cellStyle name="40% - Accent2 2 80" xfId="2584"/>
    <cellStyle name="40% - Accent2 2 81" xfId="2585"/>
    <cellStyle name="40% - Accent2 2 82" xfId="2586"/>
    <cellStyle name="40% - Accent2 2 83" xfId="2587"/>
    <cellStyle name="40% - Accent2 2 84" xfId="2588"/>
    <cellStyle name="40% - Accent2 2 85" xfId="2589"/>
    <cellStyle name="40% - Accent2 2 86" xfId="2590"/>
    <cellStyle name="40% - Accent2 2 87" xfId="2591"/>
    <cellStyle name="40% - Accent2 2 88" xfId="2592"/>
    <cellStyle name="40% - Accent2 2 89" xfId="2593"/>
    <cellStyle name="40% - Accent2 2 9" xfId="2594"/>
    <cellStyle name="40% - Accent2 20" xfId="2595"/>
    <cellStyle name="40% - Accent2 21" xfId="2596"/>
    <cellStyle name="40% - Accent2 22" xfId="2597"/>
    <cellStyle name="40% - Accent2 23" xfId="2598"/>
    <cellStyle name="40% - Accent2 24" xfId="2599"/>
    <cellStyle name="40% - Accent2 25" xfId="2600"/>
    <cellStyle name="40% - Accent2 26" xfId="2601"/>
    <cellStyle name="40% - Accent2 27" xfId="2602"/>
    <cellStyle name="40% - Accent2 28" xfId="2603"/>
    <cellStyle name="40% - Accent2 29" xfId="2604"/>
    <cellStyle name="40% - Accent2 3" xfId="2605"/>
    <cellStyle name="40% - Accent2 3 10" xfId="2606"/>
    <cellStyle name="40% - Accent2 3 11" xfId="2607"/>
    <cellStyle name="40% - Accent2 3 12" xfId="2608"/>
    <cellStyle name="40% - Accent2 3 13" xfId="2609"/>
    <cellStyle name="40% - Accent2 3 14" xfId="2610"/>
    <cellStyle name="40% - Accent2 3 15" xfId="2611"/>
    <cellStyle name="40% - Accent2 3 16" xfId="2612"/>
    <cellStyle name="40% - Accent2 3 17" xfId="2613"/>
    <cellStyle name="40% - Accent2 3 18" xfId="2614"/>
    <cellStyle name="40% - Accent2 3 19" xfId="2615"/>
    <cellStyle name="40% - Accent2 3 2" xfId="2616"/>
    <cellStyle name="40% - Accent2 3 20" xfId="2617"/>
    <cellStyle name="40% - Accent2 3 21" xfId="2618"/>
    <cellStyle name="40% - Accent2 3 22" xfId="2619"/>
    <cellStyle name="40% - Accent2 3 23" xfId="2620"/>
    <cellStyle name="40% - Accent2 3 24" xfId="2621"/>
    <cellStyle name="40% - Accent2 3 25" xfId="2622"/>
    <cellStyle name="40% - Accent2 3 26" xfId="2623"/>
    <cellStyle name="40% - Accent2 3 27" xfId="2624"/>
    <cellStyle name="40% - Accent2 3 28" xfId="2625"/>
    <cellStyle name="40% - Accent2 3 29" xfId="2626"/>
    <cellStyle name="40% - Accent2 3 3" xfId="2627"/>
    <cellStyle name="40% - Accent2 3 30" xfId="2628"/>
    <cellStyle name="40% - Accent2 3 31" xfId="2629"/>
    <cellStyle name="40% - Accent2 3 32" xfId="2630"/>
    <cellStyle name="40% - Accent2 3 33" xfId="2631"/>
    <cellStyle name="40% - Accent2 3 34" xfId="2632"/>
    <cellStyle name="40% - Accent2 3 35" xfId="2633"/>
    <cellStyle name="40% - Accent2 3 36" xfId="2634"/>
    <cellStyle name="40% - Accent2 3 37" xfId="2635"/>
    <cellStyle name="40% - Accent2 3 38" xfId="2636"/>
    <cellStyle name="40% - Accent2 3 39" xfId="2637"/>
    <cellStyle name="40% - Accent2 3 4" xfId="2638"/>
    <cellStyle name="40% - Accent2 3 40" xfId="2639"/>
    <cellStyle name="40% - Accent2 3 41" xfId="2640"/>
    <cellStyle name="40% - Accent2 3 42" xfId="2641"/>
    <cellStyle name="40% - Accent2 3 43" xfId="2642"/>
    <cellStyle name="40% - Accent2 3 44" xfId="2643"/>
    <cellStyle name="40% - Accent2 3 45" xfId="2644"/>
    <cellStyle name="40% - Accent2 3 46" xfId="2645"/>
    <cellStyle name="40% - Accent2 3 47" xfId="2646"/>
    <cellStyle name="40% - Accent2 3 48" xfId="2647"/>
    <cellStyle name="40% - Accent2 3 49" xfId="2648"/>
    <cellStyle name="40% - Accent2 3 5" xfId="2649"/>
    <cellStyle name="40% - Accent2 3 50" xfId="2650"/>
    <cellStyle name="40% - Accent2 3 51" xfId="2651"/>
    <cellStyle name="40% - Accent2 3 52" xfId="2652"/>
    <cellStyle name="40% - Accent2 3 53" xfId="2653"/>
    <cellStyle name="40% - Accent2 3 54" xfId="2654"/>
    <cellStyle name="40% - Accent2 3 55" xfId="2655"/>
    <cellStyle name="40% - Accent2 3 56" xfId="2656"/>
    <cellStyle name="40% - Accent2 3 57" xfId="2657"/>
    <cellStyle name="40% - Accent2 3 58" xfId="2658"/>
    <cellStyle name="40% - Accent2 3 59" xfId="2659"/>
    <cellStyle name="40% - Accent2 3 6" xfId="2660"/>
    <cellStyle name="40% - Accent2 3 60" xfId="2661"/>
    <cellStyle name="40% - Accent2 3 61" xfId="2662"/>
    <cellStyle name="40% - Accent2 3 62" xfId="2663"/>
    <cellStyle name="40% - Accent2 3 63" xfId="2664"/>
    <cellStyle name="40% - Accent2 3 64" xfId="2665"/>
    <cellStyle name="40% - Accent2 3 65" xfId="2666"/>
    <cellStyle name="40% - Accent2 3 66" xfId="2667"/>
    <cellStyle name="40% - Accent2 3 67" xfId="2668"/>
    <cellStyle name="40% - Accent2 3 68" xfId="2669"/>
    <cellStyle name="40% - Accent2 3 69" xfId="2670"/>
    <cellStyle name="40% - Accent2 3 7" xfId="2671"/>
    <cellStyle name="40% - Accent2 3 70" xfId="2672"/>
    <cellStyle name="40% - Accent2 3 71" xfId="2673"/>
    <cellStyle name="40% - Accent2 3 72" xfId="2674"/>
    <cellStyle name="40% - Accent2 3 73" xfId="2675"/>
    <cellStyle name="40% - Accent2 3 74" xfId="2676"/>
    <cellStyle name="40% - Accent2 3 75" xfId="2677"/>
    <cellStyle name="40% - Accent2 3 76" xfId="2678"/>
    <cellStyle name="40% - Accent2 3 77" xfId="2679"/>
    <cellStyle name="40% - Accent2 3 78" xfId="2680"/>
    <cellStyle name="40% - Accent2 3 79" xfId="2681"/>
    <cellStyle name="40% - Accent2 3 8" xfId="2682"/>
    <cellStyle name="40% - Accent2 3 80" xfId="2683"/>
    <cellStyle name="40% - Accent2 3 81" xfId="2684"/>
    <cellStyle name="40% - Accent2 3 82" xfId="2685"/>
    <cellStyle name="40% - Accent2 3 83" xfId="2686"/>
    <cellStyle name="40% - Accent2 3 84" xfId="2687"/>
    <cellStyle name="40% - Accent2 3 85" xfId="2688"/>
    <cellStyle name="40% - Accent2 3 86" xfId="2689"/>
    <cellStyle name="40% - Accent2 3 87" xfId="2690"/>
    <cellStyle name="40% - Accent2 3 88" xfId="2691"/>
    <cellStyle name="40% - Accent2 3 89" xfId="2692"/>
    <cellStyle name="40% - Accent2 3 9" xfId="2693"/>
    <cellStyle name="40% - Accent2 30" xfId="2694"/>
    <cellStyle name="40% - Accent2 31" xfId="2695"/>
    <cellStyle name="40% - Accent2 32" xfId="2696"/>
    <cellStyle name="40% - Accent2 33" xfId="2697"/>
    <cellStyle name="40% - Accent2 34" xfId="2698"/>
    <cellStyle name="40% - Accent2 35" xfId="2699"/>
    <cellStyle name="40% - Accent2 36" xfId="2700"/>
    <cellStyle name="40% - Accent2 37" xfId="2701"/>
    <cellStyle name="40% - Accent2 38" xfId="2702"/>
    <cellStyle name="40% - Accent2 39" xfId="2703"/>
    <cellStyle name="40% - Accent2 4" xfId="2704"/>
    <cellStyle name="40% - Accent2 4 10" xfId="2705"/>
    <cellStyle name="40% - Accent2 4 11" xfId="2706"/>
    <cellStyle name="40% - Accent2 4 12" xfId="2707"/>
    <cellStyle name="40% - Accent2 4 13" xfId="2708"/>
    <cellStyle name="40% - Accent2 4 14" xfId="2709"/>
    <cellStyle name="40% - Accent2 4 15" xfId="2710"/>
    <cellStyle name="40% - Accent2 4 16" xfId="2711"/>
    <cellStyle name="40% - Accent2 4 17" xfId="2712"/>
    <cellStyle name="40% - Accent2 4 18" xfId="2713"/>
    <cellStyle name="40% - Accent2 4 19" xfId="2714"/>
    <cellStyle name="40% - Accent2 4 2" xfId="2715"/>
    <cellStyle name="40% - Accent2 4 20" xfId="2716"/>
    <cellStyle name="40% - Accent2 4 21" xfId="2717"/>
    <cellStyle name="40% - Accent2 4 22" xfId="2718"/>
    <cellStyle name="40% - Accent2 4 23" xfId="2719"/>
    <cellStyle name="40% - Accent2 4 24" xfId="2720"/>
    <cellStyle name="40% - Accent2 4 25" xfId="2721"/>
    <cellStyle name="40% - Accent2 4 26" xfId="2722"/>
    <cellStyle name="40% - Accent2 4 27" xfId="2723"/>
    <cellStyle name="40% - Accent2 4 28" xfId="2724"/>
    <cellStyle name="40% - Accent2 4 29" xfId="2725"/>
    <cellStyle name="40% - Accent2 4 3" xfId="2726"/>
    <cellStyle name="40% - Accent2 4 30" xfId="2727"/>
    <cellStyle name="40% - Accent2 4 31" xfId="2728"/>
    <cellStyle name="40% - Accent2 4 32" xfId="2729"/>
    <cellStyle name="40% - Accent2 4 33" xfId="2730"/>
    <cellStyle name="40% - Accent2 4 34" xfId="2731"/>
    <cellStyle name="40% - Accent2 4 35" xfId="2732"/>
    <cellStyle name="40% - Accent2 4 36" xfId="2733"/>
    <cellStyle name="40% - Accent2 4 37" xfId="2734"/>
    <cellStyle name="40% - Accent2 4 38" xfId="2735"/>
    <cellStyle name="40% - Accent2 4 39" xfId="2736"/>
    <cellStyle name="40% - Accent2 4 4" xfId="2737"/>
    <cellStyle name="40% - Accent2 4 40" xfId="2738"/>
    <cellStyle name="40% - Accent2 4 41" xfId="2739"/>
    <cellStyle name="40% - Accent2 4 42" xfId="2740"/>
    <cellStyle name="40% - Accent2 4 43" xfId="2741"/>
    <cellStyle name="40% - Accent2 4 44" xfId="2742"/>
    <cellStyle name="40% - Accent2 4 45" xfId="2743"/>
    <cellStyle name="40% - Accent2 4 46" xfId="2744"/>
    <cellStyle name="40% - Accent2 4 47" xfId="2745"/>
    <cellStyle name="40% - Accent2 4 48" xfId="2746"/>
    <cellStyle name="40% - Accent2 4 49" xfId="2747"/>
    <cellStyle name="40% - Accent2 4 5" xfId="2748"/>
    <cellStyle name="40% - Accent2 4 50" xfId="2749"/>
    <cellStyle name="40% - Accent2 4 51" xfId="2750"/>
    <cellStyle name="40% - Accent2 4 52" xfId="2751"/>
    <cellStyle name="40% - Accent2 4 53" xfId="2752"/>
    <cellStyle name="40% - Accent2 4 54" xfId="2753"/>
    <cellStyle name="40% - Accent2 4 55" xfId="2754"/>
    <cellStyle name="40% - Accent2 4 56" xfId="2755"/>
    <cellStyle name="40% - Accent2 4 57" xfId="2756"/>
    <cellStyle name="40% - Accent2 4 58" xfId="2757"/>
    <cellStyle name="40% - Accent2 4 59" xfId="2758"/>
    <cellStyle name="40% - Accent2 4 6" xfId="2759"/>
    <cellStyle name="40% - Accent2 4 60" xfId="2760"/>
    <cellStyle name="40% - Accent2 4 61" xfId="2761"/>
    <cellStyle name="40% - Accent2 4 62" xfId="2762"/>
    <cellStyle name="40% - Accent2 4 63" xfId="2763"/>
    <cellStyle name="40% - Accent2 4 64" xfId="2764"/>
    <cellStyle name="40% - Accent2 4 65" xfId="2765"/>
    <cellStyle name="40% - Accent2 4 66" xfId="2766"/>
    <cellStyle name="40% - Accent2 4 67" xfId="2767"/>
    <cellStyle name="40% - Accent2 4 68" xfId="2768"/>
    <cellStyle name="40% - Accent2 4 69" xfId="2769"/>
    <cellStyle name="40% - Accent2 4 7" xfId="2770"/>
    <cellStyle name="40% - Accent2 4 70" xfId="2771"/>
    <cellStyle name="40% - Accent2 4 71" xfId="2772"/>
    <cellStyle name="40% - Accent2 4 72" xfId="2773"/>
    <cellStyle name="40% - Accent2 4 73" xfId="2774"/>
    <cellStyle name="40% - Accent2 4 74" xfId="2775"/>
    <cellStyle name="40% - Accent2 4 75" xfId="2776"/>
    <cellStyle name="40% - Accent2 4 76" xfId="2777"/>
    <cellStyle name="40% - Accent2 4 77" xfId="2778"/>
    <cellStyle name="40% - Accent2 4 78" xfId="2779"/>
    <cellStyle name="40% - Accent2 4 79" xfId="2780"/>
    <cellStyle name="40% - Accent2 4 8" xfId="2781"/>
    <cellStyle name="40% - Accent2 4 80" xfId="2782"/>
    <cellStyle name="40% - Accent2 4 81" xfId="2783"/>
    <cellStyle name="40% - Accent2 4 82" xfId="2784"/>
    <cellStyle name="40% - Accent2 4 83" xfId="2785"/>
    <cellStyle name="40% - Accent2 4 84" xfId="2786"/>
    <cellStyle name="40% - Accent2 4 85" xfId="2787"/>
    <cellStyle name="40% - Accent2 4 86" xfId="2788"/>
    <cellStyle name="40% - Accent2 4 87" xfId="2789"/>
    <cellStyle name="40% - Accent2 4 88" xfId="2790"/>
    <cellStyle name="40% - Accent2 4 89" xfId="2791"/>
    <cellStyle name="40% - Accent2 4 9" xfId="2792"/>
    <cellStyle name="40% - Accent2 40" xfId="2793"/>
    <cellStyle name="40% - Accent2 41" xfId="2794"/>
    <cellStyle name="40% - Accent2 42" xfId="2795"/>
    <cellStyle name="40% - Accent2 43" xfId="2796"/>
    <cellStyle name="40% - Accent2 44" xfId="2797"/>
    <cellStyle name="40% - Accent2 45" xfId="2798"/>
    <cellStyle name="40% - Accent2 46" xfId="2799"/>
    <cellStyle name="40% - Accent2 47" xfId="2800"/>
    <cellStyle name="40% - Accent2 48" xfId="2801"/>
    <cellStyle name="40% - Accent2 49" xfId="2802"/>
    <cellStyle name="40% - Accent2 5" xfId="2803"/>
    <cellStyle name="40% - Accent2 5 2" xfId="24350"/>
    <cellStyle name="40% - Accent2 5 2 2" xfId="24575"/>
    <cellStyle name="40% - Accent2 5 3" xfId="25169"/>
    <cellStyle name="40% - Accent2 5 4" xfId="25708"/>
    <cellStyle name="40% - Accent2 50" xfId="2804"/>
    <cellStyle name="40% - Accent2 51" xfId="2805"/>
    <cellStyle name="40% - Accent2 52" xfId="2806"/>
    <cellStyle name="40% - Accent2 53" xfId="2807"/>
    <cellStyle name="40% - Accent2 54" xfId="2808"/>
    <cellStyle name="40% - Accent2 55" xfId="2809"/>
    <cellStyle name="40% - Accent2 56" xfId="2810"/>
    <cellStyle name="40% - Accent2 57" xfId="2811"/>
    <cellStyle name="40% - Accent2 58" xfId="2812"/>
    <cellStyle name="40% - Accent2 59" xfId="2813"/>
    <cellStyle name="40% - Accent2 6" xfId="2814"/>
    <cellStyle name="40% - Accent2 6 2" xfId="24402"/>
    <cellStyle name="40% - Accent2 6 2 2" xfId="24576"/>
    <cellStyle name="40% - Accent2 6 3" xfId="25170"/>
    <cellStyle name="40% - Accent2 6 4" xfId="25707"/>
    <cellStyle name="40% - Accent2 60" xfId="2815"/>
    <cellStyle name="40% - Accent2 61" xfId="2816"/>
    <cellStyle name="40% - Accent2 62" xfId="2817"/>
    <cellStyle name="40% - Accent2 63" xfId="2818"/>
    <cellStyle name="40% - Accent2 64" xfId="2819"/>
    <cellStyle name="40% - Accent2 65" xfId="2820"/>
    <cellStyle name="40% - Accent2 66" xfId="2821"/>
    <cellStyle name="40% - Accent2 67" xfId="2822"/>
    <cellStyle name="40% - Accent2 68" xfId="2823"/>
    <cellStyle name="40% - Accent2 69" xfId="2824"/>
    <cellStyle name="40% - Accent2 7" xfId="2825"/>
    <cellStyle name="40% - Accent2 7 2" xfId="24452"/>
    <cellStyle name="40% - Accent2 7 2 2" xfId="24577"/>
    <cellStyle name="40% - Accent2 7 3" xfId="25171"/>
    <cellStyle name="40% - Accent2 7 4" xfId="25706"/>
    <cellStyle name="40% - Accent2 70" xfId="2826"/>
    <cellStyle name="40% - Accent2 71" xfId="2827"/>
    <cellStyle name="40% - Accent2 72" xfId="2828"/>
    <cellStyle name="40% - Accent2 73" xfId="2829"/>
    <cellStyle name="40% - Accent2 74" xfId="2830"/>
    <cellStyle name="40% - Accent2 75" xfId="2831"/>
    <cellStyle name="40% - Accent2 76" xfId="2832"/>
    <cellStyle name="40% - Accent2 77" xfId="2833"/>
    <cellStyle name="40% - Accent2 78" xfId="2834"/>
    <cellStyle name="40% - Accent2 79" xfId="2835"/>
    <cellStyle name="40% - Accent2 8" xfId="2836"/>
    <cellStyle name="40% - Accent2 8 2" xfId="24507"/>
    <cellStyle name="40% - Accent2 8 2 2" xfId="24578"/>
    <cellStyle name="40% - Accent2 8 3" xfId="25172"/>
    <cellStyle name="40% - Accent2 8 4" xfId="25705"/>
    <cellStyle name="40% - Accent2 80" xfId="2837"/>
    <cellStyle name="40% - Accent2 81" xfId="2838"/>
    <cellStyle name="40% - Accent2 82" xfId="2839"/>
    <cellStyle name="40% - Accent2 83" xfId="2840"/>
    <cellStyle name="40% - Accent2 84" xfId="2841"/>
    <cellStyle name="40% - Accent2 85" xfId="2842"/>
    <cellStyle name="40% - Accent2 86" xfId="2843"/>
    <cellStyle name="40% - Accent2 87" xfId="2844"/>
    <cellStyle name="40% - Accent2 88" xfId="2845"/>
    <cellStyle name="40% - Accent2 89" xfId="2846"/>
    <cellStyle name="40% - Accent2 9" xfId="2847"/>
    <cellStyle name="40% - Accent2 90" xfId="2848"/>
    <cellStyle name="40% - Accent2 91" xfId="2849"/>
    <cellStyle name="40% - Accent2 92" xfId="2850"/>
    <cellStyle name="40% - Accent2 93" xfId="24102"/>
    <cellStyle name="40% - Accent2 93 2" xfId="24165"/>
    <cellStyle name="40% - Accent2 93 3" xfId="26138"/>
    <cellStyle name="40% - Accent2 93 4" xfId="26330"/>
    <cellStyle name="40% - Accent2 93 5" xfId="26398"/>
    <cellStyle name="40% - Accent2 94" xfId="26082"/>
    <cellStyle name="40% - Accent2 95" xfId="26219"/>
    <cellStyle name="40% - Accent2 96" xfId="26471"/>
    <cellStyle name="40% - Accent2 97" xfId="27581"/>
    <cellStyle name="40% - Accent3" xfId="2851"/>
    <cellStyle name="40% - Accent3 10" xfId="2852"/>
    <cellStyle name="40% - Accent3 11" xfId="2853"/>
    <cellStyle name="40% - Accent3 12" xfId="2854"/>
    <cellStyle name="40% - Accent3 13" xfId="2855"/>
    <cellStyle name="40% - Accent3 14" xfId="2856"/>
    <cellStyle name="40% - Accent3 15" xfId="2857"/>
    <cellStyle name="40% - Accent3 16" xfId="2858"/>
    <cellStyle name="40% - Accent3 17" xfId="2859"/>
    <cellStyle name="40% - Accent3 18" xfId="2860"/>
    <cellStyle name="40% - Accent3 19" xfId="2861"/>
    <cellStyle name="40% - Accent3 2" xfId="2862"/>
    <cellStyle name="40% - Accent3 2 10" xfId="2863"/>
    <cellStyle name="40% - Accent3 2 11" xfId="2864"/>
    <cellStyle name="40% - Accent3 2 12" xfId="2865"/>
    <cellStyle name="40% - Accent3 2 13" xfId="2866"/>
    <cellStyle name="40% - Accent3 2 14" xfId="2867"/>
    <cellStyle name="40% - Accent3 2 15" xfId="2868"/>
    <cellStyle name="40% - Accent3 2 16" xfId="2869"/>
    <cellStyle name="40% - Accent3 2 17" xfId="2870"/>
    <cellStyle name="40% - Accent3 2 18" xfId="2871"/>
    <cellStyle name="40% - Accent3 2 19" xfId="2872"/>
    <cellStyle name="40% - Accent3 2 2" xfId="2873"/>
    <cellStyle name="40% - Accent3 2 20" xfId="2874"/>
    <cellStyle name="40% - Accent3 2 21" xfId="2875"/>
    <cellStyle name="40% - Accent3 2 22" xfId="2876"/>
    <cellStyle name="40% - Accent3 2 23" xfId="2877"/>
    <cellStyle name="40% - Accent3 2 24" xfId="2878"/>
    <cellStyle name="40% - Accent3 2 25" xfId="2879"/>
    <cellStyle name="40% - Accent3 2 26" xfId="2880"/>
    <cellStyle name="40% - Accent3 2 27" xfId="2881"/>
    <cellStyle name="40% - Accent3 2 28" xfId="2882"/>
    <cellStyle name="40% - Accent3 2 29" xfId="2883"/>
    <cellStyle name="40% - Accent3 2 3" xfId="2884"/>
    <cellStyle name="40% - Accent3 2 30" xfId="2885"/>
    <cellStyle name="40% - Accent3 2 31" xfId="2886"/>
    <cellStyle name="40% - Accent3 2 32" xfId="2887"/>
    <cellStyle name="40% - Accent3 2 33" xfId="2888"/>
    <cellStyle name="40% - Accent3 2 34" xfId="2889"/>
    <cellStyle name="40% - Accent3 2 35" xfId="2890"/>
    <cellStyle name="40% - Accent3 2 36" xfId="2891"/>
    <cellStyle name="40% - Accent3 2 37" xfId="2892"/>
    <cellStyle name="40% - Accent3 2 38" xfId="2893"/>
    <cellStyle name="40% - Accent3 2 39" xfId="2894"/>
    <cellStyle name="40% - Accent3 2 4" xfId="2895"/>
    <cellStyle name="40% - Accent3 2 40" xfId="2896"/>
    <cellStyle name="40% - Accent3 2 41" xfId="2897"/>
    <cellStyle name="40% - Accent3 2 42" xfId="2898"/>
    <cellStyle name="40% - Accent3 2 43" xfId="2899"/>
    <cellStyle name="40% - Accent3 2 44" xfId="2900"/>
    <cellStyle name="40% - Accent3 2 45" xfId="2901"/>
    <cellStyle name="40% - Accent3 2 46" xfId="2902"/>
    <cellStyle name="40% - Accent3 2 47" xfId="2903"/>
    <cellStyle name="40% - Accent3 2 48" xfId="2904"/>
    <cellStyle name="40% - Accent3 2 49" xfId="2905"/>
    <cellStyle name="40% - Accent3 2 5" xfId="2906"/>
    <cellStyle name="40% - Accent3 2 50" xfId="2907"/>
    <cellStyle name="40% - Accent3 2 51" xfId="2908"/>
    <cellStyle name="40% - Accent3 2 52" xfId="2909"/>
    <cellStyle name="40% - Accent3 2 53" xfId="2910"/>
    <cellStyle name="40% - Accent3 2 54" xfId="2911"/>
    <cellStyle name="40% - Accent3 2 55" xfId="2912"/>
    <cellStyle name="40% - Accent3 2 56" xfId="2913"/>
    <cellStyle name="40% - Accent3 2 57" xfId="2914"/>
    <cellStyle name="40% - Accent3 2 58" xfId="2915"/>
    <cellStyle name="40% - Accent3 2 59" xfId="2916"/>
    <cellStyle name="40% - Accent3 2 6" xfId="2917"/>
    <cellStyle name="40% - Accent3 2 60" xfId="2918"/>
    <cellStyle name="40% - Accent3 2 61" xfId="2919"/>
    <cellStyle name="40% - Accent3 2 62" xfId="2920"/>
    <cellStyle name="40% - Accent3 2 63" xfId="2921"/>
    <cellStyle name="40% - Accent3 2 64" xfId="2922"/>
    <cellStyle name="40% - Accent3 2 65" xfId="2923"/>
    <cellStyle name="40% - Accent3 2 66" xfId="2924"/>
    <cellStyle name="40% - Accent3 2 67" xfId="2925"/>
    <cellStyle name="40% - Accent3 2 68" xfId="2926"/>
    <cellStyle name="40% - Accent3 2 69" xfId="2927"/>
    <cellStyle name="40% - Accent3 2 7" xfId="2928"/>
    <cellStyle name="40% - Accent3 2 70" xfId="2929"/>
    <cellStyle name="40% - Accent3 2 71" xfId="2930"/>
    <cellStyle name="40% - Accent3 2 72" xfId="2931"/>
    <cellStyle name="40% - Accent3 2 73" xfId="2932"/>
    <cellStyle name="40% - Accent3 2 74" xfId="2933"/>
    <cellStyle name="40% - Accent3 2 75" xfId="2934"/>
    <cellStyle name="40% - Accent3 2 76" xfId="2935"/>
    <cellStyle name="40% - Accent3 2 77" xfId="2936"/>
    <cellStyle name="40% - Accent3 2 78" xfId="2937"/>
    <cellStyle name="40% - Accent3 2 79" xfId="2938"/>
    <cellStyle name="40% - Accent3 2 8" xfId="2939"/>
    <cellStyle name="40% - Accent3 2 80" xfId="2940"/>
    <cellStyle name="40% - Accent3 2 81" xfId="2941"/>
    <cellStyle name="40% - Accent3 2 82" xfId="2942"/>
    <cellStyle name="40% - Accent3 2 83" xfId="2943"/>
    <cellStyle name="40% - Accent3 2 84" xfId="2944"/>
    <cellStyle name="40% - Accent3 2 85" xfId="2945"/>
    <cellStyle name="40% - Accent3 2 86" xfId="2946"/>
    <cellStyle name="40% - Accent3 2 87" xfId="2947"/>
    <cellStyle name="40% - Accent3 2 88" xfId="2948"/>
    <cellStyle name="40% - Accent3 2 89" xfId="2949"/>
    <cellStyle name="40% - Accent3 2 9" xfId="2950"/>
    <cellStyle name="40% - Accent3 20" xfId="2951"/>
    <cellStyle name="40% - Accent3 21" xfId="2952"/>
    <cellStyle name="40% - Accent3 22" xfId="2953"/>
    <cellStyle name="40% - Accent3 23" xfId="2954"/>
    <cellStyle name="40% - Accent3 24" xfId="2955"/>
    <cellStyle name="40% - Accent3 25" xfId="2956"/>
    <cellStyle name="40% - Accent3 26" xfId="2957"/>
    <cellStyle name="40% - Accent3 27" xfId="2958"/>
    <cellStyle name="40% - Accent3 28" xfId="2959"/>
    <cellStyle name="40% - Accent3 29" xfId="2960"/>
    <cellStyle name="40% - Accent3 3" xfId="2961"/>
    <cellStyle name="40% - Accent3 3 10" xfId="2962"/>
    <cellStyle name="40% - Accent3 3 11" xfId="2963"/>
    <cellStyle name="40% - Accent3 3 12" xfId="2964"/>
    <cellStyle name="40% - Accent3 3 13" xfId="2965"/>
    <cellStyle name="40% - Accent3 3 14" xfId="2966"/>
    <cellStyle name="40% - Accent3 3 15" xfId="2967"/>
    <cellStyle name="40% - Accent3 3 16" xfId="2968"/>
    <cellStyle name="40% - Accent3 3 17" xfId="2969"/>
    <cellStyle name="40% - Accent3 3 18" xfId="2970"/>
    <cellStyle name="40% - Accent3 3 19" xfId="2971"/>
    <cellStyle name="40% - Accent3 3 2" xfId="2972"/>
    <cellStyle name="40% - Accent3 3 20" xfId="2973"/>
    <cellStyle name="40% - Accent3 3 21" xfId="2974"/>
    <cellStyle name="40% - Accent3 3 22" xfId="2975"/>
    <cellStyle name="40% - Accent3 3 23" xfId="2976"/>
    <cellStyle name="40% - Accent3 3 24" xfId="2977"/>
    <cellStyle name="40% - Accent3 3 25" xfId="2978"/>
    <cellStyle name="40% - Accent3 3 26" xfId="2979"/>
    <cellStyle name="40% - Accent3 3 27" xfId="2980"/>
    <cellStyle name="40% - Accent3 3 28" xfId="2981"/>
    <cellStyle name="40% - Accent3 3 29" xfId="2982"/>
    <cellStyle name="40% - Accent3 3 3" xfId="2983"/>
    <cellStyle name="40% - Accent3 3 30" xfId="2984"/>
    <cellStyle name="40% - Accent3 3 31" xfId="2985"/>
    <cellStyle name="40% - Accent3 3 32" xfId="2986"/>
    <cellStyle name="40% - Accent3 3 33" xfId="2987"/>
    <cellStyle name="40% - Accent3 3 34" xfId="2988"/>
    <cellStyle name="40% - Accent3 3 35" xfId="2989"/>
    <cellStyle name="40% - Accent3 3 36" xfId="2990"/>
    <cellStyle name="40% - Accent3 3 37" xfId="2991"/>
    <cellStyle name="40% - Accent3 3 38" xfId="2992"/>
    <cellStyle name="40% - Accent3 3 39" xfId="2993"/>
    <cellStyle name="40% - Accent3 3 4" xfId="2994"/>
    <cellStyle name="40% - Accent3 3 40" xfId="2995"/>
    <cellStyle name="40% - Accent3 3 41" xfId="2996"/>
    <cellStyle name="40% - Accent3 3 42" xfId="2997"/>
    <cellStyle name="40% - Accent3 3 43" xfId="2998"/>
    <cellStyle name="40% - Accent3 3 44" xfId="2999"/>
    <cellStyle name="40% - Accent3 3 45" xfId="3000"/>
    <cellStyle name="40% - Accent3 3 46" xfId="3001"/>
    <cellStyle name="40% - Accent3 3 47" xfId="3002"/>
    <cellStyle name="40% - Accent3 3 48" xfId="3003"/>
    <cellStyle name="40% - Accent3 3 49" xfId="3004"/>
    <cellStyle name="40% - Accent3 3 5" xfId="3005"/>
    <cellStyle name="40% - Accent3 3 50" xfId="3006"/>
    <cellStyle name="40% - Accent3 3 51" xfId="3007"/>
    <cellStyle name="40% - Accent3 3 52" xfId="3008"/>
    <cellStyle name="40% - Accent3 3 53" xfId="3009"/>
    <cellStyle name="40% - Accent3 3 54" xfId="3010"/>
    <cellStyle name="40% - Accent3 3 55" xfId="3011"/>
    <cellStyle name="40% - Accent3 3 56" xfId="3012"/>
    <cellStyle name="40% - Accent3 3 57" xfId="3013"/>
    <cellStyle name="40% - Accent3 3 58" xfId="3014"/>
    <cellStyle name="40% - Accent3 3 59" xfId="3015"/>
    <cellStyle name="40% - Accent3 3 6" xfId="3016"/>
    <cellStyle name="40% - Accent3 3 60" xfId="3017"/>
    <cellStyle name="40% - Accent3 3 61" xfId="3018"/>
    <cellStyle name="40% - Accent3 3 62" xfId="3019"/>
    <cellStyle name="40% - Accent3 3 63" xfId="3020"/>
    <cellStyle name="40% - Accent3 3 64" xfId="3021"/>
    <cellStyle name="40% - Accent3 3 65" xfId="3022"/>
    <cellStyle name="40% - Accent3 3 66" xfId="3023"/>
    <cellStyle name="40% - Accent3 3 67" xfId="3024"/>
    <cellStyle name="40% - Accent3 3 68" xfId="3025"/>
    <cellStyle name="40% - Accent3 3 69" xfId="3026"/>
    <cellStyle name="40% - Accent3 3 7" xfId="3027"/>
    <cellStyle name="40% - Accent3 3 70" xfId="3028"/>
    <cellStyle name="40% - Accent3 3 71" xfId="3029"/>
    <cellStyle name="40% - Accent3 3 72" xfId="3030"/>
    <cellStyle name="40% - Accent3 3 73" xfId="3031"/>
    <cellStyle name="40% - Accent3 3 74" xfId="3032"/>
    <cellStyle name="40% - Accent3 3 75" xfId="3033"/>
    <cellStyle name="40% - Accent3 3 76" xfId="3034"/>
    <cellStyle name="40% - Accent3 3 77" xfId="3035"/>
    <cellStyle name="40% - Accent3 3 78" xfId="3036"/>
    <cellStyle name="40% - Accent3 3 79" xfId="3037"/>
    <cellStyle name="40% - Accent3 3 8" xfId="3038"/>
    <cellStyle name="40% - Accent3 3 80" xfId="3039"/>
    <cellStyle name="40% - Accent3 3 81" xfId="3040"/>
    <cellStyle name="40% - Accent3 3 82" xfId="3041"/>
    <cellStyle name="40% - Accent3 3 83" xfId="3042"/>
    <cellStyle name="40% - Accent3 3 84" xfId="3043"/>
    <cellStyle name="40% - Accent3 3 85" xfId="3044"/>
    <cellStyle name="40% - Accent3 3 86" xfId="3045"/>
    <cellStyle name="40% - Accent3 3 87" xfId="3046"/>
    <cellStyle name="40% - Accent3 3 88" xfId="3047"/>
    <cellStyle name="40% - Accent3 3 89" xfId="3048"/>
    <cellStyle name="40% - Accent3 3 9" xfId="3049"/>
    <cellStyle name="40% - Accent3 30" xfId="3050"/>
    <cellStyle name="40% - Accent3 31" xfId="3051"/>
    <cellStyle name="40% - Accent3 32" xfId="3052"/>
    <cellStyle name="40% - Accent3 33" xfId="3053"/>
    <cellStyle name="40% - Accent3 34" xfId="3054"/>
    <cellStyle name="40% - Accent3 35" xfId="3055"/>
    <cellStyle name="40% - Accent3 36" xfId="3056"/>
    <cellStyle name="40% - Accent3 37" xfId="3057"/>
    <cellStyle name="40% - Accent3 38" xfId="3058"/>
    <cellStyle name="40% - Accent3 39" xfId="3059"/>
    <cellStyle name="40% - Accent3 4" xfId="3060"/>
    <cellStyle name="40% - Accent3 4 10" xfId="3061"/>
    <cellStyle name="40% - Accent3 4 11" xfId="3062"/>
    <cellStyle name="40% - Accent3 4 12" xfId="3063"/>
    <cellStyle name="40% - Accent3 4 13" xfId="3064"/>
    <cellStyle name="40% - Accent3 4 14" xfId="3065"/>
    <cellStyle name="40% - Accent3 4 15" xfId="3066"/>
    <cellStyle name="40% - Accent3 4 16" xfId="3067"/>
    <cellStyle name="40% - Accent3 4 17" xfId="3068"/>
    <cellStyle name="40% - Accent3 4 18" xfId="3069"/>
    <cellStyle name="40% - Accent3 4 19" xfId="3070"/>
    <cellStyle name="40% - Accent3 4 2" xfId="3071"/>
    <cellStyle name="40% - Accent3 4 20" xfId="3072"/>
    <cellStyle name="40% - Accent3 4 21" xfId="3073"/>
    <cellStyle name="40% - Accent3 4 22" xfId="3074"/>
    <cellStyle name="40% - Accent3 4 23" xfId="3075"/>
    <cellStyle name="40% - Accent3 4 24" xfId="3076"/>
    <cellStyle name="40% - Accent3 4 25" xfId="3077"/>
    <cellStyle name="40% - Accent3 4 26" xfId="3078"/>
    <cellStyle name="40% - Accent3 4 27" xfId="3079"/>
    <cellStyle name="40% - Accent3 4 28" xfId="3080"/>
    <cellStyle name="40% - Accent3 4 29" xfId="3081"/>
    <cellStyle name="40% - Accent3 4 3" xfId="3082"/>
    <cellStyle name="40% - Accent3 4 30" xfId="3083"/>
    <cellStyle name="40% - Accent3 4 31" xfId="3084"/>
    <cellStyle name="40% - Accent3 4 32" xfId="3085"/>
    <cellStyle name="40% - Accent3 4 33" xfId="3086"/>
    <cellStyle name="40% - Accent3 4 34" xfId="3087"/>
    <cellStyle name="40% - Accent3 4 35" xfId="3088"/>
    <cellStyle name="40% - Accent3 4 36" xfId="3089"/>
    <cellStyle name="40% - Accent3 4 37" xfId="3090"/>
    <cellStyle name="40% - Accent3 4 38" xfId="3091"/>
    <cellStyle name="40% - Accent3 4 39" xfId="3092"/>
    <cellStyle name="40% - Accent3 4 4" xfId="3093"/>
    <cellStyle name="40% - Accent3 4 40" xfId="3094"/>
    <cellStyle name="40% - Accent3 4 41" xfId="3095"/>
    <cellStyle name="40% - Accent3 4 42" xfId="3096"/>
    <cellStyle name="40% - Accent3 4 43" xfId="3097"/>
    <cellStyle name="40% - Accent3 4 44" xfId="3098"/>
    <cellStyle name="40% - Accent3 4 45" xfId="3099"/>
    <cellStyle name="40% - Accent3 4 46" xfId="3100"/>
    <cellStyle name="40% - Accent3 4 47" xfId="3101"/>
    <cellStyle name="40% - Accent3 4 48" xfId="3102"/>
    <cellStyle name="40% - Accent3 4 49" xfId="3103"/>
    <cellStyle name="40% - Accent3 4 5" xfId="3104"/>
    <cellStyle name="40% - Accent3 4 50" xfId="3105"/>
    <cellStyle name="40% - Accent3 4 51" xfId="3106"/>
    <cellStyle name="40% - Accent3 4 52" xfId="3107"/>
    <cellStyle name="40% - Accent3 4 53" xfId="3108"/>
    <cellStyle name="40% - Accent3 4 54" xfId="3109"/>
    <cellStyle name="40% - Accent3 4 55" xfId="3110"/>
    <cellStyle name="40% - Accent3 4 56" xfId="3111"/>
    <cellStyle name="40% - Accent3 4 57" xfId="3112"/>
    <cellStyle name="40% - Accent3 4 58" xfId="3113"/>
    <cellStyle name="40% - Accent3 4 59" xfId="3114"/>
    <cellStyle name="40% - Accent3 4 6" xfId="3115"/>
    <cellStyle name="40% - Accent3 4 60" xfId="3116"/>
    <cellStyle name="40% - Accent3 4 61" xfId="3117"/>
    <cellStyle name="40% - Accent3 4 62" xfId="3118"/>
    <cellStyle name="40% - Accent3 4 63" xfId="3119"/>
    <cellStyle name="40% - Accent3 4 64" xfId="3120"/>
    <cellStyle name="40% - Accent3 4 65" xfId="3121"/>
    <cellStyle name="40% - Accent3 4 66" xfId="3122"/>
    <cellStyle name="40% - Accent3 4 67" xfId="3123"/>
    <cellStyle name="40% - Accent3 4 68" xfId="3124"/>
    <cellStyle name="40% - Accent3 4 69" xfId="3125"/>
    <cellStyle name="40% - Accent3 4 7" xfId="3126"/>
    <cellStyle name="40% - Accent3 4 70" xfId="3127"/>
    <cellStyle name="40% - Accent3 4 71" xfId="3128"/>
    <cellStyle name="40% - Accent3 4 72" xfId="3129"/>
    <cellStyle name="40% - Accent3 4 73" xfId="3130"/>
    <cellStyle name="40% - Accent3 4 74" xfId="3131"/>
    <cellStyle name="40% - Accent3 4 75" xfId="3132"/>
    <cellStyle name="40% - Accent3 4 76" xfId="3133"/>
    <cellStyle name="40% - Accent3 4 77" xfId="3134"/>
    <cellStyle name="40% - Accent3 4 78" xfId="3135"/>
    <cellStyle name="40% - Accent3 4 79" xfId="3136"/>
    <cellStyle name="40% - Accent3 4 8" xfId="3137"/>
    <cellStyle name="40% - Accent3 4 80" xfId="3138"/>
    <cellStyle name="40% - Accent3 4 81" xfId="3139"/>
    <cellStyle name="40% - Accent3 4 82" xfId="3140"/>
    <cellStyle name="40% - Accent3 4 83" xfId="3141"/>
    <cellStyle name="40% - Accent3 4 84" xfId="3142"/>
    <cellStyle name="40% - Accent3 4 85" xfId="3143"/>
    <cellStyle name="40% - Accent3 4 86" xfId="3144"/>
    <cellStyle name="40% - Accent3 4 87" xfId="3145"/>
    <cellStyle name="40% - Accent3 4 88" xfId="3146"/>
    <cellStyle name="40% - Accent3 4 89" xfId="3147"/>
    <cellStyle name="40% - Accent3 4 9" xfId="3148"/>
    <cellStyle name="40% - Accent3 40" xfId="3149"/>
    <cellStyle name="40% - Accent3 41" xfId="3150"/>
    <cellStyle name="40% - Accent3 42" xfId="3151"/>
    <cellStyle name="40% - Accent3 43" xfId="3152"/>
    <cellStyle name="40% - Accent3 44" xfId="3153"/>
    <cellStyle name="40% - Accent3 45" xfId="3154"/>
    <cellStyle name="40% - Accent3 46" xfId="3155"/>
    <cellStyle name="40% - Accent3 47" xfId="3156"/>
    <cellStyle name="40% - Accent3 48" xfId="3157"/>
    <cellStyle name="40% - Accent3 49" xfId="3158"/>
    <cellStyle name="40% - Accent3 5" xfId="3159"/>
    <cellStyle name="40% - Accent3 5 2" xfId="24352"/>
    <cellStyle name="40% - Accent3 5 2 2" xfId="24579"/>
    <cellStyle name="40% - Accent3 5 3" xfId="25173"/>
    <cellStyle name="40% - Accent3 5 4" xfId="25879"/>
    <cellStyle name="40% - Accent3 50" xfId="3160"/>
    <cellStyle name="40% - Accent3 51" xfId="3161"/>
    <cellStyle name="40% - Accent3 52" xfId="3162"/>
    <cellStyle name="40% - Accent3 53" xfId="3163"/>
    <cellStyle name="40% - Accent3 54" xfId="3164"/>
    <cellStyle name="40% - Accent3 55" xfId="3165"/>
    <cellStyle name="40% - Accent3 56" xfId="3166"/>
    <cellStyle name="40% - Accent3 57" xfId="3167"/>
    <cellStyle name="40% - Accent3 58" xfId="3168"/>
    <cellStyle name="40% - Accent3 59" xfId="3169"/>
    <cellStyle name="40% - Accent3 6" xfId="3170"/>
    <cellStyle name="40% - Accent3 6 2" xfId="24404"/>
    <cellStyle name="40% - Accent3 6 2 2" xfId="24580"/>
    <cellStyle name="40% - Accent3 6 3" xfId="25174"/>
    <cellStyle name="40% - Accent3 6 4" xfId="25696"/>
    <cellStyle name="40% - Accent3 60" xfId="3171"/>
    <cellStyle name="40% - Accent3 61" xfId="3172"/>
    <cellStyle name="40% - Accent3 62" xfId="3173"/>
    <cellStyle name="40% - Accent3 63" xfId="3174"/>
    <cellStyle name="40% - Accent3 64" xfId="3175"/>
    <cellStyle name="40% - Accent3 65" xfId="3176"/>
    <cellStyle name="40% - Accent3 66" xfId="3177"/>
    <cellStyle name="40% - Accent3 67" xfId="3178"/>
    <cellStyle name="40% - Accent3 68" xfId="3179"/>
    <cellStyle name="40% - Accent3 69" xfId="3180"/>
    <cellStyle name="40% - Accent3 7" xfId="3181"/>
    <cellStyle name="40% - Accent3 7 2" xfId="24454"/>
    <cellStyle name="40% - Accent3 7 2 2" xfId="24581"/>
    <cellStyle name="40% - Accent3 7 3" xfId="25175"/>
    <cellStyle name="40% - Accent3 7 4" xfId="25695"/>
    <cellStyle name="40% - Accent3 70" xfId="3182"/>
    <cellStyle name="40% - Accent3 71" xfId="3183"/>
    <cellStyle name="40% - Accent3 72" xfId="3184"/>
    <cellStyle name="40% - Accent3 73" xfId="3185"/>
    <cellStyle name="40% - Accent3 74" xfId="3186"/>
    <cellStyle name="40% - Accent3 75" xfId="3187"/>
    <cellStyle name="40% - Accent3 76" xfId="3188"/>
    <cellStyle name="40% - Accent3 77" xfId="3189"/>
    <cellStyle name="40% - Accent3 78" xfId="3190"/>
    <cellStyle name="40% - Accent3 79" xfId="3191"/>
    <cellStyle name="40% - Accent3 8" xfId="3192"/>
    <cellStyle name="40% - Accent3 8 2" xfId="24509"/>
    <cellStyle name="40% - Accent3 8 2 2" xfId="24582"/>
    <cellStyle name="40% - Accent3 8 3" xfId="25176"/>
    <cellStyle name="40% - Accent3 8 4" xfId="25694"/>
    <cellStyle name="40% - Accent3 80" xfId="3193"/>
    <cellStyle name="40% - Accent3 81" xfId="3194"/>
    <cellStyle name="40% - Accent3 82" xfId="3195"/>
    <cellStyle name="40% - Accent3 83" xfId="3196"/>
    <cellStyle name="40% - Accent3 84" xfId="3197"/>
    <cellStyle name="40% - Accent3 85" xfId="3198"/>
    <cellStyle name="40% - Accent3 86" xfId="3199"/>
    <cellStyle name="40% - Accent3 87" xfId="3200"/>
    <cellStyle name="40% - Accent3 88" xfId="3201"/>
    <cellStyle name="40% - Accent3 89" xfId="3202"/>
    <cellStyle name="40% - Accent3 9" xfId="3203"/>
    <cellStyle name="40% - Accent3 90" xfId="3204"/>
    <cellStyle name="40% - Accent3 91" xfId="3205"/>
    <cellStyle name="40% - Accent3 92" xfId="3206"/>
    <cellStyle name="40% - Accent3 93" xfId="24104"/>
    <cellStyle name="40% - Accent3 93 2" xfId="24164"/>
    <cellStyle name="40% - Accent3 93 3" xfId="26137"/>
    <cellStyle name="40% - Accent3 93 4" xfId="26328"/>
    <cellStyle name="40% - Accent3 93 5" xfId="26335"/>
    <cellStyle name="40% - Accent3 94" xfId="26084"/>
    <cellStyle name="40% - Accent3 95" xfId="26221"/>
    <cellStyle name="40% - Accent3 96" xfId="26459"/>
    <cellStyle name="40% - Accent3 97" xfId="27582"/>
    <cellStyle name="40% - Accent4" xfId="3207"/>
    <cellStyle name="40% - Accent4 10" xfId="3208"/>
    <cellStyle name="40% - Accent4 11" xfId="3209"/>
    <cellStyle name="40% - Accent4 12" xfId="3210"/>
    <cellStyle name="40% - Accent4 13" xfId="3211"/>
    <cellStyle name="40% - Accent4 14" xfId="3212"/>
    <cellStyle name="40% - Accent4 15" xfId="3213"/>
    <cellStyle name="40% - Accent4 16" xfId="3214"/>
    <cellStyle name="40% - Accent4 17" xfId="3215"/>
    <cellStyle name="40% - Accent4 18" xfId="3216"/>
    <cellStyle name="40% - Accent4 19" xfId="3217"/>
    <cellStyle name="40% - Accent4 2" xfId="3218"/>
    <cellStyle name="40% - Accent4 2 10" xfId="3219"/>
    <cellStyle name="40% - Accent4 2 11" xfId="3220"/>
    <cellStyle name="40% - Accent4 2 12" xfId="3221"/>
    <cellStyle name="40% - Accent4 2 13" xfId="3222"/>
    <cellStyle name="40% - Accent4 2 14" xfId="3223"/>
    <cellStyle name="40% - Accent4 2 15" xfId="3224"/>
    <cellStyle name="40% - Accent4 2 16" xfId="3225"/>
    <cellStyle name="40% - Accent4 2 17" xfId="3226"/>
    <cellStyle name="40% - Accent4 2 18" xfId="3227"/>
    <cellStyle name="40% - Accent4 2 19" xfId="3228"/>
    <cellStyle name="40% - Accent4 2 2" xfId="3229"/>
    <cellStyle name="40% - Accent4 2 20" xfId="3230"/>
    <cellStyle name="40% - Accent4 2 21" xfId="3231"/>
    <cellStyle name="40% - Accent4 2 22" xfId="3232"/>
    <cellStyle name="40% - Accent4 2 23" xfId="3233"/>
    <cellStyle name="40% - Accent4 2 24" xfId="3234"/>
    <cellStyle name="40% - Accent4 2 25" xfId="3235"/>
    <cellStyle name="40% - Accent4 2 26" xfId="3236"/>
    <cellStyle name="40% - Accent4 2 27" xfId="3237"/>
    <cellStyle name="40% - Accent4 2 28" xfId="3238"/>
    <cellStyle name="40% - Accent4 2 29" xfId="3239"/>
    <cellStyle name="40% - Accent4 2 3" xfId="3240"/>
    <cellStyle name="40% - Accent4 2 30" xfId="3241"/>
    <cellStyle name="40% - Accent4 2 31" xfId="3242"/>
    <cellStyle name="40% - Accent4 2 32" xfId="3243"/>
    <cellStyle name="40% - Accent4 2 33" xfId="3244"/>
    <cellStyle name="40% - Accent4 2 34" xfId="3245"/>
    <cellStyle name="40% - Accent4 2 35" xfId="3246"/>
    <cellStyle name="40% - Accent4 2 36" xfId="3247"/>
    <cellStyle name="40% - Accent4 2 37" xfId="3248"/>
    <cellStyle name="40% - Accent4 2 38" xfId="3249"/>
    <cellStyle name="40% - Accent4 2 39" xfId="3250"/>
    <cellStyle name="40% - Accent4 2 4" xfId="3251"/>
    <cellStyle name="40% - Accent4 2 40" xfId="3252"/>
    <cellStyle name="40% - Accent4 2 41" xfId="3253"/>
    <cellStyle name="40% - Accent4 2 42" xfId="3254"/>
    <cellStyle name="40% - Accent4 2 43" xfId="3255"/>
    <cellStyle name="40% - Accent4 2 44" xfId="3256"/>
    <cellStyle name="40% - Accent4 2 45" xfId="3257"/>
    <cellStyle name="40% - Accent4 2 46" xfId="3258"/>
    <cellStyle name="40% - Accent4 2 47" xfId="3259"/>
    <cellStyle name="40% - Accent4 2 48" xfId="3260"/>
    <cellStyle name="40% - Accent4 2 49" xfId="3261"/>
    <cellStyle name="40% - Accent4 2 5" xfId="3262"/>
    <cellStyle name="40% - Accent4 2 50" xfId="3263"/>
    <cellStyle name="40% - Accent4 2 51" xfId="3264"/>
    <cellStyle name="40% - Accent4 2 52" xfId="3265"/>
    <cellStyle name="40% - Accent4 2 53" xfId="3266"/>
    <cellStyle name="40% - Accent4 2 54" xfId="3267"/>
    <cellStyle name="40% - Accent4 2 55" xfId="3268"/>
    <cellStyle name="40% - Accent4 2 56" xfId="3269"/>
    <cellStyle name="40% - Accent4 2 57" xfId="3270"/>
    <cellStyle name="40% - Accent4 2 58" xfId="3271"/>
    <cellStyle name="40% - Accent4 2 59" xfId="3272"/>
    <cellStyle name="40% - Accent4 2 6" xfId="3273"/>
    <cellStyle name="40% - Accent4 2 60" xfId="3274"/>
    <cellStyle name="40% - Accent4 2 61" xfId="3275"/>
    <cellStyle name="40% - Accent4 2 62" xfId="3276"/>
    <cellStyle name="40% - Accent4 2 63" xfId="3277"/>
    <cellStyle name="40% - Accent4 2 64" xfId="3278"/>
    <cellStyle name="40% - Accent4 2 65" xfId="3279"/>
    <cellStyle name="40% - Accent4 2 66" xfId="3280"/>
    <cellStyle name="40% - Accent4 2 67" xfId="3281"/>
    <cellStyle name="40% - Accent4 2 68" xfId="3282"/>
    <cellStyle name="40% - Accent4 2 69" xfId="3283"/>
    <cellStyle name="40% - Accent4 2 7" xfId="3284"/>
    <cellStyle name="40% - Accent4 2 70" xfId="3285"/>
    <cellStyle name="40% - Accent4 2 71" xfId="3286"/>
    <cellStyle name="40% - Accent4 2 72" xfId="3287"/>
    <cellStyle name="40% - Accent4 2 73" xfId="3288"/>
    <cellStyle name="40% - Accent4 2 74" xfId="3289"/>
    <cellStyle name="40% - Accent4 2 75" xfId="3290"/>
    <cellStyle name="40% - Accent4 2 76" xfId="3291"/>
    <cellStyle name="40% - Accent4 2 77" xfId="3292"/>
    <cellStyle name="40% - Accent4 2 78" xfId="3293"/>
    <cellStyle name="40% - Accent4 2 79" xfId="3294"/>
    <cellStyle name="40% - Accent4 2 8" xfId="3295"/>
    <cellStyle name="40% - Accent4 2 80" xfId="3296"/>
    <cellStyle name="40% - Accent4 2 81" xfId="3297"/>
    <cellStyle name="40% - Accent4 2 82" xfId="3298"/>
    <cellStyle name="40% - Accent4 2 83" xfId="3299"/>
    <cellStyle name="40% - Accent4 2 84" xfId="3300"/>
    <cellStyle name="40% - Accent4 2 85" xfId="3301"/>
    <cellStyle name="40% - Accent4 2 86" xfId="3302"/>
    <cellStyle name="40% - Accent4 2 87" xfId="3303"/>
    <cellStyle name="40% - Accent4 2 88" xfId="3304"/>
    <cellStyle name="40% - Accent4 2 89" xfId="3305"/>
    <cellStyle name="40% - Accent4 2 9" xfId="3306"/>
    <cellStyle name="40% - Accent4 20" xfId="3307"/>
    <cellStyle name="40% - Accent4 21" xfId="3308"/>
    <cellStyle name="40% - Accent4 22" xfId="3309"/>
    <cellStyle name="40% - Accent4 23" xfId="3310"/>
    <cellStyle name="40% - Accent4 24" xfId="3311"/>
    <cellStyle name="40% - Accent4 25" xfId="3312"/>
    <cellStyle name="40% - Accent4 26" xfId="3313"/>
    <cellStyle name="40% - Accent4 27" xfId="3314"/>
    <cellStyle name="40% - Accent4 28" xfId="3315"/>
    <cellStyle name="40% - Accent4 29" xfId="3316"/>
    <cellStyle name="40% - Accent4 3" xfId="3317"/>
    <cellStyle name="40% - Accent4 3 10" xfId="3318"/>
    <cellStyle name="40% - Accent4 3 11" xfId="3319"/>
    <cellStyle name="40% - Accent4 3 12" xfId="3320"/>
    <cellStyle name="40% - Accent4 3 13" xfId="3321"/>
    <cellStyle name="40% - Accent4 3 14" xfId="3322"/>
    <cellStyle name="40% - Accent4 3 15" xfId="3323"/>
    <cellStyle name="40% - Accent4 3 16" xfId="3324"/>
    <cellStyle name="40% - Accent4 3 17" xfId="3325"/>
    <cellStyle name="40% - Accent4 3 18" xfId="3326"/>
    <cellStyle name="40% - Accent4 3 19" xfId="3327"/>
    <cellStyle name="40% - Accent4 3 2" xfId="3328"/>
    <cellStyle name="40% - Accent4 3 20" xfId="3329"/>
    <cellStyle name="40% - Accent4 3 21" xfId="3330"/>
    <cellStyle name="40% - Accent4 3 22" xfId="3331"/>
    <cellStyle name="40% - Accent4 3 23" xfId="3332"/>
    <cellStyle name="40% - Accent4 3 24" xfId="3333"/>
    <cellStyle name="40% - Accent4 3 25" xfId="3334"/>
    <cellStyle name="40% - Accent4 3 26" xfId="3335"/>
    <cellStyle name="40% - Accent4 3 27" xfId="3336"/>
    <cellStyle name="40% - Accent4 3 28" xfId="3337"/>
    <cellStyle name="40% - Accent4 3 29" xfId="3338"/>
    <cellStyle name="40% - Accent4 3 3" xfId="3339"/>
    <cellStyle name="40% - Accent4 3 30" xfId="3340"/>
    <cellStyle name="40% - Accent4 3 31" xfId="3341"/>
    <cellStyle name="40% - Accent4 3 32" xfId="3342"/>
    <cellStyle name="40% - Accent4 3 33" xfId="3343"/>
    <cellStyle name="40% - Accent4 3 34" xfId="3344"/>
    <cellStyle name="40% - Accent4 3 35" xfId="3345"/>
    <cellStyle name="40% - Accent4 3 36" xfId="3346"/>
    <cellStyle name="40% - Accent4 3 37" xfId="3347"/>
    <cellStyle name="40% - Accent4 3 38" xfId="3348"/>
    <cellStyle name="40% - Accent4 3 39" xfId="3349"/>
    <cellStyle name="40% - Accent4 3 4" xfId="3350"/>
    <cellStyle name="40% - Accent4 3 40" xfId="3351"/>
    <cellStyle name="40% - Accent4 3 41" xfId="3352"/>
    <cellStyle name="40% - Accent4 3 42" xfId="3353"/>
    <cellStyle name="40% - Accent4 3 43" xfId="3354"/>
    <cellStyle name="40% - Accent4 3 44" xfId="3355"/>
    <cellStyle name="40% - Accent4 3 45" xfId="3356"/>
    <cellStyle name="40% - Accent4 3 46" xfId="3357"/>
    <cellStyle name="40% - Accent4 3 47" xfId="3358"/>
    <cellStyle name="40% - Accent4 3 48" xfId="3359"/>
    <cellStyle name="40% - Accent4 3 49" xfId="3360"/>
    <cellStyle name="40% - Accent4 3 5" xfId="3361"/>
    <cellStyle name="40% - Accent4 3 50" xfId="3362"/>
    <cellStyle name="40% - Accent4 3 51" xfId="3363"/>
    <cellStyle name="40% - Accent4 3 52" xfId="3364"/>
    <cellStyle name="40% - Accent4 3 53" xfId="3365"/>
    <cellStyle name="40% - Accent4 3 54" xfId="3366"/>
    <cellStyle name="40% - Accent4 3 55" xfId="3367"/>
    <cellStyle name="40% - Accent4 3 56" xfId="3368"/>
    <cellStyle name="40% - Accent4 3 57" xfId="3369"/>
    <cellStyle name="40% - Accent4 3 58" xfId="3370"/>
    <cellStyle name="40% - Accent4 3 59" xfId="3371"/>
    <cellStyle name="40% - Accent4 3 6" xfId="3372"/>
    <cellStyle name="40% - Accent4 3 60" xfId="3373"/>
    <cellStyle name="40% - Accent4 3 61" xfId="3374"/>
    <cellStyle name="40% - Accent4 3 62" xfId="3375"/>
    <cellStyle name="40% - Accent4 3 63" xfId="3376"/>
    <cellStyle name="40% - Accent4 3 64" xfId="3377"/>
    <cellStyle name="40% - Accent4 3 65" xfId="3378"/>
    <cellStyle name="40% - Accent4 3 66" xfId="3379"/>
    <cellStyle name="40% - Accent4 3 67" xfId="3380"/>
    <cellStyle name="40% - Accent4 3 68" xfId="3381"/>
    <cellStyle name="40% - Accent4 3 69" xfId="3382"/>
    <cellStyle name="40% - Accent4 3 7" xfId="3383"/>
    <cellStyle name="40% - Accent4 3 70" xfId="3384"/>
    <cellStyle name="40% - Accent4 3 71" xfId="3385"/>
    <cellStyle name="40% - Accent4 3 72" xfId="3386"/>
    <cellStyle name="40% - Accent4 3 73" xfId="3387"/>
    <cellStyle name="40% - Accent4 3 74" xfId="3388"/>
    <cellStyle name="40% - Accent4 3 75" xfId="3389"/>
    <cellStyle name="40% - Accent4 3 76" xfId="3390"/>
    <cellStyle name="40% - Accent4 3 77" xfId="3391"/>
    <cellStyle name="40% - Accent4 3 78" xfId="3392"/>
    <cellStyle name="40% - Accent4 3 79" xfId="3393"/>
    <cellStyle name="40% - Accent4 3 8" xfId="3394"/>
    <cellStyle name="40% - Accent4 3 80" xfId="3395"/>
    <cellStyle name="40% - Accent4 3 81" xfId="3396"/>
    <cellStyle name="40% - Accent4 3 82" xfId="3397"/>
    <cellStyle name="40% - Accent4 3 83" xfId="3398"/>
    <cellStyle name="40% - Accent4 3 84" xfId="3399"/>
    <cellStyle name="40% - Accent4 3 85" xfId="3400"/>
    <cellStyle name="40% - Accent4 3 86" xfId="3401"/>
    <cellStyle name="40% - Accent4 3 87" xfId="3402"/>
    <cellStyle name="40% - Accent4 3 88" xfId="3403"/>
    <cellStyle name="40% - Accent4 3 89" xfId="3404"/>
    <cellStyle name="40% - Accent4 3 9" xfId="3405"/>
    <cellStyle name="40% - Accent4 30" xfId="3406"/>
    <cellStyle name="40% - Accent4 31" xfId="3407"/>
    <cellStyle name="40% - Accent4 32" xfId="3408"/>
    <cellStyle name="40% - Accent4 33" xfId="3409"/>
    <cellStyle name="40% - Accent4 34" xfId="3410"/>
    <cellStyle name="40% - Accent4 35" xfId="3411"/>
    <cellStyle name="40% - Accent4 36" xfId="3412"/>
    <cellStyle name="40% - Accent4 37" xfId="3413"/>
    <cellStyle name="40% - Accent4 38" xfId="3414"/>
    <cellStyle name="40% - Accent4 39" xfId="3415"/>
    <cellStyle name="40% - Accent4 4" xfId="3416"/>
    <cellStyle name="40% - Accent4 4 10" xfId="3417"/>
    <cellStyle name="40% - Accent4 4 11" xfId="3418"/>
    <cellStyle name="40% - Accent4 4 12" xfId="3419"/>
    <cellStyle name="40% - Accent4 4 13" xfId="3420"/>
    <cellStyle name="40% - Accent4 4 14" xfId="3421"/>
    <cellStyle name="40% - Accent4 4 15" xfId="3422"/>
    <cellStyle name="40% - Accent4 4 16" xfId="3423"/>
    <cellStyle name="40% - Accent4 4 17" xfId="3424"/>
    <cellStyle name="40% - Accent4 4 18" xfId="3425"/>
    <cellStyle name="40% - Accent4 4 19" xfId="3426"/>
    <cellStyle name="40% - Accent4 4 2" xfId="3427"/>
    <cellStyle name="40% - Accent4 4 20" xfId="3428"/>
    <cellStyle name="40% - Accent4 4 21" xfId="3429"/>
    <cellStyle name="40% - Accent4 4 22" xfId="3430"/>
    <cellStyle name="40% - Accent4 4 23" xfId="3431"/>
    <cellStyle name="40% - Accent4 4 24" xfId="3432"/>
    <cellStyle name="40% - Accent4 4 25" xfId="3433"/>
    <cellStyle name="40% - Accent4 4 26" xfId="3434"/>
    <cellStyle name="40% - Accent4 4 27" xfId="3435"/>
    <cellStyle name="40% - Accent4 4 28" xfId="3436"/>
    <cellStyle name="40% - Accent4 4 29" xfId="3437"/>
    <cellStyle name="40% - Accent4 4 3" xfId="3438"/>
    <cellStyle name="40% - Accent4 4 30" xfId="3439"/>
    <cellStyle name="40% - Accent4 4 31" xfId="3440"/>
    <cellStyle name="40% - Accent4 4 32" xfId="3441"/>
    <cellStyle name="40% - Accent4 4 33" xfId="3442"/>
    <cellStyle name="40% - Accent4 4 34" xfId="3443"/>
    <cellStyle name="40% - Accent4 4 35" xfId="3444"/>
    <cellStyle name="40% - Accent4 4 36" xfId="3445"/>
    <cellStyle name="40% - Accent4 4 37" xfId="3446"/>
    <cellStyle name="40% - Accent4 4 38" xfId="3447"/>
    <cellStyle name="40% - Accent4 4 39" xfId="3448"/>
    <cellStyle name="40% - Accent4 4 4" xfId="3449"/>
    <cellStyle name="40% - Accent4 4 40" xfId="3450"/>
    <cellStyle name="40% - Accent4 4 41" xfId="3451"/>
    <cellStyle name="40% - Accent4 4 42" xfId="3452"/>
    <cellStyle name="40% - Accent4 4 43" xfId="3453"/>
    <cellStyle name="40% - Accent4 4 44" xfId="3454"/>
    <cellStyle name="40% - Accent4 4 45" xfId="3455"/>
    <cellStyle name="40% - Accent4 4 46" xfId="3456"/>
    <cellStyle name="40% - Accent4 4 47" xfId="3457"/>
    <cellStyle name="40% - Accent4 4 48" xfId="3458"/>
    <cellStyle name="40% - Accent4 4 49" xfId="3459"/>
    <cellStyle name="40% - Accent4 4 5" xfId="3460"/>
    <cellStyle name="40% - Accent4 4 50" xfId="3461"/>
    <cellStyle name="40% - Accent4 4 51" xfId="3462"/>
    <cellStyle name="40% - Accent4 4 52" xfId="3463"/>
    <cellStyle name="40% - Accent4 4 53" xfId="3464"/>
    <cellStyle name="40% - Accent4 4 54" xfId="3465"/>
    <cellStyle name="40% - Accent4 4 55" xfId="3466"/>
    <cellStyle name="40% - Accent4 4 56" xfId="3467"/>
    <cellStyle name="40% - Accent4 4 57" xfId="3468"/>
    <cellStyle name="40% - Accent4 4 58" xfId="3469"/>
    <cellStyle name="40% - Accent4 4 59" xfId="3470"/>
    <cellStyle name="40% - Accent4 4 6" xfId="3471"/>
    <cellStyle name="40% - Accent4 4 60" xfId="3472"/>
    <cellStyle name="40% - Accent4 4 61" xfId="3473"/>
    <cellStyle name="40% - Accent4 4 62" xfId="3474"/>
    <cellStyle name="40% - Accent4 4 63" xfId="3475"/>
    <cellStyle name="40% - Accent4 4 64" xfId="3476"/>
    <cellStyle name="40% - Accent4 4 65" xfId="3477"/>
    <cellStyle name="40% - Accent4 4 66" xfId="3478"/>
    <cellStyle name="40% - Accent4 4 67" xfId="3479"/>
    <cellStyle name="40% - Accent4 4 68" xfId="3480"/>
    <cellStyle name="40% - Accent4 4 69" xfId="3481"/>
    <cellStyle name="40% - Accent4 4 7" xfId="3482"/>
    <cellStyle name="40% - Accent4 4 70" xfId="3483"/>
    <cellStyle name="40% - Accent4 4 71" xfId="3484"/>
    <cellStyle name="40% - Accent4 4 72" xfId="3485"/>
    <cellStyle name="40% - Accent4 4 73" xfId="3486"/>
    <cellStyle name="40% - Accent4 4 74" xfId="3487"/>
    <cellStyle name="40% - Accent4 4 75" xfId="3488"/>
    <cellStyle name="40% - Accent4 4 76" xfId="3489"/>
    <cellStyle name="40% - Accent4 4 77" xfId="3490"/>
    <cellStyle name="40% - Accent4 4 78" xfId="3491"/>
    <cellStyle name="40% - Accent4 4 79" xfId="3492"/>
    <cellStyle name="40% - Accent4 4 8" xfId="3493"/>
    <cellStyle name="40% - Accent4 4 80" xfId="3494"/>
    <cellStyle name="40% - Accent4 4 81" xfId="3495"/>
    <cellStyle name="40% - Accent4 4 82" xfId="3496"/>
    <cellStyle name="40% - Accent4 4 83" xfId="3497"/>
    <cellStyle name="40% - Accent4 4 84" xfId="3498"/>
    <cellStyle name="40% - Accent4 4 85" xfId="3499"/>
    <cellStyle name="40% - Accent4 4 86" xfId="3500"/>
    <cellStyle name="40% - Accent4 4 87" xfId="3501"/>
    <cellStyle name="40% - Accent4 4 88" xfId="3502"/>
    <cellStyle name="40% - Accent4 4 89" xfId="3503"/>
    <cellStyle name="40% - Accent4 4 9" xfId="3504"/>
    <cellStyle name="40% - Accent4 40" xfId="3505"/>
    <cellStyle name="40% - Accent4 41" xfId="3506"/>
    <cellStyle name="40% - Accent4 42" xfId="3507"/>
    <cellStyle name="40% - Accent4 43" xfId="3508"/>
    <cellStyle name="40% - Accent4 44" xfId="3509"/>
    <cellStyle name="40% - Accent4 45" xfId="3510"/>
    <cellStyle name="40% - Accent4 46" xfId="3511"/>
    <cellStyle name="40% - Accent4 47" xfId="3512"/>
    <cellStyle name="40% - Accent4 48" xfId="3513"/>
    <cellStyle name="40% - Accent4 49" xfId="3514"/>
    <cellStyle name="40% - Accent4 5" xfId="3515"/>
    <cellStyle name="40% - Accent4 5 2" xfId="24353"/>
    <cellStyle name="40% - Accent4 5 2 2" xfId="24583"/>
    <cellStyle name="40% - Accent4 5 3" xfId="25180"/>
    <cellStyle name="40% - Accent4 5 4" xfId="25686"/>
    <cellStyle name="40% - Accent4 50" xfId="3516"/>
    <cellStyle name="40% - Accent4 51" xfId="3517"/>
    <cellStyle name="40% - Accent4 52" xfId="3518"/>
    <cellStyle name="40% - Accent4 53" xfId="3519"/>
    <cellStyle name="40% - Accent4 54" xfId="3520"/>
    <cellStyle name="40% - Accent4 55" xfId="3521"/>
    <cellStyle name="40% - Accent4 56" xfId="3522"/>
    <cellStyle name="40% - Accent4 57" xfId="3523"/>
    <cellStyle name="40% - Accent4 58" xfId="3524"/>
    <cellStyle name="40% - Accent4 59" xfId="3525"/>
    <cellStyle name="40% - Accent4 6" xfId="3526"/>
    <cellStyle name="40% - Accent4 6 2" xfId="24405"/>
    <cellStyle name="40% - Accent4 6 2 2" xfId="24584"/>
    <cellStyle name="40% - Accent4 6 3" xfId="25181"/>
    <cellStyle name="40% - Accent4 6 4" xfId="25685"/>
    <cellStyle name="40% - Accent4 60" xfId="3527"/>
    <cellStyle name="40% - Accent4 61" xfId="3528"/>
    <cellStyle name="40% - Accent4 62" xfId="3529"/>
    <cellStyle name="40% - Accent4 63" xfId="3530"/>
    <cellStyle name="40% - Accent4 64" xfId="3531"/>
    <cellStyle name="40% - Accent4 65" xfId="3532"/>
    <cellStyle name="40% - Accent4 66" xfId="3533"/>
    <cellStyle name="40% - Accent4 67" xfId="3534"/>
    <cellStyle name="40% - Accent4 68" xfId="3535"/>
    <cellStyle name="40% - Accent4 69" xfId="3536"/>
    <cellStyle name="40% - Accent4 7" xfId="3537"/>
    <cellStyle name="40% - Accent4 7 2" xfId="24455"/>
    <cellStyle name="40% - Accent4 7 2 2" xfId="24585"/>
    <cellStyle name="40% - Accent4 7 3" xfId="25182"/>
    <cellStyle name="40% - Accent4 7 4" xfId="25684"/>
    <cellStyle name="40% - Accent4 70" xfId="3538"/>
    <cellStyle name="40% - Accent4 71" xfId="3539"/>
    <cellStyle name="40% - Accent4 72" xfId="3540"/>
    <cellStyle name="40% - Accent4 73" xfId="3541"/>
    <cellStyle name="40% - Accent4 74" xfId="3542"/>
    <cellStyle name="40% - Accent4 75" xfId="3543"/>
    <cellStyle name="40% - Accent4 76" xfId="3544"/>
    <cellStyle name="40% - Accent4 77" xfId="3545"/>
    <cellStyle name="40% - Accent4 78" xfId="3546"/>
    <cellStyle name="40% - Accent4 79" xfId="3547"/>
    <cellStyle name="40% - Accent4 8" xfId="3548"/>
    <cellStyle name="40% - Accent4 8 2" xfId="24510"/>
    <cellStyle name="40% - Accent4 8 2 2" xfId="24586"/>
    <cellStyle name="40% - Accent4 8 3" xfId="25183"/>
    <cellStyle name="40% - Accent4 8 4" xfId="25683"/>
    <cellStyle name="40% - Accent4 80" xfId="3549"/>
    <cellStyle name="40% - Accent4 81" xfId="3550"/>
    <cellStyle name="40% - Accent4 82" xfId="3551"/>
    <cellStyle name="40% - Accent4 83" xfId="3552"/>
    <cellStyle name="40% - Accent4 84" xfId="3553"/>
    <cellStyle name="40% - Accent4 85" xfId="3554"/>
    <cellStyle name="40% - Accent4 86" xfId="3555"/>
    <cellStyle name="40% - Accent4 87" xfId="3556"/>
    <cellStyle name="40% - Accent4 88" xfId="3557"/>
    <cellStyle name="40% - Accent4 89" xfId="3558"/>
    <cellStyle name="40% - Accent4 9" xfId="3559"/>
    <cellStyle name="40% - Accent4 90" xfId="3560"/>
    <cellStyle name="40% - Accent4 91" xfId="3561"/>
    <cellStyle name="40% - Accent4 92" xfId="3562"/>
    <cellStyle name="40% - Accent4 93" xfId="24105"/>
    <cellStyle name="40% - Accent4 93 2" xfId="24163"/>
    <cellStyle name="40% - Accent4 93 3" xfId="26136"/>
    <cellStyle name="40% - Accent4 93 4" xfId="26322"/>
    <cellStyle name="40% - Accent4 93 5" xfId="26337"/>
    <cellStyle name="40% - Accent4 94" xfId="26085"/>
    <cellStyle name="40% - Accent4 95" xfId="26222"/>
    <cellStyle name="40% - Accent4 96" xfId="26450"/>
    <cellStyle name="40% - Accent4 97" xfId="27583"/>
    <cellStyle name="40% - Accent5" xfId="3563"/>
    <cellStyle name="40% - Accent5 10" xfId="3564"/>
    <cellStyle name="40% - Accent5 11" xfId="3565"/>
    <cellStyle name="40% - Accent5 12" xfId="3566"/>
    <cellStyle name="40% - Accent5 13" xfId="3567"/>
    <cellStyle name="40% - Accent5 14" xfId="3568"/>
    <cellStyle name="40% - Accent5 15" xfId="3569"/>
    <cellStyle name="40% - Accent5 16" xfId="3570"/>
    <cellStyle name="40% - Accent5 17" xfId="3571"/>
    <cellStyle name="40% - Accent5 18" xfId="3572"/>
    <cellStyle name="40% - Accent5 19" xfId="3573"/>
    <cellStyle name="40% - Accent5 2" xfId="3574"/>
    <cellStyle name="40% - Accent5 2 10" xfId="3575"/>
    <cellStyle name="40% - Accent5 2 11" xfId="3576"/>
    <cellStyle name="40% - Accent5 2 12" xfId="3577"/>
    <cellStyle name="40% - Accent5 2 13" xfId="3578"/>
    <cellStyle name="40% - Accent5 2 14" xfId="3579"/>
    <cellStyle name="40% - Accent5 2 15" xfId="3580"/>
    <cellStyle name="40% - Accent5 2 16" xfId="3581"/>
    <cellStyle name="40% - Accent5 2 17" xfId="3582"/>
    <cellStyle name="40% - Accent5 2 18" xfId="3583"/>
    <cellStyle name="40% - Accent5 2 19" xfId="3584"/>
    <cellStyle name="40% - Accent5 2 2" xfId="3585"/>
    <cellStyle name="40% - Accent5 2 20" xfId="3586"/>
    <cellStyle name="40% - Accent5 2 21" xfId="3587"/>
    <cellStyle name="40% - Accent5 2 22" xfId="3588"/>
    <cellStyle name="40% - Accent5 2 23" xfId="3589"/>
    <cellStyle name="40% - Accent5 2 24" xfId="3590"/>
    <cellStyle name="40% - Accent5 2 25" xfId="3591"/>
    <cellStyle name="40% - Accent5 2 26" xfId="3592"/>
    <cellStyle name="40% - Accent5 2 27" xfId="3593"/>
    <cellStyle name="40% - Accent5 2 28" xfId="3594"/>
    <cellStyle name="40% - Accent5 2 29" xfId="3595"/>
    <cellStyle name="40% - Accent5 2 3" xfId="3596"/>
    <cellStyle name="40% - Accent5 2 30" xfId="3597"/>
    <cellStyle name="40% - Accent5 2 31" xfId="3598"/>
    <cellStyle name="40% - Accent5 2 32" xfId="3599"/>
    <cellStyle name="40% - Accent5 2 33" xfId="3600"/>
    <cellStyle name="40% - Accent5 2 34" xfId="3601"/>
    <cellStyle name="40% - Accent5 2 35" xfId="3602"/>
    <cellStyle name="40% - Accent5 2 36" xfId="3603"/>
    <cellStyle name="40% - Accent5 2 37" xfId="3604"/>
    <cellStyle name="40% - Accent5 2 38" xfId="3605"/>
    <cellStyle name="40% - Accent5 2 39" xfId="3606"/>
    <cellStyle name="40% - Accent5 2 4" xfId="3607"/>
    <cellStyle name="40% - Accent5 2 40" xfId="3608"/>
    <cellStyle name="40% - Accent5 2 41" xfId="3609"/>
    <cellStyle name="40% - Accent5 2 42" xfId="3610"/>
    <cellStyle name="40% - Accent5 2 43" xfId="3611"/>
    <cellStyle name="40% - Accent5 2 44" xfId="3612"/>
    <cellStyle name="40% - Accent5 2 45" xfId="3613"/>
    <cellStyle name="40% - Accent5 2 46" xfId="3614"/>
    <cellStyle name="40% - Accent5 2 47" xfId="3615"/>
    <cellStyle name="40% - Accent5 2 48" xfId="3616"/>
    <cellStyle name="40% - Accent5 2 49" xfId="3617"/>
    <cellStyle name="40% - Accent5 2 5" xfId="3618"/>
    <cellStyle name="40% - Accent5 2 50" xfId="3619"/>
    <cellStyle name="40% - Accent5 2 51" xfId="3620"/>
    <cellStyle name="40% - Accent5 2 52" xfId="3621"/>
    <cellStyle name="40% - Accent5 2 53" xfId="3622"/>
    <cellStyle name="40% - Accent5 2 54" xfId="3623"/>
    <cellStyle name="40% - Accent5 2 55" xfId="3624"/>
    <cellStyle name="40% - Accent5 2 56" xfId="3625"/>
    <cellStyle name="40% - Accent5 2 57" xfId="3626"/>
    <cellStyle name="40% - Accent5 2 58" xfId="3627"/>
    <cellStyle name="40% - Accent5 2 59" xfId="3628"/>
    <cellStyle name="40% - Accent5 2 6" xfId="3629"/>
    <cellStyle name="40% - Accent5 2 60" xfId="3630"/>
    <cellStyle name="40% - Accent5 2 61" xfId="3631"/>
    <cellStyle name="40% - Accent5 2 62" xfId="3632"/>
    <cellStyle name="40% - Accent5 2 63" xfId="3633"/>
    <cellStyle name="40% - Accent5 2 64" xfId="3634"/>
    <cellStyle name="40% - Accent5 2 65" xfId="3635"/>
    <cellStyle name="40% - Accent5 2 66" xfId="3636"/>
    <cellStyle name="40% - Accent5 2 67" xfId="3637"/>
    <cellStyle name="40% - Accent5 2 68" xfId="3638"/>
    <cellStyle name="40% - Accent5 2 69" xfId="3639"/>
    <cellStyle name="40% - Accent5 2 7" xfId="3640"/>
    <cellStyle name="40% - Accent5 2 70" xfId="3641"/>
    <cellStyle name="40% - Accent5 2 71" xfId="3642"/>
    <cellStyle name="40% - Accent5 2 72" xfId="3643"/>
    <cellStyle name="40% - Accent5 2 73" xfId="3644"/>
    <cellStyle name="40% - Accent5 2 74" xfId="3645"/>
    <cellStyle name="40% - Accent5 2 75" xfId="3646"/>
    <cellStyle name="40% - Accent5 2 76" xfId="3647"/>
    <cellStyle name="40% - Accent5 2 77" xfId="3648"/>
    <cellStyle name="40% - Accent5 2 78" xfId="3649"/>
    <cellStyle name="40% - Accent5 2 79" xfId="3650"/>
    <cellStyle name="40% - Accent5 2 8" xfId="3651"/>
    <cellStyle name="40% - Accent5 2 80" xfId="3652"/>
    <cellStyle name="40% - Accent5 2 81" xfId="3653"/>
    <cellStyle name="40% - Accent5 2 82" xfId="3654"/>
    <cellStyle name="40% - Accent5 2 83" xfId="3655"/>
    <cellStyle name="40% - Accent5 2 84" xfId="3656"/>
    <cellStyle name="40% - Accent5 2 85" xfId="3657"/>
    <cellStyle name="40% - Accent5 2 86" xfId="3658"/>
    <cellStyle name="40% - Accent5 2 87" xfId="3659"/>
    <cellStyle name="40% - Accent5 2 88" xfId="3660"/>
    <cellStyle name="40% - Accent5 2 89" xfId="3661"/>
    <cellStyle name="40% - Accent5 2 9" xfId="3662"/>
    <cellStyle name="40% - Accent5 20" xfId="3663"/>
    <cellStyle name="40% - Accent5 21" xfId="3664"/>
    <cellStyle name="40% - Accent5 22" xfId="3665"/>
    <cellStyle name="40% - Accent5 23" xfId="3666"/>
    <cellStyle name="40% - Accent5 24" xfId="3667"/>
    <cellStyle name="40% - Accent5 25" xfId="3668"/>
    <cellStyle name="40% - Accent5 26" xfId="3669"/>
    <cellStyle name="40% - Accent5 27" xfId="3670"/>
    <cellStyle name="40% - Accent5 28" xfId="3671"/>
    <cellStyle name="40% - Accent5 29" xfId="3672"/>
    <cellStyle name="40% - Accent5 3" xfId="3673"/>
    <cellStyle name="40% - Accent5 3 10" xfId="3674"/>
    <cellStyle name="40% - Accent5 3 11" xfId="3675"/>
    <cellStyle name="40% - Accent5 3 12" xfId="3676"/>
    <cellStyle name="40% - Accent5 3 13" xfId="3677"/>
    <cellStyle name="40% - Accent5 3 14" xfId="3678"/>
    <cellStyle name="40% - Accent5 3 15" xfId="3679"/>
    <cellStyle name="40% - Accent5 3 16" xfId="3680"/>
    <cellStyle name="40% - Accent5 3 17" xfId="3681"/>
    <cellStyle name="40% - Accent5 3 18" xfId="3682"/>
    <cellStyle name="40% - Accent5 3 19" xfId="3683"/>
    <cellStyle name="40% - Accent5 3 2" xfId="3684"/>
    <cellStyle name="40% - Accent5 3 20" xfId="3685"/>
    <cellStyle name="40% - Accent5 3 21" xfId="3686"/>
    <cellStyle name="40% - Accent5 3 22" xfId="3687"/>
    <cellStyle name="40% - Accent5 3 23" xfId="3688"/>
    <cellStyle name="40% - Accent5 3 24" xfId="3689"/>
    <cellStyle name="40% - Accent5 3 25" xfId="3690"/>
    <cellStyle name="40% - Accent5 3 26" xfId="3691"/>
    <cellStyle name="40% - Accent5 3 27" xfId="3692"/>
    <cellStyle name="40% - Accent5 3 28" xfId="3693"/>
    <cellStyle name="40% - Accent5 3 29" xfId="3694"/>
    <cellStyle name="40% - Accent5 3 3" xfId="3695"/>
    <cellStyle name="40% - Accent5 3 30" xfId="3696"/>
    <cellStyle name="40% - Accent5 3 31" xfId="3697"/>
    <cellStyle name="40% - Accent5 3 32" xfId="3698"/>
    <cellStyle name="40% - Accent5 3 33" xfId="3699"/>
    <cellStyle name="40% - Accent5 3 34" xfId="3700"/>
    <cellStyle name="40% - Accent5 3 35" xfId="3701"/>
    <cellStyle name="40% - Accent5 3 36" xfId="3702"/>
    <cellStyle name="40% - Accent5 3 37" xfId="3703"/>
    <cellStyle name="40% - Accent5 3 38" xfId="3704"/>
    <cellStyle name="40% - Accent5 3 39" xfId="3705"/>
    <cellStyle name="40% - Accent5 3 4" xfId="3706"/>
    <cellStyle name="40% - Accent5 3 40" xfId="3707"/>
    <cellStyle name="40% - Accent5 3 41" xfId="3708"/>
    <cellStyle name="40% - Accent5 3 42" xfId="3709"/>
    <cellStyle name="40% - Accent5 3 43" xfId="3710"/>
    <cellStyle name="40% - Accent5 3 44" xfId="3711"/>
    <cellStyle name="40% - Accent5 3 45" xfId="3712"/>
    <cellStyle name="40% - Accent5 3 46" xfId="3713"/>
    <cellStyle name="40% - Accent5 3 47" xfId="3714"/>
    <cellStyle name="40% - Accent5 3 48" xfId="3715"/>
    <cellStyle name="40% - Accent5 3 49" xfId="3716"/>
    <cellStyle name="40% - Accent5 3 5" xfId="3717"/>
    <cellStyle name="40% - Accent5 3 50" xfId="3718"/>
    <cellStyle name="40% - Accent5 3 51" xfId="3719"/>
    <cellStyle name="40% - Accent5 3 52" xfId="3720"/>
    <cellStyle name="40% - Accent5 3 53" xfId="3721"/>
    <cellStyle name="40% - Accent5 3 54" xfId="3722"/>
    <cellStyle name="40% - Accent5 3 55" xfId="3723"/>
    <cellStyle name="40% - Accent5 3 56" xfId="3724"/>
    <cellStyle name="40% - Accent5 3 57" xfId="3725"/>
    <cellStyle name="40% - Accent5 3 58" xfId="3726"/>
    <cellStyle name="40% - Accent5 3 59" xfId="3727"/>
    <cellStyle name="40% - Accent5 3 6" xfId="3728"/>
    <cellStyle name="40% - Accent5 3 60" xfId="3729"/>
    <cellStyle name="40% - Accent5 3 61" xfId="3730"/>
    <cellStyle name="40% - Accent5 3 62" xfId="3731"/>
    <cellStyle name="40% - Accent5 3 63" xfId="3732"/>
    <cellStyle name="40% - Accent5 3 64" xfId="3733"/>
    <cellStyle name="40% - Accent5 3 65" xfId="3734"/>
    <cellStyle name="40% - Accent5 3 66" xfId="3735"/>
    <cellStyle name="40% - Accent5 3 67" xfId="3736"/>
    <cellStyle name="40% - Accent5 3 68" xfId="3737"/>
    <cellStyle name="40% - Accent5 3 69" xfId="3738"/>
    <cellStyle name="40% - Accent5 3 7" xfId="3739"/>
    <cellStyle name="40% - Accent5 3 70" xfId="3740"/>
    <cellStyle name="40% - Accent5 3 71" xfId="3741"/>
    <cellStyle name="40% - Accent5 3 72" xfId="3742"/>
    <cellStyle name="40% - Accent5 3 73" xfId="3743"/>
    <cellStyle name="40% - Accent5 3 74" xfId="3744"/>
    <cellStyle name="40% - Accent5 3 75" xfId="3745"/>
    <cellStyle name="40% - Accent5 3 76" xfId="3746"/>
    <cellStyle name="40% - Accent5 3 77" xfId="3747"/>
    <cellStyle name="40% - Accent5 3 78" xfId="3748"/>
    <cellStyle name="40% - Accent5 3 79" xfId="3749"/>
    <cellStyle name="40% - Accent5 3 8" xfId="3750"/>
    <cellStyle name="40% - Accent5 3 80" xfId="3751"/>
    <cellStyle name="40% - Accent5 3 81" xfId="3752"/>
    <cellStyle name="40% - Accent5 3 82" xfId="3753"/>
    <cellStyle name="40% - Accent5 3 83" xfId="3754"/>
    <cellStyle name="40% - Accent5 3 84" xfId="3755"/>
    <cellStyle name="40% - Accent5 3 85" xfId="3756"/>
    <cellStyle name="40% - Accent5 3 86" xfId="3757"/>
    <cellStyle name="40% - Accent5 3 87" xfId="3758"/>
    <cellStyle name="40% - Accent5 3 88" xfId="3759"/>
    <cellStyle name="40% - Accent5 3 89" xfId="3760"/>
    <cellStyle name="40% - Accent5 3 9" xfId="3761"/>
    <cellStyle name="40% - Accent5 30" xfId="3762"/>
    <cellStyle name="40% - Accent5 31" xfId="3763"/>
    <cellStyle name="40% - Accent5 32" xfId="3764"/>
    <cellStyle name="40% - Accent5 33" xfId="3765"/>
    <cellStyle name="40% - Accent5 34" xfId="3766"/>
    <cellStyle name="40% - Accent5 35" xfId="3767"/>
    <cellStyle name="40% - Accent5 36" xfId="3768"/>
    <cellStyle name="40% - Accent5 37" xfId="3769"/>
    <cellStyle name="40% - Accent5 38" xfId="3770"/>
    <cellStyle name="40% - Accent5 39" xfId="3771"/>
    <cellStyle name="40% - Accent5 4" xfId="3772"/>
    <cellStyle name="40% - Accent5 4 10" xfId="3773"/>
    <cellStyle name="40% - Accent5 4 11" xfId="3774"/>
    <cellStyle name="40% - Accent5 4 12" xfId="3775"/>
    <cellStyle name="40% - Accent5 4 13" xfId="3776"/>
    <cellStyle name="40% - Accent5 4 14" xfId="3777"/>
    <cellStyle name="40% - Accent5 4 15" xfId="3778"/>
    <cellStyle name="40% - Accent5 4 16" xfId="3779"/>
    <cellStyle name="40% - Accent5 4 17" xfId="3780"/>
    <cellStyle name="40% - Accent5 4 18" xfId="3781"/>
    <cellStyle name="40% - Accent5 4 19" xfId="3782"/>
    <cellStyle name="40% - Accent5 4 2" xfId="3783"/>
    <cellStyle name="40% - Accent5 4 20" xfId="3784"/>
    <cellStyle name="40% - Accent5 4 21" xfId="3785"/>
    <cellStyle name="40% - Accent5 4 22" xfId="3786"/>
    <cellStyle name="40% - Accent5 4 23" xfId="3787"/>
    <cellStyle name="40% - Accent5 4 24" xfId="3788"/>
    <cellStyle name="40% - Accent5 4 25" xfId="3789"/>
    <cellStyle name="40% - Accent5 4 26" xfId="3790"/>
    <cellStyle name="40% - Accent5 4 27" xfId="3791"/>
    <cellStyle name="40% - Accent5 4 28" xfId="3792"/>
    <cellStyle name="40% - Accent5 4 29" xfId="3793"/>
    <cellStyle name="40% - Accent5 4 3" xfId="3794"/>
    <cellStyle name="40% - Accent5 4 30" xfId="3795"/>
    <cellStyle name="40% - Accent5 4 31" xfId="3796"/>
    <cellStyle name="40% - Accent5 4 32" xfId="3797"/>
    <cellStyle name="40% - Accent5 4 33" xfId="3798"/>
    <cellStyle name="40% - Accent5 4 34" xfId="3799"/>
    <cellStyle name="40% - Accent5 4 35" xfId="3800"/>
    <cellStyle name="40% - Accent5 4 36" xfId="3801"/>
    <cellStyle name="40% - Accent5 4 37" xfId="3802"/>
    <cellStyle name="40% - Accent5 4 38" xfId="3803"/>
    <cellStyle name="40% - Accent5 4 39" xfId="3804"/>
    <cellStyle name="40% - Accent5 4 4" xfId="3805"/>
    <cellStyle name="40% - Accent5 4 40" xfId="3806"/>
    <cellStyle name="40% - Accent5 4 41" xfId="3807"/>
    <cellStyle name="40% - Accent5 4 42" xfId="3808"/>
    <cellStyle name="40% - Accent5 4 43" xfId="3809"/>
    <cellStyle name="40% - Accent5 4 44" xfId="3810"/>
    <cellStyle name="40% - Accent5 4 45" xfId="3811"/>
    <cellStyle name="40% - Accent5 4 46" xfId="3812"/>
    <cellStyle name="40% - Accent5 4 47" xfId="3813"/>
    <cellStyle name="40% - Accent5 4 48" xfId="3814"/>
    <cellStyle name="40% - Accent5 4 49" xfId="3815"/>
    <cellStyle name="40% - Accent5 4 5" xfId="3816"/>
    <cellStyle name="40% - Accent5 4 50" xfId="3817"/>
    <cellStyle name="40% - Accent5 4 51" xfId="3818"/>
    <cellStyle name="40% - Accent5 4 52" xfId="3819"/>
    <cellStyle name="40% - Accent5 4 53" xfId="3820"/>
    <cellStyle name="40% - Accent5 4 54" xfId="3821"/>
    <cellStyle name="40% - Accent5 4 55" xfId="3822"/>
    <cellStyle name="40% - Accent5 4 56" xfId="3823"/>
    <cellStyle name="40% - Accent5 4 57" xfId="3824"/>
    <cellStyle name="40% - Accent5 4 58" xfId="3825"/>
    <cellStyle name="40% - Accent5 4 59" xfId="3826"/>
    <cellStyle name="40% - Accent5 4 6" xfId="3827"/>
    <cellStyle name="40% - Accent5 4 60" xfId="3828"/>
    <cellStyle name="40% - Accent5 4 61" xfId="3829"/>
    <cellStyle name="40% - Accent5 4 62" xfId="3830"/>
    <cellStyle name="40% - Accent5 4 63" xfId="3831"/>
    <cellStyle name="40% - Accent5 4 64" xfId="3832"/>
    <cellStyle name="40% - Accent5 4 65" xfId="3833"/>
    <cellStyle name="40% - Accent5 4 66" xfId="3834"/>
    <cellStyle name="40% - Accent5 4 67" xfId="3835"/>
    <cellStyle name="40% - Accent5 4 68" xfId="3836"/>
    <cellStyle name="40% - Accent5 4 69" xfId="3837"/>
    <cellStyle name="40% - Accent5 4 7" xfId="3838"/>
    <cellStyle name="40% - Accent5 4 70" xfId="3839"/>
    <cellStyle name="40% - Accent5 4 71" xfId="3840"/>
    <cellStyle name="40% - Accent5 4 72" xfId="3841"/>
    <cellStyle name="40% - Accent5 4 73" xfId="3842"/>
    <cellStyle name="40% - Accent5 4 74" xfId="3843"/>
    <cellStyle name="40% - Accent5 4 75" xfId="3844"/>
    <cellStyle name="40% - Accent5 4 76" xfId="3845"/>
    <cellStyle name="40% - Accent5 4 77" xfId="3846"/>
    <cellStyle name="40% - Accent5 4 78" xfId="3847"/>
    <cellStyle name="40% - Accent5 4 79" xfId="3848"/>
    <cellStyle name="40% - Accent5 4 8" xfId="3849"/>
    <cellStyle name="40% - Accent5 4 80" xfId="3850"/>
    <cellStyle name="40% - Accent5 4 81" xfId="3851"/>
    <cellStyle name="40% - Accent5 4 82" xfId="3852"/>
    <cellStyle name="40% - Accent5 4 83" xfId="3853"/>
    <cellStyle name="40% - Accent5 4 84" xfId="3854"/>
    <cellStyle name="40% - Accent5 4 85" xfId="3855"/>
    <cellStyle name="40% - Accent5 4 86" xfId="3856"/>
    <cellStyle name="40% - Accent5 4 87" xfId="3857"/>
    <cellStyle name="40% - Accent5 4 88" xfId="3858"/>
    <cellStyle name="40% - Accent5 4 89" xfId="3859"/>
    <cellStyle name="40% - Accent5 4 9" xfId="3860"/>
    <cellStyle name="40% - Accent5 40" xfId="3861"/>
    <cellStyle name="40% - Accent5 41" xfId="3862"/>
    <cellStyle name="40% - Accent5 42" xfId="3863"/>
    <cellStyle name="40% - Accent5 43" xfId="3864"/>
    <cellStyle name="40% - Accent5 44" xfId="3865"/>
    <cellStyle name="40% - Accent5 45" xfId="3866"/>
    <cellStyle name="40% - Accent5 46" xfId="3867"/>
    <cellStyle name="40% - Accent5 47" xfId="3868"/>
    <cellStyle name="40% - Accent5 48" xfId="3869"/>
    <cellStyle name="40% - Accent5 49" xfId="3870"/>
    <cellStyle name="40% - Accent5 5" xfId="3871"/>
    <cellStyle name="40% - Accent5 5 2" xfId="24354"/>
    <cellStyle name="40% - Accent5 5 2 2" xfId="24587"/>
    <cellStyle name="40% - Accent5 5 3" xfId="25185"/>
    <cellStyle name="40% - Accent5 5 4" xfId="25673"/>
    <cellStyle name="40% - Accent5 50" xfId="3872"/>
    <cellStyle name="40% - Accent5 51" xfId="3873"/>
    <cellStyle name="40% - Accent5 52" xfId="3874"/>
    <cellStyle name="40% - Accent5 53" xfId="3875"/>
    <cellStyle name="40% - Accent5 54" xfId="3876"/>
    <cellStyle name="40% - Accent5 55" xfId="3877"/>
    <cellStyle name="40% - Accent5 56" xfId="3878"/>
    <cellStyle name="40% - Accent5 57" xfId="3879"/>
    <cellStyle name="40% - Accent5 58" xfId="3880"/>
    <cellStyle name="40% - Accent5 59" xfId="3881"/>
    <cellStyle name="40% - Accent5 6" xfId="3882"/>
    <cellStyle name="40% - Accent5 6 2" xfId="24406"/>
    <cellStyle name="40% - Accent5 6 2 2" xfId="24588"/>
    <cellStyle name="40% - Accent5 6 3" xfId="25186"/>
    <cellStyle name="40% - Accent5 6 4" xfId="25672"/>
    <cellStyle name="40% - Accent5 60" xfId="3883"/>
    <cellStyle name="40% - Accent5 61" xfId="3884"/>
    <cellStyle name="40% - Accent5 62" xfId="3885"/>
    <cellStyle name="40% - Accent5 63" xfId="3886"/>
    <cellStyle name="40% - Accent5 64" xfId="3887"/>
    <cellStyle name="40% - Accent5 65" xfId="3888"/>
    <cellStyle name="40% - Accent5 66" xfId="3889"/>
    <cellStyle name="40% - Accent5 67" xfId="3890"/>
    <cellStyle name="40% - Accent5 68" xfId="3891"/>
    <cellStyle name="40% - Accent5 69" xfId="3892"/>
    <cellStyle name="40% - Accent5 7" xfId="3893"/>
    <cellStyle name="40% - Accent5 7 2" xfId="24456"/>
    <cellStyle name="40% - Accent5 7 2 2" xfId="24589"/>
    <cellStyle name="40% - Accent5 7 3" xfId="25187"/>
    <cellStyle name="40% - Accent5 7 4" xfId="25671"/>
    <cellStyle name="40% - Accent5 70" xfId="3894"/>
    <cellStyle name="40% - Accent5 71" xfId="3895"/>
    <cellStyle name="40% - Accent5 72" xfId="3896"/>
    <cellStyle name="40% - Accent5 73" xfId="3897"/>
    <cellStyle name="40% - Accent5 74" xfId="3898"/>
    <cellStyle name="40% - Accent5 75" xfId="3899"/>
    <cellStyle name="40% - Accent5 76" xfId="3900"/>
    <cellStyle name="40% - Accent5 77" xfId="3901"/>
    <cellStyle name="40% - Accent5 78" xfId="3902"/>
    <cellStyle name="40% - Accent5 79" xfId="3903"/>
    <cellStyle name="40% - Accent5 8" xfId="3904"/>
    <cellStyle name="40% - Accent5 8 2" xfId="24511"/>
    <cellStyle name="40% - Accent5 8 2 2" xfId="24590"/>
    <cellStyle name="40% - Accent5 8 3" xfId="25188"/>
    <cellStyle name="40% - Accent5 8 4" xfId="25670"/>
    <cellStyle name="40% - Accent5 80" xfId="3905"/>
    <cellStyle name="40% - Accent5 81" xfId="3906"/>
    <cellStyle name="40% - Accent5 82" xfId="3907"/>
    <cellStyle name="40% - Accent5 83" xfId="3908"/>
    <cellStyle name="40% - Accent5 84" xfId="3909"/>
    <cellStyle name="40% - Accent5 85" xfId="3910"/>
    <cellStyle name="40% - Accent5 86" xfId="3911"/>
    <cellStyle name="40% - Accent5 87" xfId="3912"/>
    <cellStyle name="40% - Accent5 88" xfId="3913"/>
    <cellStyle name="40% - Accent5 89" xfId="3914"/>
    <cellStyle name="40% - Accent5 9" xfId="3915"/>
    <cellStyle name="40% - Accent5 90" xfId="3916"/>
    <cellStyle name="40% - Accent5 91" xfId="3917"/>
    <cellStyle name="40% - Accent5 92" xfId="3918"/>
    <cellStyle name="40% - Accent5 93" xfId="24106"/>
    <cellStyle name="40% - Accent5 93 2" xfId="24162"/>
    <cellStyle name="40% - Accent5 93 3" xfId="26135"/>
    <cellStyle name="40% - Accent5 93 4" xfId="26319"/>
    <cellStyle name="40% - Accent5 93 5" xfId="26339"/>
    <cellStyle name="40% - Accent5 94" xfId="26086"/>
    <cellStyle name="40% - Accent5 95" xfId="26223"/>
    <cellStyle name="40% - Accent5 96" xfId="26381"/>
    <cellStyle name="40% - Accent5 97" xfId="27584"/>
    <cellStyle name="40% - Accent6" xfId="3919"/>
    <cellStyle name="40% - Accent6 10" xfId="3920"/>
    <cellStyle name="40% - Accent6 11" xfId="3921"/>
    <cellStyle name="40% - Accent6 12" xfId="3922"/>
    <cellStyle name="40% - Accent6 13" xfId="3923"/>
    <cellStyle name="40% - Accent6 14" xfId="3924"/>
    <cellStyle name="40% - Accent6 15" xfId="3925"/>
    <cellStyle name="40% - Accent6 16" xfId="3926"/>
    <cellStyle name="40% - Accent6 17" xfId="3927"/>
    <cellStyle name="40% - Accent6 18" xfId="3928"/>
    <cellStyle name="40% - Accent6 19" xfId="3929"/>
    <cellStyle name="40% - Accent6 2" xfId="3930"/>
    <cellStyle name="40% - Accent6 2 10" xfId="3931"/>
    <cellStyle name="40% - Accent6 2 11" xfId="3932"/>
    <cellStyle name="40% - Accent6 2 12" xfId="3933"/>
    <cellStyle name="40% - Accent6 2 13" xfId="3934"/>
    <cellStyle name="40% - Accent6 2 14" xfId="3935"/>
    <cellStyle name="40% - Accent6 2 15" xfId="3936"/>
    <cellStyle name="40% - Accent6 2 16" xfId="3937"/>
    <cellStyle name="40% - Accent6 2 17" xfId="3938"/>
    <cellStyle name="40% - Accent6 2 18" xfId="3939"/>
    <cellStyle name="40% - Accent6 2 19" xfId="3940"/>
    <cellStyle name="40% - Accent6 2 2" xfId="3941"/>
    <cellStyle name="40% - Accent6 2 20" xfId="3942"/>
    <cellStyle name="40% - Accent6 2 21" xfId="3943"/>
    <cellStyle name="40% - Accent6 2 22" xfId="3944"/>
    <cellStyle name="40% - Accent6 2 23" xfId="3945"/>
    <cellStyle name="40% - Accent6 2 24" xfId="3946"/>
    <cellStyle name="40% - Accent6 2 25" xfId="3947"/>
    <cellStyle name="40% - Accent6 2 26" xfId="3948"/>
    <cellStyle name="40% - Accent6 2 27" xfId="3949"/>
    <cellStyle name="40% - Accent6 2 28" xfId="3950"/>
    <cellStyle name="40% - Accent6 2 29" xfId="3951"/>
    <cellStyle name="40% - Accent6 2 3" xfId="3952"/>
    <cellStyle name="40% - Accent6 2 30" xfId="3953"/>
    <cellStyle name="40% - Accent6 2 31" xfId="3954"/>
    <cellStyle name="40% - Accent6 2 32" xfId="3955"/>
    <cellStyle name="40% - Accent6 2 33" xfId="3956"/>
    <cellStyle name="40% - Accent6 2 34" xfId="3957"/>
    <cellStyle name="40% - Accent6 2 35" xfId="3958"/>
    <cellStyle name="40% - Accent6 2 36" xfId="3959"/>
    <cellStyle name="40% - Accent6 2 37" xfId="3960"/>
    <cellStyle name="40% - Accent6 2 38" xfId="3961"/>
    <cellStyle name="40% - Accent6 2 39" xfId="3962"/>
    <cellStyle name="40% - Accent6 2 4" xfId="3963"/>
    <cellStyle name="40% - Accent6 2 40" xfId="3964"/>
    <cellStyle name="40% - Accent6 2 41" xfId="3965"/>
    <cellStyle name="40% - Accent6 2 42" xfId="3966"/>
    <cellStyle name="40% - Accent6 2 43" xfId="3967"/>
    <cellStyle name="40% - Accent6 2 44" xfId="3968"/>
    <cellStyle name="40% - Accent6 2 45" xfId="3969"/>
    <cellStyle name="40% - Accent6 2 46" xfId="3970"/>
    <cellStyle name="40% - Accent6 2 47" xfId="3971"/>
    <cellStyle name="40% - Accent6 2 48" xfId="3972"/>
    <cellStyle name="40% - Accent6 2 49" xfId="3973"/>
    <cellStyle name="40% - Accent6 2 5" xfId="3974"/>
    <cellStyle name="40% - Accent6 2 50" xfId="3975"/>
    <cellStyle name="40% - Accent6 2 51" xfId="3976"/>
    <cellStyle name="40% - Accent6 2 52" xfId="3977"/>
    <cellStyle name="40% - Accent6 2 53" xfId="3978"/>
    <cellStyle name="40% - Accent6 2 54" xfId="3979"/>
    <cellStyle name="40% - Accent6 2 55" xfId="3980"/>
    <cellStyle name="40% - Accent6 2 56" xfId="3981"/>
    <cellStyle name="40% - Accent6 2 57" xfId="3982"/>
    <cellStyle name="40% - Accent6 2 58" xfId="3983"/>
    <cellStyle name="40% - Accent6 2 59" xfId="3984"/>
    <cellStyle name="40% - Accent6 2 6" xfId="3985"/>
    <cellStyle name="40% - Accent6 2 60" xfId="3986"/>
    <cellStyle name="40% - Accent6 2 61" xfId="3987"/>
    <cellStyle name="40% - Accent6 2 62" xfId="3988"/>
    <cellStyle name="40% - Accent6 2 63" xfId="3989"/>
    <cellStyle name="40% - Accent6 2 64" xfId="3990"/>
    <cellStyle name="40% - Accent6 2 65" xfId="3991"/>
    <cellStyle name="40% - Accent6 2 66" xfId="3992"/>
    <cellStyle name="40% - Accent6 2 67" xfId="3993"/>
    <cellStyle name="40% - Accent6 2 68" xfId="3994"/>
    <cellStyle name="40% - Accent6 2 69" xfId="3995"/>
    <cellStyle name="40% - Accent6 2 7" xfId="3996"/>
    <cellStyle name="40% - Accent6 2 70" xfId="3997"/>
    <cellStyle name="40% - Accent6 2 71" xfId="3998"/>
    <cellStyle name="40% - Accent6 2 72" xfId="3999"/>
    <cellStyle name="40% - Accent6 2 73" xfId="4000"/>
    <cellStyle name="40% - Accent6 2 74" xfId="4001"/>
    <cellStyle name="40% - Accent6 2 75" xfId="4002"/>
    <cellStyle name="40% - Accent6 2 76" xfId="4003"/>
    <cellStyle name="40% - Accent6 2 77" xfId="4004"/>
    <cellStyle name="40% - Accent6 2 78" xfId="4005"/>
    <cellStyle name="40% - Accent6 2 79" xfId="4006"/>
    <cellStyle name="40% - Accent6 2 8" xfId="4007"/>
    <cellStyle name="40% - Accent6 2 80" xfId="4008"/>
    <cellStyle name="40% - Accent6 2 81" xfId="4009"/>
    <cellStyle name="40% - Accent6 2 82" xfId="4010"/>
    <cellStyle name="40% - Accent6 2 83" xfId="4011"/>
    <cellStyle name="40% - Accent6 2 84" xfId="4012"/>
    <cellStyle name="40% - Accent6 2 85" xfId="4013"/>
    <cellStyle name="40% - Accent6 2 86" xfId="4014"/>
    <cellStyle name="40% - Accent6 2 87" xfId="4015"/>
    <cellStyle name="40% - Accent6 2 88" xfId="4016"/>
    <cellStyle name="40% - Accent6 2 89" xfId="4017"/>
    <cellStyle name="40% - Accent6 2 9" xfId="4018"/>
    <cellStyle name="40% - Accent6 20" xfId="4019"/>
    <cellStyle name="40% - Accent6 21" xfId="4020"/>
    <cellStyle name="40% - Accent6 22" xfId="4021"/>
    <cellStyle name="40% - Accent6 23" xfId="4022"/>
    <cellStyle name="40% - Accent6 24" xfId="4023"/>
    <cellStyle name="40% - Accent6 25" xfId="4024"/>
    <cellStyle name="40% - Accent6 26" xfId="4025"/>
    <cellStyle name="40% - Accent6 27" xfId="4026"/>
    <cellStyle name="40% - Accent6 28" xfId="4027"/>
    <cellStyle name="40% - Accent6 29" xfId="4028"/>
    <cellStyle name="40% - Accent6 3" xfId="4029"/>
    <cellStyle name="40% - Accent6 3 10" xfId="4030"/>
    <cellStyle name="40% - Accent6 3 11" xfId="4031"/>
    <cellStyle name="40% - Accent6 3 11 2" xfId="20986"/>
    <cellStyle name="40% - Accent6 3 11 3" xfId="19982"/>
    <cellStyle name="40% - Accent6 3 11 4" xfId="21479"/>
    <cellStyle name="40% - Accent6 3 11 5" xfId="19493"/>
    <cellStyle name="40% - Accent6 3 11 6" xfId="21951"/>
    <cellStyle name="40% - Accent6 3 11 7" xfId="19004"/>
    <cellStyle name="40% - Accent6 3 11 8" xfId="22426"/>
    <cellStyle name="40% - Accent6 3 11 9" xfId="18515"/>
    <cellStyle name="40% - Accent6 3 12" xfId="4032"/>
    <cellStyle name="40% - Accent6 3 12 2" xfId="20985"/>
    <cellStyle name="40% - Accent6 3 12 3" xfId="19983"/>
    <cellStyle name="40% - Accent6 3 12 4" xfId="21478"/>
    <cellStyle name="40% - Accent6 3 12 5" xfId="19494"/>
    <cellStyle name="40% - Accent6 3 12 6" xfId="21950"/>
    <cellStyle name="40% - Accent6 3 12 7" xfId="19005"/>
    <cellStyle name="40% - Accent6 3 12 8" xfId="22425"/>
    <cellStyle name="40% - Accent6 3 12 9" xfId="18516"/>
    <cellStyle name="40% - Accent6 3 13" xfId="4033"/>
    <cellStyle name="40% - Accent6 3 13 2" xfId="20984"/>
    <cellStyle name="40% - Accent6 3 13 3" xfId="19984"/>
    <cellStyle name="40% - Accent6 3 13 4" xfId="21477"/>
    <cellStyle name="40% - Accent6 3 13 5" xfId="19495"/>
    <cellStyle name="40% - Accent6 3 13 6" xfId="21949"/>
    <cellStyle name="40% - Accent6 3 13 7" xfId="19006"/>
    <cellStyle name="40% - Accent6 3 13 8" xfId="22424"/>
    <cellStyle name="40% - Accent6 3 13 9" xfId="18517"/>
    <cellStyle name="40% - Accent6 3 14" xfId="4034"/>
    <cellStyle name="40% - Accent6 3 14 2" xfId="20983"/>
    <cellStyle name="40% - Accent6 3 14 3" xfId="19985"/>
    <cellStyle name="40% - Accent6 3 14 4" xfId="21476"/>
    <cellStyle name="40% - Accent6 3 14 5" xfId="19496"/>
    <cellStyle name="40% - Accent6 3 14 6" xfId="21948"/>
    <cellStyle name="40% - Accent6 3 14 7" xfId="19007"/>
    <cellStyle name="40% - Accent6 3 14 8" xfId="22423"/>
    <cellStyle name="40% - Accent6 3 14 9" xfId="18518"/>
    <cellStyle name="40% - Accent6 3 15" xfId="4035"/>
    <cellStyle name="40% - Accent6 3 15 2" xfId="20982"/>
    <cellStyle name="40% - Accent6 3 15 3" xfId="19986"/>
    <cellStyle name="40% - Accent6 3 15 4" xfId="21475"/>
    <cellStyle name="40% - Accent6 3 15 5" xfId="19497"/>
    <cellStyle name="40% - Accent6 3 15 6" xfId="21947"/>
    <cellStyle name="40% - Accent6 3 15 7" xfId="19008"/>
    <cellStyle name="40% - Accent6 3 15 8" xfId="22422"/>
    <cellStyle name="40% - Accent6 3 15 9" xfId="18519"/>
    <cellStyle name="40% - Accent6 3 16" xfId="4036"/>
    <cellStyle name="40% - Accent6 3 16 2" xfId="20981"/>
    <cellStyle name="40% - Accent6 3 16 3" xfId="19987"/>
    <cellStyle name="40% - Accent6 3 16 4" xfId="21474"/>
    <cellStyle name="40% - Accent6 3 16 5" xfId="19498"/>
    <cellStyle name="40% - Accent6 3 16 6" xfId="21946"/>
    <cellStyle name="40% - Accent6 3 16 7" xfId="19009"/>
    <cellStyle name="40% - Accent6 3 16 8" xfId="22421"/>
    <cellStyle name="40% - Accent6 3 16 9" xfId="18520"/>
    <cellStyle name="40% - Accent6 3 17" xfId="4037"/>
    <cellStyle name="40% - Accent6 3 17 2" xfId="20980"/>
    <cellStyle name="40% - Accent6 3 17 3" xfId="19988"/>
    <cellStyle name="40% - Accent6 3 17 4" xfId="21473"/>
    <cellStyle name="40% - Accent6 3 17 5" xfId="19499"/>
    <cellStyle name="40% - Accent6 3 17 6" xfId="21945"/>
    <cellStyle name="40% - Accent6 3 17 7" xfId="19010"/>
    <cellStyle name="40% - Accent6 3 17 8" xfId="22420"/>
    <cellStyle name="40% - Accent6 3 17 9" xfId="18521"/>
    <cellStyle name="40% - Accent6 3 18" xfId="4038"/>
    <cellStyle name="40% - Accent6 3 18 2" xfId="20979"/>
    <cellStyle name="40% - Accent6 3 18 3" xfId="19989"/>
    <cellStyle name="40% - Accent6 3 18 4" xfId="21472"/>
    <cellStyle name="40% - Accent6 3 18 5" xfId="19500"/>
    <cellStyle name="40% - Accent6 3 18 6" xfId="21944"/>
    <cellStyle name="40% - Accent6 3 18 7" xfId="19011"/>
    <cellStyle name="40% - Accent6 3 18 8" xfId="22419"/>
    <cellStyle name="40% - Accent6 3 18 9" xfId="18522"/>
    <cellStyle name="40% - Accent6 3 19" xfId="4039"/>
    <cellStyle name="40% - Accent6 3 19 2" xfId="20978"/>
    <cellStyle name="40% - Accent6 3 19 3" xfId="19990"/>
    <cellStyle name="40% - Accent6 3 19 4" xfId="21471"/>
    <cellStyle name="40% - Accent6 3 19 5" xfId="19501"/>
    <cellStyle name="40% - Accent6 3 19 6" xfId="21943"/>
    <cellStyle name="40% - Accent6 3 19 7" xfId="19012"/>
    <cellStyle name="40% - Accent6 3 19 8" xfId="22418"/>
    <cellStyle name="40% - Accent6 3 19 9" xfId="18523"/>
    <cellStyle name="40% - Accent6 3 2" xfId="4040"/>
    <cellStyle name="40% - Accent6 3 2 2" xfId="20977"/>
    <cellStyle name="40% - Accent6 3 2 3" xfId="19991"/>
    <cellStyle name="40% - Accent6 3 2 4" xfId="21470"/>
    <cellStyle name="40% - Accent6 3 2 5" xfId="19502"/>
    <cellStyle name="40% - Accent6 3 2 6" xfId="21942"/>
    <cellStyle name="40% - Accent6 3 2 7" xfId="19013"/>
    <cellStyle name="40% - Accent6 3 2 8" xfId="22417"/>
    <cellStyle name="40% - Accent6 3 2 9" xfId="18524"/>
    <cellStyle name="40% - Accent6 3 20" xfId="4041"/>
    <cellStyle name="40% - Accent6 3 20 2" xfId="20976"/>
    <cellStyle name="40% - Accent6 3 20 3" xfId="19992"/>
    <cellStyle name="40% - Accent6 3 20 4" xfId="21469"/>
    <cellStyle name="40% - Accent6 3 20 5" xfId="19503"/>
    <cellStyle name="40% - Accent6 3 20 6" xfId="21941"/>
    <cellStyle name="40% - Accent6 3 20 7" xfId="19014"/>
    <cellStyle name="40% - Accent6 3 20 8" xfId="22416"/>
    <cellStyle name="40% - Accent6 3 20 9" xfId="18525"/>
    <cellStyle name="40% - Accent6 3 21" xfId="4042"/>
    <cellStyle name="40% - Accent6 3 21 2" xfId="20975"/>
    <cellStyle name="40% - Accent6 3 21 3" xfId="19993"/>
    <cellStyle name="40% - Accent6 3 21 4" xfId="21468"/>
    <cellStyle name="40% - Accent6 3 21 5" xfId="19504"/>
    <cellStyle name="40% - Accent6 3 21 6" xfId="21940"/>
    <cellStyle name="40% - Accent6 3 21 7" xfId="19015"/>
    <cellStyle name="40% - Accent6 3 21 8" xfId="22415"/>
    <cellStyle name="40% - Accent6 3 21 9" xfId="18526"/>
    <cellStyle name="40% - Accent6 3 22" xfId="4043"/>
    <cellStyle name="40% - Accent6 3 22 2" xfId="20974"/>
    <cellStyle name="40% - Accent6 3 22 3" xfId="19994"/>
    <cellStyle name="40% - Accent6 3 22 4" xfId="21467"/>
    <cellStyle name="40% - Accent6 3 22 5" xfId="19505"/>
    <cellStyle name="40% - Accent6 3 22 6" xfId="21939"/>
    <cellStyle name="40% - Accent6 3 22 7" xfId="19016"/>
    <cellStyle name="40% - Accent6 3 22 8" xfId="22414"/>
    <cellStyle name="40% - Accent6 3 22 9" xfId="18527"/>
    <cellStyle name="40% - Accent6 3 23" xfId="4044"/>
    <cellStyle name="40% - Accent6 3 23 2" xfId="20973"/>
    <cellStyle name="40% - Accent6 3 23 3" xfId="19995"/>
    <cellStyle name="40% - Accent6 3 23 4" xfId="21466"/>
    <cellStyle name="40% - Accent6 3 23 5" xfId="19506"/>
    <cellStyle name="40% - Accent6 3 23 6" xfId="21938"/>
    <cellStyle name="40% - Accent6 3 23 7" xfId="19017"/>
    <cellStyle name="40% - Accent6 3 23 8" xfId="22413"/>
    <cellStyle name="40% - Accent6 3 23 9" xfId="18528"/>
    <cellStyle name="40% - Accent6 3 24" xfId="4045"/>
    <cellStyle name="40% - Accent6 3 24 2" xfId="20972"/>
    <cellStyle name="40% - Accent6 3 24 3" xfId="19996"/>
    <cellStyle name="40% - Accent6 3 24 4" xfId="21465"/>
    <cellStyle name="40% - Accent6 3 24 5" xfId="19507"/>
    <cellStyle name="40% - Accent6 3 24 6" xfId="21937"/>
    <cellStyle name="40% - Accent6 3 24 7" xfId="19018"/>
    <cellStyle name="40% - Accent6 3 24 8" xfId="22412"/>
    <cellStyle name="40% - Accent6 3 24 9" xfId="18529"/>
    <cellStyle name="40% - Accent6 3 25" xfId="4046"/>
    <cellStyle name="40% - Accent6 3 25 2" xfId="20971"/>
    <cellStyle name="40% - Accent6 3 25 3" xfId="19997"/>
    <cellStyle name="40% - Accent6 3 25 4" xfId="21464"/>
    <cellStyle name="40% - Accent6 3 25 5" xfId="19508"/>
    <cellStyle name="40% - Accent6 3 25 6" xfId="21936"/>
    <cellStyle name="40% - Accent6 3 25 7" xfId="19019"/>
    <cellStyle name="40% - Accent6 3 25 8" xfId="22411"/>
    <cellStyle name="40% - Accent6 3 25 9" xfId="18530"/>
    <cellStyle name="40% - Accent6 3 26" xfId="4047"/>
    <cellStyle name="40% - Accent6 3 26 2" xfId="20970"/>
    <cellStyle name="40% - Accent6 3 26 3" xfId="19998"/>
    <cellStyle name="40% - Accent6 3 26 4" xfId="21463"/>
    <cellStyle name="40% - Accent6 3 26 5" xfId="19509"/>
    <cellStyle name="40% - Accent6 3 26 6" xfId="21935"/>
    <cellStyle name="40% - Accent6 3 26 7" xfId="19020"/>
    <cellStyle name="40% - Accent6 3 26 8" xfId="22410"/>
    <cellStyle name="40% - Accent6 3 26 9" xfId="18531"/>
    <cellStyle name="40% - Accent6 3 27" xfId="4048"/>
    <cellStyle name="40% - Accent6 3 27 2" xfId="20969"/>
    <cellStyle name="40% - Accent6 3 27 3" xfId="19999"/>
    <cellStyle name="40% - Accent6 3 27 4" xfId="21462"/>
    <cellStyle name="40% - Accent6 3 27 5" xfId="19510"/>
    <cellStyle name="40% - Accent6 3 27 6" xfId="21934"/>
    <cellStyle name="40% - Accent6 3 27 7" xfId="19021"/>
    <cellStyle name="40% - Accent6 3 27 8" xfId="22409"/>
    <cellStyle name="40% - Accent6 3 27 9" xfId="18532"/>
    <cellStyle name="40% - Accent6 3 28" xfId="4049"/>
    <cellStyle name="40% - Accent6 3 28 2" xfId="20968"/>
    <cellStyle name="40% - Accent6 3 28 3" xfId="20000"/>
    <cellStyle name="40% - Accent6 3 28 4" xfId="21461"/>
    <cellStyle name="40% - Accent6 3 28 5" xfId="19511"/>
    <cellStyle name="40% - Accent6 3 28 6" xfId="21933"/>
    <cellStyle name="40% - Accent6 3 28 7" xfId="19022"/>
    <cellStyle name="40% - Accent6 3 28 8" xfId="22408"/>
    <cellStyle name="40% - Accent6 3 28 9" xfId="18533"/>
    <cellStyle name="40% - Accent6 3 29" xfId="4050"/>
    <cellStyle name="40% - Accent6 3 29 2" xfId="20967"/>
    <cellStyle name="40% - Accent6 3 29 3" xfId="20001"/>
    <cellStyle name="40% - Accent6 3 29 4" xfId="21460"/>
    <cellStyle name="40% - Accent6 3 29 5" xfId="19512"/>
    <cellStyle name="40% - Accent6 3 29 6" xfId="21932"/>
    <cellStyle name="40% - Accent6 3 29 7" xfId="19023"/>
    <cellStyle name="40% - Accent6 3 29 8" xfId="22407"/>
    <cellStyle name="40% - Accent6 3 29 9" xfId="18534"/>
    <cellStyle name="40% - Accent6 3 3" xfId="4051"/>
    <cellStyle name="40% - Accent6 3 3 2" xfId="20966"/>
    <cellStyle name="40% - Accent6 3 3 3" xfId="20002"/>
    <cellStyle name="40% - Accent6 3 3 4" xfId="21459"/>
    <cellStyle name="40% - Accent6 3 3 5" xfId="19513"/>
    <cellStyle name="40% - Accent6 3 3 6" xfId="21931"/>
    <cellStyle name="40% - Accent6 3 3 7" xfId="19024"/>
    <cellStyle name="40% - Accent6 3 3 8" xfId="22406"/>
    <cellStyle name="40% - Accent6 3 3 9" xfId="18535"/>
    <cellStyle name="40% - Accent6 3 30" xfId="4052"/>
    <cellStyle name="40% - Accent6 3 30 2" xfId="20965"/>
    <cellStyle name="40% - Accent6 3 30 3" xfId="20003"/>
    <cellStyle name="40% - Accent6 3 30 4" xfId="21458"/>
    <cellStyle name="40% - Accent6 3 30 5" xfId="19514"/>
    <cellStyle name="40% - Accent6 3 30 6" xfId="21930"/>
    <cellStyle name="40% - Accent6 3 30 7" xfId="19025"/>
    <cellStyle name="40% - Accent6 3 30 8" xfId="22405"/>
    <cellStyle name="40% - Accent6 3 30 9" xfId="18536"/>
    <cellStyle name="40% - Accent6 3 31" xfId="4053"/>
    <cellStyle name="40% - Accent6 3 31 2" xfId="20964"/>
    <cellStyle name="40% - Accent6 3 31 3" xfId="20004"/>
    <cellStyle name="40% - Accent6 3 31 4" xfId="21457"/>
    <cellStyle name="40% - Accent6 3 31 5" xfId="19515"/>
    <cellStyle name="40% - Accent6 3 31 6" xfId="21929"/>
    <cellStyle name="40% - Accent6 3 31 7" xfId="19026"/>
    <cellStyle name="40% - Accent6 3 31 8" xfId="22404"/>
    <cellStyle name="40% - Accent6 3 31 9" xfId="18537"/>
    <cellStyle name="40% - Accent6 3 32" xfId="4054"/>
    <cellStyle name="40% - Accent6 3 32 2" xfId="20963"/>
    <cellStyle name="40% - Accent6 3 32 3" xfId="20005"/>
    <cellStyle name="40% - Accent6 3 32 4" xfId="21456"/>
    <cellStyle name="40% - Accent6 3 32 5" xfId="19516"/>
    <cellStyle name="40% - Accent6 3 32 6" xfId="21928"/>
    <cellStyle name="40% - Accent6 3 32 7" xfId="19027"/>
    <cellStyle name="40% - Accent6 3 32 8" xfId="22403"/>
    <cellStyle name="40% - Accent6 3 32 9" xfId="18538"/>
    <cellStyle name="40% - Accent6 3 33" xfId="4055"/>
    <cellStyle name="40% - Accent6 3 33 2" xfId="20962"/>
    <cellStyle name="40% - Accent6 3 33 3" xfId="20006"/>
    <cellStyle name="40% - Accent6 3 33 4" xfId="21455"/>
    <cellStyle name="40% - Accent6 3 33 5" xfId="19517"/>
    <cellStyle name="40% - Accent6 3 33 6" xfId="21927"/>
    <cellStyle name="40% - Accent6 3 33 7" xfId="19028"/>
    <cellStyle name="40% - Accent6 3 33 8" xfId="22402"/>
    <cellStyle name="40% - Accent6 3 33 9" xfId="18539"/>
    <cellStyle name="40% - Accent6 3 34" xfId="4056"/>
    <cellStyle name="40% - Accent6 3 34 2" xfId="20961"/>
    <cellStyle name="40% - Accent6 3 34 3" xfId="20007"/>
    <cellStyle name="40% - Accent6 3 34 4" xfId="21454"/>
    <cellStyle name="40% - Accent6 3 34 5" xfId="19518"/>
    <cellStyle name="40% - Accent6 3 34 6" xfId="21926"/>
    <cellStyle name="40% - Accent6 3 34 7" xfId="19029"/>
    <cellStyle name="40% - Accent6 3 34 8" xfId="22401"/>
    <cellStyle name="40% - Accent6 3 34 9" xfId="18540"/>
    <cellStyle name="40% - Accent6 3 35" xfId="4057"/>
    <cellStyle name="40% - Accent6 3 35 2" xfId="20960"/>
    <cellStyle name="40% - Accent6 3 35 3" xfId="20008"/>
    <cellStyle name="40% - Accent6 3 35 4" xfId="21453"/>
    <cellStyle name="40% - Accent6 3 35 5" xfId="19519"/>
    <cellStyle name="40% - Accent6 3 35 6" xfId="21925"/>
    <cellStyle name="40% - Accent6 3 35 7" xfId="19030"/>
    <cellStyle name="40% - Accent6 3 35 8" xfId="22400"/>
    <cellStyle name="40% - Accent6 3 35 9" xfId="18541"/>
    <cellStyle name="40% - Accent6 3 36" xfId="4058"/>
    <cellStyle name="40% - Accent6 3 36 2" xfId="20959"/>
    <cellStyle name="40% - Accent6 3 36 3" xfId="20009"/>
    <cellStyle name="40% - Accent6 3 36 4" xfId="21452"/>
    <cellStyle name="40% - Accent6 3 36 5" xfId="19520"/>
    <cellStyle name="40% - Accent6 3 36 6" xfId="21924"/>
    <cellStyle name="40% - Accent6 3 36 7" xfId="19031"/>
    <cellStyle name="40% - Accent6 3 36 8" xfId="22399"/>
    <cellStyle name="40% - Accent6 3 36 9" xfId="18542"/>
    <cellStyle name="40% - Accent6 3 37" xfId="4059"/>
    <cellStyle name="40% - Accent6 3 37 2" xfId="20958"/>
    <cellStyle name="40% - Accent6 3 37 3" xfId="20010"/>
    <cellStyle name="40% - Accent6 3 37 4" xfId="21451"/>
    <cellStyle name="40% - Accent6 3 37 5" xfId="19521"/>
    <cellStyle name="40% - Accent6 3 37 6" xfId="21923"/>
    <cellStyle name="40% - Accent6 3 37 7" xfId="19032"/>
    <cellStyle name="40% - Accent6 3 37 8" xfId="22398"/>
    <cellStyle name="40% - Accent6 3 37 9" xfId="18543"/>
    <cellStyle name="40% - Accent6 3 38" xfId="4060"/>
    <cellStyle name="40% - Accent6 3 38 2" xfId="20957"/>
    <cellStyle name="40% - Accent6 3 38 3" xfId="20011"/>
    <cellStyle name="40% - Accent6 3 38 4" xfId="21450"/>
    <cellStyle name="40% - Accent6 3 38 5" xfId="19522"/>
    <cellStyle name="40% - Accent6 3 38 6" xfId="21922"/>
    <cellStyle name="40% - Accent6 3 38 7" xfId="19033"/>
    <cellStyle name="40% - Accent6 3 38 8" xfId="22397"/>
    <cellStyle name="40% - Accent6 3 38 9" xfId="18544"/>
    <cellStyle name="40% - Accent6 3 39" xfId="4061"/>
    <cellStyle name="40% - Accent6 3 39 2" xfId="20956"/>
    <cellStyle name="40% - Accent6 3 39 3" xfId="20012"/>
    <cellStyle name="40% - Accent6 3 39 4" xfId="21449"/>
    <cellStyle name="40% - Accent6 3 39 5" xfId="19523"/>
    <cellStyle name="40% - Accent6 3 39 6" xfId="21921"/>
    <cellStyle name="40% - Accent6 3 39 7" xfId="19034"/>
    <cellStyle name="40% - Accent6 3 39 8" xfId="22396"/>
    <cellStyle name="40% - Accent6 3 39 9" xfId="18545"/>
    <cellStyle name="40% - Accent6 3 4" xfId="4062"/>
    <cellStyle name="40% - Accent6 3 4 2" xfId="20955"/>
    <cellStyle name="40% - Accent6 3 4 3" xfId="20013"/>
    <cellStyle name="40% - Accent6 3 4 4" xfId="21448"/>
    <cellStyle name="40% - Accent6 3 4 5" xfId="19524"/>
    <cellStyle name="40% - Accent6 3 4 6" xfId="21920"/>
    <cellStyle name="40% - Accent6 3 4 7" xfId="19035"/>
    <cellStyle name="40% - Accent6 3 4 8" xfId="22395"/>
    <cellStyle name="40% - Accent6 3 4 9" xfId="18546"/>
    <cellStyle name="40% - Accent6 3 40" xfId="4063"/>
    <cellStyle name="40% - Accent6 3 40 2" xfId="20954"/>
    <cellStyle name="40% - Accent6 3 40 3" xfId="20014"/>
    <cellStyle name="40% - Accent6 3 40 4" xfId="21447"/>
    <cellStyle name="40% - Accent6 3 40 5" xfId="19525"/>
    <cellStyle name="40% - Accent6 3 40 6" xfId="21919"/>
    <cellStyle name="40% - Accent6 3 40 7" xfId="19036"/>
    <cellStyle name="40% - Accent6 3 40 8" xfId="22394"/>
    <cellStyle name="40% - Accent6 3 40 9" xfId="18547"/>
    <cellStyle name="40% - Accent6 3 41" xfId="4064"/>
    <cellStyle name="40% - Accent6 3 41 2" xfId="20953"/>
    <cellStyle name="40% - Accent6 3 41 3" xfId="20015"/>
    <cellStyle name="40% - Accent6 3 41 4" xfId="21446"/>
    <cellStyle name="40% - Accent6 3 41 5" xfId="19526"/>
    <cellStyle name="40% - Accent6 3 41 6" xfId="21918"/>
    <cellStyle name="40% - Accent6 3 41 7" xfId="19037"/>
    <cellStyle name="40% - Accent6 3 41 8" xfId="22393"/>
    <cellStyle name="40% - Accent6 3 41 9" xfId="18548"/>
    <cellStyle name="40% - Accent6 3 42" xfId="4065"/>
    <cellStyle name="40% - Accent6 3 42 2" xfId="20952"/>
    <cellStyle name="40% - Accent6 3 42 3" xfId="20016"/>
    <cellStyle name="40% - Accent6 3 42 4" xfId="21445"/>
    <cellStyle name="40% - Accent6 3 42 5" xfId="19527"/>
    <cellStyle name="40% - Accent6 3 42 6" xfId="21917"/>
    <cellStyle name="40% - Accent6 3 42 7" xfId="19038"/>
    <cellStyle name="40% - Accent6 3 42 8" xfId="22392"/>
    <cellStyle name="40% - Accent6 3 42 9" xfId="18549"/>
    <cellStyle name="40% - Accent6 3 43" xfId="4066"/>
    <cellStyle name="40% - Accent6 3 43 2" xfId="20951"/>
    <cellStyle name="40% - Accent6 3 43 3" xfId="20017"/>
    <cellStyle name="40% - Accent6 3 43 4" xfId="21444"/>
    <cellStyle name="40% - Accent6 3 43 5" xfId="19528"/>
    <cellStyle name="40% - Accent6 3 43 6" xfId="21916"/>
    <cellStyle name="40% - Accent6 3 43 7" xfId="19039"/>
    <cellStyle name="40% - Accent6 3 43 8" xfId="22391"/>
    <cellStyle name="40% - Accent6 3 43 9" xfId="18550"/>
    <cellStyle name="40% - Accent6 3 44" xfId="4067"/>
    <cellStyle name="40% - Accent6 3 44 2" xfId="20950"/>
    <cellStyle name="40% - Accent6 3 44 3" xfId="20018"/>
    <cellStyle name="40% - Accent6 3 44 4" xfId="21443"/>
    <cellStyle name="40% - Accent6 3 44 5" xfId="19529"/>
    <cellStyle name="40% - Accent6 3 44 6" xfId="21915"/>
    <cellStyle name="40% - Accent6 3 44 7" xfId="19040"/>
    <cellStyle name="40% - Accent6 3 44 8" xfId="22390"/>
    <cellStyle name="40% - Accent6 3 44 9" xfId="18551"/>
    <cellStyle name="40% - Accent6 3 45" xfId="4068"/>
    <cellStyle name="40% - Accent6 3 45 2" xfId="20949"/>
    <cellStyle name="40% - Accent6 3 45 3" xfId="20019"/>
    <cellStyle name="40% - Accent6 3 45 4" xfId="21442"/>
    <cellStyle name="40% - Accent6 3 45 5" xfId="19530"/>
    <cellStyle name="40% - Accent6 3 45 6" xfId="21914"/>
    <cellStyle name="40% - Accent6 3 45 7" xfId="19041"/>
    <cellStyle name="40% - Accent6 3 45 8" xfId="22389"/>
    <cellStyle name="40% - Accent6 3 45 9" xfId="18552"/>
    <cellStyle name="40% - Accent6 3 46" xfId="4069"/>
    <cellStyle name="40% - Accent6 3 46 2" xfId="20948"/>
    <cellStyle name="40% - Accent6 3 46 3" xfId="20020"/>
    <cellStyle name="40% - Accent6 3 46 4" xfId="21441"/>
    <cellStyle name="40% - Accent6 3 46 5" xfId="19531"/>
    <cellStyle name="40% - Accent6 3 46 6" xfId="21913"/>
    <cellStyle name="40% - Accent6 3 46 7" xfId="19042"/>
    <cellStyle name="40% - Accent6 3 46 8" xfId="22388"/>
    <cellStyle name="40% - Accent6 3 46 9" xfId="18553"/>
    <cellStyle name="40% - Accent6 3 47" xfId="4070"/>
    <cellStyle name="40% - Accent6 3 47 2" xfId="20947"/>
    <cellStyle name="40% - Accent6 3 47 3" xfId="20021"/>
    <cellStyle name="40% - Accent6 3 47 4" xfId="21440"/>
    <cellStyle name="40% - Accent6 3 47 5" xfId="19532"/>
    <cellStyle name="40% - Accent6 3 47 6" xfId="21912"/>
    <cellStyle name="40% - Accent6 3 47 7" xfId="19043"/>
    <cellStyle name="40% - Accent6 3 47 8" xfId="22387"/>
    <cellStyle name="40% - Accent6 3 47 9" xfId="18554"/>
    <cellStyle name="40% - Accent6 3 48" xfId="4071"/>
    <cellStyle name="40% - Accent6 3 48 2" xfId="20946"/>
    <cellStyle name="40% - Accent6 3 48 3" xfId="20022"/>
    <cellStyle name="40% - Accent6 3 48 4" xfId="21439"/>
    <cellStyle name="40% - Accent6 3 48 5" xfId="19533"/>
    <cellStyle name="40% - Accent6 3 48 6" xfId="21911"/>
    <cellStyle name="40% - Accent6 3 48 7" xfId="19044"/>
    <cellStyle name="40% - Accent6 3 48 8" xfId="22386"/>
    <cellStyle name="40% - Accent6 3 48 9" xfId="18555"/>
    <cellStyle name="40% - Accent6 3 49" xfId="4072"/>
    <cellStyle name="40% - Accent6 3 49 2" xfId="20945"/>
    <cellStyle name="40% - Accent6 3 49 3" xfId="20023"/>
    <cellStyle name="40% - Accent6 3 49 4" xfId="21438"/>
    <cellStyle name="40% - Accent6 3 49 5" xfId="19534"/>
    <cellStyle name="40% - Accent6 3 49 6" xfId="21910"/>
    <cellStyle name="40% - Accent6 3 49 7" xfId="19045"/>
    <cellStyle name="40% - Accent6 3 49 8" xfId="22385"/>
    <cellStyle name="40% - Accent6 3 49 9" xfId="18556"/>
    <cellStyle name="40% - Accent6 3 5" xfId="4073"/>
    <cellStyle name="40% - Accent6 3 5 2" xfId="20944"/>
    <cellStyle name="40% - Accent6 3 5 3" xfId="20024"/>
    <cellStyle name="40% - Accent6 3 5 4" xfId="21437"/>
    <cellStyle name="40% - Accent6 3 5 5" xfId="19535"/>
    <cellStyle name="40% - Accent6 3 5 6" xfId="21909"/>
    <cellStyle name="40% - Accent6 3 5 7" xfId="19046"/>
    <cellStyle name="40% - Accent6 3 5 8" xfId="22384"/>
    <cellStyle name="40% - Accent6 3 5 9" xfId="18557"/>
    <cellStyle name="40% - Accent6 3 50" xfId="4074"/>
    <cellStyle name="40% - Accent6 3 50 2" xfId="20943"/>
    <cellStyle name="40% - Accent6 3 50 3" xfId="20025"/>
    <cellStyle name="40% - Accent6 3 50 4" xfId="21436"/>
    <cellStyle name="40% - Accent6 3 50 5" xfId="19536"/>
    <cellStyle name="40% - Accent6 3 50 6" xfId="21908"/>
    <cellStyle name="40% - Accent6 3 50 7" xfId="19047"/>
    <cellStyle name="40% - Accent6 3 50 8" xfId="22383"/>
    <cellStyle name="40% - Accent6 3 50 9" xfId="18558"/>
    <cellStyle name="40% - Accent6 3 51" xfId="4075"/>
    <cellStyle name="40% - Accent6 3 51 2" xfId="20942"/>
    <cellStyle name="40% - Accent6 3 51 3" xfId="20026"/>
    <cellStyle name="40% - Accent6 3 51 4" xfId="21435"/>
    <cellStyle name="40% - Accent6 3 51 5" xfId="19537"/>
    <cellStyle name="40% - Accent6 3 51 6" xfId="21907"/>
    <cellStyle name="40% - Accent6 3 51 7" xfId="19048"/>
    <cellStyle name="40% - Accent6 3 51 8" xfId="22382"/>
    <cellStyle name="40% - Accent6 3 51 9" xfId="18559"/>
    <cellStyle name="40% - Accent6 3 52" xfId="4076"/>
    <cellStyle name="40% - Accent6 3 52 2" xfId="20941"/>
    <cellStyle name="40% - Accent6 3 52 3" xfId="20027"/>
    <cellStyle name="40% - Accent6 3 52 4" xfId="21434"/>
    <cellStyle name="40% - Accent6 3 52 5" xfId="19538"/>
    <cellStyle name="40% - Accent6 3 52 6" xfId="21906"/>
    <cellStyle name="40% - Accent6 3 52 7" xfId="19049"/>
    <cellStyle name="40% - Accent6 3 52 8" xfId="22381"/>
    <cellStyle name="40% - Accent6 3 52 9" xfId="18560"/>
    <cellStyle name="40% - Accent6 3 53" xfId="4077"/>
    <cellStyle name="40% - Accent6 3 53 2" xfId="20940"/>
    <cellStyle name="40% - Accent6 3 53 3" xfId="20028"/>
    <cellStyle name="40% - Accent6 3 53 4" xfId="21433"/>
    <cellStyle name="40% - Accent6 3 53 5" xfId="19539"/>
    <cellStyle name="40% - Accent6 3 53 6" xfId="21905"/>
    <cellStyle name="40% - Accent6 3 53 7" xfId="19050"/>
    <cellStyle name="40% - Accent6 3 53 8" xfId="22380"/>
    <cellStyle name="40% - Accent6 3 53 9" xfId="18561"/>
    <cellStyle name="40% - Accent6 3 54" xfId="4078"/>
    <cellStyle name="40% - Accent6 3 54 2" xfId="20939"/>
    <cellStyle name="40% - Accent6 3 54 3" xfId="20029"/>
    <cellStyle name="40% - Accent6 3 54 4" xfId="21432"/>
    <cellStyle name="40% - Accent6 3 54 5" xfId="19540"/>
    <cellStyle name="40% - Accent6 3 54 6" xfId="21904"/>
    <cellStyle name="40% - Accent6 3 54 7" xfId="19051"/>
    <cellStyle name="40% - Accent6 3 54 8" xfId="22379"/>
    <cellStyle name="40% - Accent6 3 54 9" xfId="18562"/>
    <cellStyle name="40% - Accent6 3 55" xfId="4079"/>
    <cellStyle name="40% - Accent6 3 55 2" xfId="20938"/>
    <cellStyle name="40% - Accent6 3 55 3" xfId="20030"/>
    <cellStyle name="40% - Accent6 3 55 4" xfId="21431"/>
    <cellStyle name="40% - Accent6 3 55 5" xfId="19541"/>
    <cellStyle name="40% - Accent6 3 55 6" xfId="21903"/>
    <cellStyle name="40% - Accent6 3 55 7" xfId="19052"/>
    <cellStyle name="40% - Accent6 3 55 8" xfId="22378"/>
    <cellStyle name="40% - Accent6 3 55 9" xfId="18563"/>
    <cellStyle name="40% - Accent6 3 56" xfId="4080"/>
    <cellStyle name="40% - Accent6 3 56 2" xfId="20937"/>
    <cellStyle name="40% - Accent6 3 56 3" xfId="20031"/>
    <cellStyle name="40% - Accent6 3 56 4" xfId="21430"/>
    <cellStyle name="40% - Accent6 3 56 5" xfId="19542"/>
    <cellStyle name="40% - Accent6 3 56 6" xfId="21902"/>
    <cellStyle name="40% - Accent6 3 56 7" xfId="19053"/>
    <cellStyle name="40% - Accent6 3 56 8" xfId="22377"/>
    <cellStyle name="40% - Accent6 3 56 9" xfId="18564"/>
    <cellStyle name="40% - Accent6 3 57" xfId="4081"/>
    <cellStyle name="40% - Accent6 3 57 2" xfId="20936"/>
    <cellStyle name="40% - Accent6 3 57 3" xfId="20032"/>
    <cellStyle name="40% - Accent6 3 57 4" xfId="21429"/>
    <cellStyle name="40% - Accent6 3 57 5" xfId="19543"/>
    <cellStyle name="40% - Accent6 3 57 6" xfId="21901"/>
    <cellStyle name="40% - Accent6 3 57 7" xfId="19054"/>
    <cellStyle name="40% - Accent6 3 57 8" xfId="22376"/>
    <cellStyle name="40% - Accent6 3 57 9" xfId="18565"/>
    <cellStyle name="40% - Accent6 3 58" xfId="4082"/>
    <cellStyle name="40% - Accent6 3 58 2" xfId="20935"/>
    <cellStyle name="40% - Accent6 3 58 3" xfId="20033"/>
    <cellStyle name="40% - Accent6 3 58 4" xfId="21428"/>
    <cellStyle name="40% - Accent6 3 58 5" xfId="19544"/>
    <cellStyle name="40% - Accent6 3 58 6" xfId="21900"/>
    <cellStyle name="40% - Accent6 3 58 7" xfId="19055"/>
    <cellStyle name="40% - Accent6 3 58 8" xfId="22375"/>
    <cellStyle name="40% - Accent6 3 58 9" xfId="18566"/>
    <cellStyle name="40% - Accent6 3 59" xfId="4083"/>
    <cellStyle name="40% - Accent6 3 59 2" xfId="20934"/>
    <cellStyle name="40% - Accent6 3 59 3" xfId="20034"/>
    <cellStyle name="40% - Accent6 3 59 4" xfId="21427"/>
    <cellStyle name="40% - Accent6 3 59 5" xfId="19545"/>
    <cellStyle name="40% - Accent6 3 59 6" xfId="21899"/>
    <cellStyle name="40% - Accent6 3 59 7" xfId="19056"/>
    <cellStyle name="40% - Accent6 3 59 8" xfId="22374"/>
    <cellStyle name="40% - Accent6 3 59 9" xfId="18567"/>
    <cellStyle name="40% - Accent6 3 6" xfId="4084"/>
    <cellStyle name="40% - Accent6 3 6 2" xfId="20933"/>
    <cellStyle name="40% - Accent6 3 6 3" xfId="20035"/>
    <cellStyle name="40% - Accent6 3 6 4" xfId="21426"/>
    <cellStyle name="40% - Accent6 3 6 5" xfId="19546"/>
    <cellStyle name="40% - Accent6 3 6 6" xfId="21898"/>
    <cellStyle name="40% - Accent6 3 6 7" xfId="19057"/>
    <cellStyle name="40% - Accent6 3 6 8" xfId="22373"/>
    <cellStyle name="40% - Accent6 3 6 9" xfId="18568"/>
    <cellStyle name="40% - Accent6 3 60" xfId="4085"/>
    <cellStyle name="40% - Accent6 3 60 2" xfId="20932"/>
    <cellStyle name="40% - Accent6 3 60 3" xfId="20036"/>
    <cellStyle name="40% - Accent6 3 60 4" xfId="21425"/>
    <cellStyle name="40% - Accent6 3 60 5" xfId="19547"/>
    <cellStyle name="40% - Accent6 3 60 6" xfId="21897"/>
    <cellStyle name="40% - Accent6 3 60 7" xfId="19058"/>
    <cellStyle name="40% - Accent6 3 60 8" xfId="22372"/>
    <cellStyle name="40% - Accent6 3 60 9" xfId="18569"/>
    <cellStyle name="40% - Accent6 3 61" xfId="4086"/>
    <cellStyle name="40% - Accent6 3 61 2" xfId="20931"/>
    <cellStyle name="40% - Accent6 3 61 3" xfId="20037"/>
    <cellStyle name="40% - Accent6 3 61 4" xfId="21424"/>
    <cellStyle name="40% - Accent6 3 61 5" xfId="19548"/>
    <cellStyle name="40% - Accent6 3 61 6" xfId="21896"/>
    <cellStyle name="40% - Accent6 3 61 7" xfId="19059"/>
    <cellStyle name="40% - Accent6 3 61 8" xfId="22371"/>
    <cellStyle name="40% - Accent6 3 61 9" xfId="18570"/>
    <cellStyle name="40% - Accent6 3 62" xfId="4087"/>
    <cellStyle name="40% - Accent6 3 62 2" xfId="20930"/>
    <cellStyle name="40% - Accent6 3 62 3" xfId="20038"/>
    <cellStyle name="40% - Accent6 3 62 4" xfId="21423"/>
    <cellStyle name="40% - Accent6 3 62 5" xfId="19549"/>
    <cellStyle name="40% - Accent6 3 62 6" xfId="21895"/>
    <cellStyle name="40% - Accent6 3 62 7" xfId="19060"/>
    <cellStyle name="40% - Accent6 3 62 8" xfId="22370"/>
    <cellStyle name="40% - Accent6 3 62 9" xfId="18571"/>
    <cellStyle name="40% - Accent6 3 63" xfId="4088"/>
    <cellStyle name="40% - Accent6 3 63 2" xfId="20929"/>
    <cellStyle name="40% - Accent6 3 63 3" xfId="20039"/>
    <cellStyle name="40% - Accent6 3 63 4" xfId="21422"/>
    <cellStyle name="40% - Accent6 3 63 5" xfId="19550"/>
    <cellStyle name="40% - Accent6 3 63 6" xfId="21894"/>
    <cellStyle name="40% - Accent6 3 63 7" xfId="19061"/>
    <cellStyle name="40% - Accent6 3 63 8" xfId="22369"/>
    <cellStyle name="40% - Accent6 3 63 9" xfId="18572"/>
    <cellStyle name="40% - Accent6 3 64" xfId="4089"/>
    <cellStyle name="40% - Accent6 3 64 2" xfId="20928"/>
    <cellStyle name="40% - Accent6 3 64 3" xfId="20040"/>
    <cellStyle name="40% - Accent6 3 64 4" xfId="21421"/>
    <cellStyle name="40% - Accent6 3 64 5" xfId="19551"/>
    <cellStyle name="40% - Accent6 3 64 6" xfId="21893"/>
    <cellStyle name="40% - Accent6 3 64 7" xfId="19062"/>
    <cellStyle name="40% - Accent6 3 64 8" xfId="22368"/>
    <cellStyle name="40% - Accent6 3 64 9" xfId="18573"/>
    <cellStyle name="40% - Accent6 3 65" xfId="4090"/>
    <cellStyle name="40% - Accent6 3 65 2" xfId="20927"/>
    <cellStyle name="40% - Accent6 3 65 3" xfId="20041"/>
    <cellStyle name="40% - Accent6 3 65 4" xfId="21420"/>
    <cellStyle name="40% - Accent6 3 65 5" xfId="19552"/>
    <cellStyle name="40% - Accent6 3 65 6" xfId="21892"/>
    <cellStyle name="40% - Accent6 3 65 7" xfId="19063"/>
    <cellStyle name="40% - Accent6 3 65 8" xfId="22367"/>
    <cellStyle name="40% - Accent6 3 65 9" xfId="18574"/>
    <cellStyle name="40% - Accent6 3 66" xfId="4091"/>
    <cellStyle name="40% - Accent6 3 66 2" xfId="20926"/>
    <cellStyle name="40% - Accent6 3 66 3" xfId="20042"/>
    <cellStyle name="40% - Accent6 3 66 4" xfId="21419"/>
    <cellStyle name="40% - Accent6 3 66 5" xfId="19553"/>
    <cellStyle name="40% - Accent6 3 66 6" xfId="21891"/>
    <cellStyle name="40% - Accent6 3 66 7" xfId="19064"/>
    <cellStyle name="40% - Accent6 3 66 8" xfId="22366"/>
    <cellStyle name="40% - Accent6 3 66 9" xfId="18575"/>
    <cellStyle name="40% - Accent6 3 67" xfId="4092"/>
    <cellStyle name="40% - Accent6 3 67 2" xfId="20925"/>
    <cellStyle name="40% - Accent6 3 67 3" xfId="20043"/>
    <cellStyle name="40% - Accent6 3 67 4" xfId="21418"/>
    <cellStyle name="40% - Accent6 3 67 5" xfId="19554"/>
    <cellStyle name="40% - Accent6 3 67 6" xfId="21890"/>
    <cellStyle name="40% - Accent6 3 67 7" xfId="19065"/>
    <cellStyle name="40% - Accent6 3 67 8" xfId="22365"/>
    <cellStyle name="40% - Accent6 3 67 9" xfId="18576"/>
    <cellStyle name="40% - Accent6 3 68" xfId="4093"/>
    <cellStyle name="40% - Accent6 3 68 2" xfId="20924"/>
    <cellStyle name="40% - Accent6 3 68 3" xfId="20044"/>
    <cellStyle name="40% - Accent6 3 68 4" xfId="21417"/>
    <cellStyle name="40% - Accent6 3 68 5" xfId="19555"/>
    <cellStyle name="40% - Accent6 3 68 6" xfId="21889"/>
    <cellStyle name="40% - Accent6 3 68 7" xfId="19066"/>
    <cellStyle name="40% - Accent6 3 68 8" xfId="22364"/>
    <cellStyle name="40% - Accent6 3 68 9" xfId="18577"/>
    <cellStyle name="40% - Accent6 3 69" xfId="4094"/>
    <cellStyle name="40% - Accent6 3 69 2" xfId="20923"/>
    <cellStyle name="40% - Accent6 3 69 3" xfId="20045"/>
    <cellStyle name="40% - Accent6 3 69 4" xfId="21416"/>
    <cellStyle name="40% - Accent6 3 69 5" xfId="19556"/>
    <cellStyle name="40% - Accent6 3 69 6" xfId="21888"/>
    <cellStyle name="40% - Accent6 3 69 7" xfId="19067"/>
    <cellStyle name="40% - Accent6 3 69 8" xfId="22363"/>
    <cellStyle name="40% - Accent6 3 69 9" xfId="18578"/>
    <cellStyle name="40% - Accent6 3 7" xfId="4095"/>
    <cellStyle name="40% - Accent6 3 7 2" xfId="20922"/>
    <cellStyle name="40% - Accent6 3 7 3" xfId="20046"/>
    <cellStyle name="40% - Accent6 3 7 4" xfId="21415"/>
    <cellStyle name="40% - Accent6 3 7 5" xfId="19557"/>
    <cellStyle name="40% - Accent6 3 7 6" xfId="21887"/>
    <cellStyle name="40% - Accent6 3 7 7" xfId="19068"/>
    <cellStyle name="40% - Accent6 3 7 8" xfId="22362"/>
    <cellStyle name="40% - Accent6 3 7 9" xfId="18579"/>
    <cellStyle name="40% - Accent6 3 70" xfId="4096"/>
    <cellStyle name="40% - Accent6 3 70 2" xfId="20921"/>
    <cellStyle name="40% - Accent6 3 70 3" xfId="20047"/>
    <cellStyle name="40% - Accent6 3 70 4" xfId="21414"/>
    <cellStyle name="40% - Accent6 3 70 5" xfId="19558"/>
    <cellStyle name="40% - Accent6 3 70 6" xfId="21886"/>
    <cellStyle name="40% - Accent6 3 70 7" xfId="19069"/>
    <cellStyle name="40% - Accent6 3 70 8" xfId="22361"/>
    <cellStyle name="40% - Accent6 3 70 9" xfId="18580"/>
    <cellStyle name="40% - Accent6 3 71" xfId="4097"/>
    <cellStyle name="40% - Accent6 3 71 2" xfId="20920"/>
    <cellStyle name="40% - Accent6 3 71 3" xfId="20048"/>
    <cellStyle name="40% - Accent6 3 71 4" xfId="21413"/>
    <cellStyle name="40% - Accent6 3 71 5" xfId="19559"/>
    <cellStyle name="40% - Accent6 3 71 6" xfId="21885"/>
    <cellStyle name="40% - Accent6 3 71 7" xfId="19070"/>
    <cellStyle name="40% - Accent6 3 71 8" xfId="22360"/>
    <cellStyle name="40% - Accent6 3 71 9" xfId="18581"/>
    <cellStyle name="40% - Accent6 3 72" xfId="4098"/>
    <cellStyle name="40% - Accent6 3 72 2" xfId="20919"/>
    <cellStyle name="40% - Accent6 3 72 3" xfId="20049"/>
    <cellStyle name="40% - Accent6 3 72 4" xfId="21412"/>
    <cellStyle name="40% - Accent6 3 72 5" xfId="19560"/>
    <cellStyle name="40% - Accent6 3 72 6" xfId="21884"/>
    <cellStyle name="40% - Accent6 3 72 7" xfId="19071"/>
    <cellStyle name="40% - Accent6 3 72 8" xfId="22359"/>
    <cellStyle name="40% - Accent6 3 72 9" xfId="18582"/>
    <cellStyle name="40% - Accent6 3 73" xfId="4099"/>
    <cellStyle name="40% - Accent6 3 73 2" xfId="20918"/>
    <cellStyle name="40% - Accent6 3 73 3" xfId="20050"/>
    <cellStyle name="40% - Accent6 3 73 4" xfId="21411"/>
    <cellStyle name="40% - Accent6 3 73 5" xfId="19561"/>
    <cellStyle name="40% - Accent6 3 73 6" xfId="21883"/>
    <cellStyle name="40% - Accent6 3 73 7" xfId="19072"/>
    <cellStyle name="40% - Accent6 3 73 8" xfId="22358"/>
    <cellStyle name="40% - Accent6 3 73 9" xfId="18583"/>
    <cellStyle name="40% - Accent6 3 74" xfId="4100"/>
    <cellStyle name="40% - Accent6 3 74 2" xfId="20917"/>
    <cellStyle name="40% - Accent6 3 74 3" xfId="20051"/>
    <cellStyle name="40% - Accent6 3 74 4" xfId="21410"/>
    <cellStyle name="40% - Accent6 3 74 5" xfId="19562"/>
    <cellStyle name="40% - Accent6 3 74 6" xfId="21882"/>
    <cellStyle name="40% - Accent6 3 74 7" xfId="19073"/>
    <cellStyle name="40% - Accent6 3 74 8" xfId="22357"/>
    <cellStyle name="40% - Accent6 3 74 9" xfId="18584"/>
    <cellStyle name="40% - Accent6 3 75" xfId="4101"/>
    <cellStyle name="40% - Accent6 3 75 2" xfId="20916"/>
    <cellStyle name="40% - Accent6 3 75 3" xfId="20052"/>
    <cellStyle name="40% - Accent6 3 75 4" xfId="21409"/>
    <cellStyle name="40% - Accent6 3 75 5" xfId="19563"/>
    <cellStyle name="40% - Accent6 3 75 6" xfId="21881"/>
    <cellStyle name="40% - Accent6 3 75 7" xfId="19074"/>
    <cellStyle name="40% - Accent6 3 75 8" xfId="22356"/>
    <cellStyle name="40% - Accent6 3 75 9" xfId="18585"/>
    <cellStyle name="40% - Accent6 3 76" xfId="4102"/>
    <cellStyle name="40% - Accent6 3 76 2" xfId="20915"/>
    <cellStyle name="40% - Accent6 3 76 3" xfId="20053"/>
    <cellStyle name="40% - Accent6 3 76 4" xfId="21408"/>
    <cellStyle name="40% - Accent6 3 76 5" xfId="19564"/>
    <cellStyle name="40% - Accent6 3 76 6" xfId="21880"/>
    <cellStyle name="40% - Accent6 3 76 7" xfId="19075"/>
    <cellStyle name="40% - Accent6 3 76 8" xfId="22355"/>
    <cellStyle name="40% - Accent6 3 76 9" xfId="18586"/>
    <cellStyle name="40% - Accent6 3 77" xfId="4103"/>
    <cellStyle name="40% - Accent6 3 77 2" xfId="20914"/>
    <cellStyle name="40% - Accent6 3 77 3" xfId="20054"/>
    <cellStyle name="40% - Accent6 3 77 4" xfId="21407"/>
    <cellStyle name="40% - Accent6 3 77 5" xfId="19565"/>
    <cellStyle name="40% - Accent6 3 77 6" xfId="21879"/>
    <cellStyle name="40% - Accent6 3 77 7" xfId="19076"/>
    <cellStyle name="40% - Accent6 3 77 8" xfId="22354"/>
    <cellStyle name="40% - Accent6 3 77 9" xfId="18587"/>
    <cellStyle name="40% - Accent6 3 78" xfId="4104"/>
    <cellStyle name="40% - Accent6 3 78 2" xfId="20913"/>
    <cellStyle name="40% - Accent6 3 78 3" xfId="20055"/>
    <cellStyle name="40% - Accent6 3 78 4" xfId="21406"/>
    <cellStyle name="40% - Accent6 3 78 5" xfId="19566"/>
    <cellStyle name="40% - Accent6 3 78 6" xfId="21878"/>
    <cellStyle name="40% - Accent6 3 78 7" xfId="19077"/>
    <cellStyle name="40% - Accent6 3 78 8" xfId="22353"/>
    <cellStyle name="40% - Accent6 3 78 9" xfId="18588"/>
    <cellStyle name="40% - Accent6 3 79" xfId="4105"/>
    <cellStyle name="40% - Accent6 3 8" xfId="4106"/>
    <cellStyle name="40% - Accent6 3 8 2" xfId="20912"/>
    <cellStyle name="40% - Accent6 3 8 3" xfId="20056"/>
    <cellStyle name="40% - Accent6 3 8 4" xfId="21405"/>
    <cellStyle name="40% - Accent6 3 8 5" xfId="19567"/>
    <cellStyle name="40% - Accent6 3 8 6" xfId="21877"/>
    <cellStyle name="40% - Accent6 3 8 7" xfId="19078"/>
    <cellStyle name="40% - Accent6 3 8 8" xfId="22352"/>
    <cellStyle name="40% - Accent6 3 8 9" xfId="18589"/>
    <cellStyle name="40% - Accent6 3 80" xfId="4107"/>
    <cellStyle name="40% - Accent6 3 81" xfId="4108"/>
    <cellStyle name="40% - Accent6 3 82" xfId="4109"/>
    <cellStyle name="40% - Accent6 3 83" xfId="4110"/>
    <cellStyle name="40% - Accent6 3 84" xfId="4111"/>
    <cellStyle name="40% - Accent6 3 85" xfId="4112"/>
    <cellStyle name="40% - Accent6 3 86" xfId="4113"/>
    <cellStyle name="40% - Accent6 3 87" xfId="4114"/>
    <cellStyle name="40% - Accent6 3 88" xfId="4115"/>
    <cellStyle name="40% - Accent6 3 89" xfId="4116"/>
    <cellStyle name="40% - Accent6 3 9" xfId="4117"/>
    <cellStyle name="40% - Accent6 3 9 2" xfId="20911"/>
    <cellStyle name="40% - Accent6 3 9 3" xfId="20057"/>
    <cellStyle name="40% - Accent6 3 9 4" xfId="21404"/>
    <cellStyle name="40% - Accent6 3 9 5" xfId="19568"/>
    <cellStyle name="40% - Accent6 3 9 6" xfId="21876"/>
    <cellStyle name="40% - Accent6 3 9 7" xfId="19079"/>
    <cellStyle name="40% - Accent6 3 9 8" xfId="22351"/>
    <cellStyle name="40% - Accent6 3 9 9" xfId="18590"/>
    <cellStyle name="40% - Accent6 30" xfId="4118"/>
    <cellStyle name="40% - Accent6 30 2" xfId="20910"/>
    <cellStyle name="40% - Accent6 30 3" xfId="20058"/>
    <cellStyle name="40% - Accent6 30 4" xfId="21403"/>
    <cellStyle name="40% - Accent6 30 5" xfId="19569"/>
    <cellStyle name="40% - Accent6 30 6" xfId="21875"/>
    <cellStyle name="40% - Accent6 30 7" xfId="19080"/>
    <cellStyle name="40% - Accent6 30 8" xfId="22350"/>
    <cellStyle name="40% - Accent6 30 9" xfId="18591"/>
    <cellStyle name="40% - Accent6 31" xfId="4119"/>
    <cellStyle name="40% - Accent6 31 2" xfId="20909"/>
    <cellStyle name="40% - Accent6 31 3" xfId="20059"/>
    <cellStyle name="40% - Accent6 31 4" xfId="21402"/>
    <cellStyle name="40% - Accent6 31 5" xfId="19570"/>
    <cellStyle name="40% - Accent6 31 6" xfId="21874"/>
    <cellStyle name="40% - Accent6 31 7" xfId="19081"/>
    <cellStyle name="40% - Accent6 31 8" xfId="22349"/>
    <cellStyle name="40% - Accent6 31 9" xfId="18592"/>
    <cellStyle name="40% - Accent6 32" xfId="4120"/>
    <cellStyle name="40% - Accent6 32 2" xfId="20908"/>
    <cellStyle name="40% - Accent6 32 3" xfId="20060"/>
    <cellStyle name="40% - Accent6 32 4" xfId="21401"/>
    <cellStyle name="40% - Accent6 32 5" xfId="19571"/>
    <cellStyle name="40% - Accent6 32 6" xfId="21873"/>
    <cellStyle name="40% - Accent6 32 7" xfId="19082"/>
    <cellStyle name="40% - Accent6 32 8" xfId="22348"/>
    <cellStyle name="40% - Accent6 32 9" xfId="18593"/>
    <cellStyle name="40% - Accent6 33" xfId="4121"/>
    <cellStyle name="40% - Accent6 33 2" xfId="20907"/>
    <cellStyle name="40% - Accent6 33 3" xfId="20061"/>
    <cellStyle name="40% - Accent6 33 4" xfId="21400"/>
    <cellStyle name="40% - Accent6 33 5" xfId="19572"/>
    <cellStyle name="40% - Accent6 33 6" xfId="21872"/>
    <cellStyle name="40% - Accent6 33 7" xfId="19083"/>
    <cellStyle name="40% - Accent6 33 8" xfId="22347"/>
    <cellStyle name="40% - Accent6 33 9" xfId="18594"/>
    <cellStyle name="40% - Accent6 34" xfId="4122"/>
    <cellStyle name="40% - Accent6 34 2" xfId="20906"/>
    <cellStyle name="40% - Accent6 34 3" xfId="20062"/>
    <cellStyle name="40% - Accent6 34 4" xfId="21399"/>
    <cellStyle name="40% - Accent6 34 5" xfId="19573"/>
    <cellStyle name="40% - Accent6 34 6" xfId="21871"/>
    <cellStyle name="40% - Accent6 34 7" xfId="19084"/>
    <cellStyle name="40% - Accent6 34 8" xfId="22346"/>
    <cellStyle name="40% - Accent6 34 9" xfId="18595"/>
    <cellStyle name="40% - Accent6 35" xfId="4123"/>
    <cellStyle name="40% - Accent6 35 2" xfId="20905"/>
    <cellStyle name="40% - Accent6 35 3" xfId="20063"/>
    <cellStyle name="40% - Accent6 35 4" xfId="21398"/>
    <cellStyle name="40% - Accent6 35 5" xfId="19574"/>
    <cellStyle name="40% - Accent6 35 6" xfId="21870"/>
    <cellStyle name="40% - Accent6 35 7" xfId="19085"/>
    <cellStyle name="40% - Accent6 35 8" xfId="22345"/>
    <cellStyle name="40% - Accent6 35 9" xfId="18596"/>
    <cellStyle name="40% - Accent6 36" xfId="4124"/>
    <cellStyle name="40% - Accent6 36 2" xfId="20904"/>
    <cellStyle name="40% - Accent6 36 3" xfId="20064"/>
    <cellStyle name="40% - Accent6 36 4" xfId="21397"/>
    <cellStyle name="40% - Accent6 36 5" xfId="19575"/>
    <cellStyle name="40% - Accent6 36 6" xfId="21869"/>
    <cellStyle name="40% - Accent6 36 7" xfId="19086"/>
    <cellStyle name="40% - Accent6 36 8" xfId="22344"/>
    <cellStyle name="40% - Accent6 36 9" xfId="18597"/>
    <cellStyle name="40% - Accent6 37" xfId="4125"/>
    <cellStyle name="40% - Accent6 37 2" xfId="20903"/>
    <cellStyle name="40% - Accent6 37 3" xfId="20065"/>
    <cellStyle name="40% - Accent6 37 4" xfId="21396"/>
    <cellStyle name="40% - Accent6 37 5" xfId="19576"/>
    <cellStyle name="40% - Accent6 37 6" xfId="21868"/>
    <cellStyle name="40% - Accent6 37 7" xfId="19087"/>
    <cellStyle name="40% - Accent6 37 8" xfId="22343"/>
    <cellStyle name="40% - Accent6 37 9" xfId="18598"/>
    <cellStyle name="40% - Accent6 38" xfId="4126"/>
    <cellStyle name="40% - Accent6 38 2" xfId="20902"/>
    <cellStyle name="40% - Accent6 38 3" xfId="20066"/>
    <cellStyle name="40% - Accent6 38 4" xfId="21395"/>
    <cellStyle name="40% - Accent6 38 5" xfId="19577"/>
    <cellStyle name="40% - Accent6 38 6" xfId="21867"/>
    <cellStyle name="40% - Accent6 38 7" xfId="19088"/>
    <cellStyle name="40% - Accent6 38 8" xfId="22342"/>
    <cellStyle name="40% - Accent6 38 9" xfId="18599"/>
    <cellStyle name="40% - Accent6 39" xfId="4127"/>
    <cellStyle name="40% - Accent6 39 2" xfId="20901"/>
    <cellStyle name="40% - Accent6 39 3" xfId="20067"/>
    <cellStyle name="40% - Accent6 39 4" xfId="21394"/>
    <cellStyle name="40% - Accent6 39 5" xfId="19578"/>
    <cellStyle name="40% - Accent6 39 6" xfId="21866"/>
    <cellStyle name="40% - Accent6 39 7" xfId="19089"/>
    <cellStyle name="40% - Accent6 39 8" xfId="22341"/>
    <cellStyle name="40% - Accent6 39 9" xfId="18600"/>
    <cellStyle name="40% - Accent6 4" xfId="4128"/>
    <cellStyle name="40% - Accent6 4 10" xfId="4129"/>
    <cellStyle name="40% - Accent6 4 10 2" xfId="20899"/>
    <cellStyle name="40% - Accent6 4 10 3" xfId="20069"/>
    <cellStyle name="40% - Accent6 4 10 4" xfId="21392"/>
    <cellStyle name="40% - Accent6 4 10 5" xfId="19580"/>
    <cellStyle name="40% - Accent6 4 10 6" xfId="21864"/>
    <cellStyle name="40% - Accent6 4 10 7" xfId="19091"/>
    <cellStyle name="40% - Accent6 4 10 8" xfId="22339"/>
    <cellStyle name="40% - Accent6 4 10 9" xfId="18602"/>
    <cellStyle name="40% - Accent6 4 100" xfId="22595"/>
    <cellStyle name="40% - Accent6 4 101" xfId="22714"/>
    <cellStyle name="40% - Accent6 4 102" xfId="22879"/>
    <cellStyle name="40% - Accent6 4 103" xfId="23044"/>
    <cellStyle name="40% - Accent6 4 104" xfId="23209"/>
    <cellStyle name="40% - Accent6 4 105" xfId="23374"/>
    <cellStyle name="40% - Accent6 4 106" xfId="22596"/>
    <cellStyle name="40% - Accent6 4 107" xfId="23703"/>
    <cellStyle name="40% - Accent6 4 108" xfId="24160"/>
    <cellStyle name="40% - Accent6 4 109" xfId="24812"/>
    <cellStyle name="40% - Accent6 4 11" xfId="4130"/>
    <cellStyle name="40% - Accent6 4 11 2" xfId="20898"/>
    <cellStyle name="40% - Accent6 4 11 3" xfId="20070"/>
    <cellStyle name="40% - Accent6 4 11 4" xfId="21391"/>
    <cellStyle name="40% - Accent6 4 11 5" xfId="19581"/>
    <cellStyle name="40% - Accent6 4 11 6" xfId="21863"/>
    <cellStyle name="40% - Accent6 4 11 7" xfId="19092"/>
    <cellStyle name="40% - Accent6 4 11 8" xfId="22338"/>
    <cellStyle name="40% - Accent6 4 11 9" xfId="18603"/>
    <cellStyle name="40% - Accent6 4 110" xfId="24813"/>
    <cellStyle name="40% - Accent6 4 111" xfId="25189"/>
    <cellStyle name="40% - Accent6 4 112" xfId="25663"/>
    <cellStyle name="40% - Accent6 4 12" xfId="4131"/>
    <cellStyle name="40% - Accent6 4 12 2" xfId="20897"/>
    <cellStyle name="40% - Accent6 4 12 3" xfId="20071"/>
    <cellStyle name="40% - Accent6 4 12 4" xfId="21390"/>
    <cellStyle name="40% - Accent6 4 12 5" xfId="19582"/>
    <cellStyle name="40% - Accent6 4 12 6" xfId="21862"/>
    <cellStyle name="40% - Accent6 4 12 7" xfId="19093"/>
    <cellStyle name="40% - Accent6 4 12 8" xfId="22337"/>
    <cellStyle name="40% - Accent6 4 12 9" xfId="18604"/>
    <cellStyle name="40% - Accent6 4 13" xfId="4132"/>
    <cellStyle name="40% - Accent6 4 13 2" xfId="20896"/>
    <cellStyle name="40% - Accent6 4 13 3" xfId="20072"/>
    <cellStyle name="40% - Accent6 4 13 4" xfId="21389"/>
    <cellStyle name="40% - Accent6 4 13 5" xfId="19583"/>
    <cellStyle name="40% - Accent6 4 13 6" xfId="21861"/>
    <cellStyle name="40% - Accent6 4 13 7" xfId="19094"/>
    <cellStyle name="40% - Accent6 4 13 8" xfId="22336"/>
    <cellStyle name="40% - Accent6 4 13 9" xfId="18605"/>
    <cellStyle name="40% - Accent6 4 14" xfId="4133"/>
    <cellStyle name="40% - Accent6 4 14 2" xfId="20895"/>
    <cellStyle name="40% - Accent6 4 14 3" xfId="20073"/>
    <cellStyle name="40% - Accent6 4 14 4" xfId="21388"/>
    <cellStyle name="40% - Accent6 4 14 5" xfId="19584"/>
    <cellStyle name="40% - Accent6 4 14 6" xfId="21860"/>
    <cellStyle name="40% - Accent6 4 14 7" xfId="19095"/>
    <cellStyle name="40% - Accent6 4 14 8" xfId="22335"/>
    <cellStyle name="40% - Accent6 4 14 9" xfId="18606"/>
    <cellStyle name="40% - Accent6 4 15" xfId="4134"/>
    <cellStyle name="40% - Accent6 4 15 2" xfId="20894"/>
    <cellStyle name="40% - Accent6 4 15 3" xfId="20074"/>
    <cellStyle name="40% - Accent6 4 15 4" xfId="21387"/>
    <cellStyle name="40% - Accent6 4 15 5" xfId="19585"/>
    <cellStyle name="40% - Accent6 4 15 6" xfId="21859"/>
    <cellStyle name="40% - Accent6 4 15 7" xfId="19096"/>
    <cellStyle name="40% - Accent6 4 15 8" xfId="22334"/>
    <cellStyle name="40% - Accent6 4 15 9" xfId="18607"/>
    <cellStyle name="40% - Accent6 4 16" xfId="4135"/>
    <cellStyle name="40% - Accent6 4 16 2" xfId="20893"/>
    <cellStyle name="40% - Accent6 4 16 3" xfId="20075"/>
    <cellStyle name="40% - Accent6 4 16 4" xfId="21386"/>
    <cellStyle name="40% - Accent6 4 16 5" xfId="19586"/>
    <cellStyle name="40% - Accent6 4 16 6" xfId="21858"/>
    <cellStyle name="40% - Accent6 4 16 7" xfId="19097"/>
    <cellStyle name="40% - Accent6 4 16 8" xfId="22333"/>
    <cellStyle name="40% - Accent6 4 16 9" xfId="18608"/>
    <cellStyle name="40% - Accent6 4 17" xfId="4136"/>
    <cellStyle name="40% - Accent6 4 17 2" xfId="20892"/>
    <cellStyle name="40% - Accent6 4 17 3" xfId="20076"/>
    <cellStyle name="40% - Accent6 4 17 4" xfId="21385"/>
    <cellStyle name="40% - Accent6 4 17 5" xfId="19587"/>
    <cellStyle name="40% - Accent6 4 17 6" xfId="21857"/>
    <cellStyle name="40% - Accent6 4 17 7" xfId="19098"/>
    <cellStyle name="40% - Accent6 4 17 8" xfId="22332"/>
    <cellStyle name="40% - Accent6 4 17 9" xfId="18609"/>
    <cellStyle name="40% - Accent6 4 18" xfId="4137"/>
    <cellStyle name="40% - Accent6 4 18 2" xfId="20891"/>
    <cellStyle name="40% - Accent6 4 18 3" xfId="20077"/>
    <cellStyle name="40% - Accent6 4 18 4" xfId="21384"/>
    <cellStyle name="40% - Accent6 4 18 5" xfId="19588"/>
    <cellStyle name="40% - Accent6 4 18 6" xfId="21856"/>
    <cellStyle name="40% - Accent6 4 18 7" xfId="19099"/>
    <cellStyle name="40% - Accent6 4 18 8" xfId="22331"/>
    <cellStyle name="40% - Accent6 4 18 9" xfId="18610"/>
    <cellStyle name="40% - Accent6 4 19" xfId="4138"/>
    <cellStyle name="40% - Accent6 4 19 2" xfId="20890"/>
    <cellStyle name="40% - Accent6 4 19 3" xfId="20078"/>
    <cellStyle name="40% - Accent6 4 19 4" xfId="21383"/>
    <cellStyle name="40% - Accent6 4 19 5" xfId="19589"/>
    <cellStyle name="40% - Accent6 4 19 6" xfId="21855"/>
    <cellStyle name="40% - Accent6 4 19 7" xfId="19100"/>
    <cellStyle name="40% - Accent6 4 19 8" xfId="22330"/>
    <cellStyle name="40% - Accent6 4 19 9" xfId="18611"/>
    <cellStyle name="40% - Accent6 4 2" xfId="4139"/>
    <cellStyle name="40% - Accent6 4 2 2" xfId="20889"/>
    <cellStyle name="40% - Accent6 4 2 3" xfId="20079"/>
    <cellStyle name="40% - Accent6 4 2 4" xfId="21382"/>
    <cellStyle name="40% - Accent6 4 2 5" xfId="19590"/>
    <cellStyle name="40% - Accent6 4 2 6" xfId="21854"/>
    <cellStyle name="40% - Accent6 4 2 7" xfId="19101"/>
    <cellStyle name="40% - Accent6 4 2 8" xfId="22329"/>
    <cellStyle name="40% - Accent6 4 2 9" xfId="18612"/>
    <cellStyle name="40% - Accent6 4 20" xfId="4140"/>
    <cellStyle name="40% - Accent6 4 20 2" xfId="20888"/>
    <cellStyle name="40% - Accent6 4 20 3" xfId="20080"/>
    <cellStyle name="40% - Accent6 4 20 4" xfId="21381"/>
    <cellStyle name="40% - Accent6 4 20 5" xfId="19591"/>
    <cellStyle name="40% - Accent6 4 20 6" xfId="21853"/>
    <cellStyle name="40% - Accent6 4 20 7" xfId="19102"/>
    <cellStyle name="40% - Accent6 4 20 8" xfId="22328"/>
    <cellStyle name="40% - Accent6 4 20 9" xfId="18613"/>
    <cellStyle name="40% - Accent6 4 21" xfId="4141"/>
    <cellStyle name="40% - Accent6 4 21 2" xfId="20887"/>
    <cellStyle name="40% - Accent6 4 21 3" xfId="20081"/>
    <cellStyle name="40% - Accent6 4 21 4" xfId="21380"/>
    <cellStyle name="40% - Accent6 4 21 5" xfId="19592"/>
    <cellStyle name="40% - Accent6 4 21 6" xfId="21852"/>
    <cellStyle name="40% - Accent6 4 21 7" xfId="19103"/>
    <cellStyle name="40% - Accent6 4 21 8" xfId="22327"/>
    <cellStyle name="40% - Accent6 4 21 9" xfId="18614"/>
    <cellStyle name="40% - Accent6 4 22" xfId="4142"/>
    <cellStyle name="40% - Accent6 4 22 2" xfId="20886"/>
    <cellStyle name="40% - Accent6 4 22 3" xfId="20082"/>
    <cellStyle name="40% - Accent6 4 22 4" xfId="21379"/>
    <cellStyle name="40% - Accent6 4 22 5" xfId="19593"/>
    <cellStyle name="40% - Accent6 4 22 6" xfId="21851"/>
    <cellStyle name="40% - Accent6 4 22 7" xfId="19104"/>
    <cellStyle name="40% - Accent6 4 22 8" xfId="22326"/>
    <cellStyle name="40% - Accent6 4 22 9" xfId="18615"/>
    <cellStyle name="40% - Accent6 4 23" xfId="4143"/>
    <cellStyle name="40% - Accent6 4 23 2" xfId="20885"/>
    <cellStyle name="40% - Accent6 4 23 3" xfId="20083"/>
    <cellStyle name="40% - Accent6 4 23 4" xfId="21378"/>
    <cellStyle name="40% - Accent6 4 23 5" xfId="19594"/>
    <cellStyle name="40% - Accent6 4 23 6" xfId="21850"/>
    <cellStyle name="40% - Accent6 4 23 7" xfId="19105"/>
    <cellStyle name="40% - Accent6 4 23 8" xfId="22325"/>
    <cellStyle name="40% - Accent6 4 23 9" xfId="18616"/>
    <cellStyle name="40% - Accent6 4 24" xfId="4144"/>
    <cellStyle name="40% - Accent6 4 24 2" xfId="20884"/>
    <cellStyle name="40% - Accent6 4 24 3" xfId="20084"/>
    <cellStyle name="40% - Accent6 4 24 4" xfId="21377"/>
    <cellStyle name="40% - Accent6 4 24 5" xfId="19595"/>
    <cellStyle name="40% - Accent6 4 24 6" xfId="21849"/>
    <cellStyle name="40% - Accent6 4 24 7" xfId="19106"/>
    <cellStyle name="40% - Accent6 4 24 8" xfId="22324"/>
    <cellStyle name="40% - Accent6 4 24 9" xfId="18617"/>
    <cellStyle name="40% - Accent6 4 25" xfId="4145"/>
    <cellStyle name="40% - Accent6 4 25 2" xfId="20883"/>
    <cellStyle name="40% - Accent6 4 25 3" xfId="20085"/>
    <cellStyle name="40% - Accent6 4 25 4" xfId="21376"/>
    <cellStyle name="40% - Accent6 4 25 5" xfId="19596"/>
    <cellStyle name="40% - Accent6 4 25 6" xfId="21848"/>
    <cellStyle name="40% - Accent6 4 25 7" xfId="19107"/>
    <cellStyle name="40% - Accent6 4 25 8" xfId="22323"/>
    <cellStyle name="40% - Accent6 4 25 9" xfId="18618"/>
    <cellStyle name="40% - Accent6 4 26" xfId="4146"/>
    <cellStyle name="40% - Accent6 4 26 2" xfId="20882"/>
    <cellStyle name="40% - Accent6 4 26 3" xfId="20086"/>
    <cellStyle name="40% - Accent6 4 26 4" xfId="21375"/>
    <cellStyle name="40% - Accent6 4 26 5" xfId="19597"/>
    <cellStyle name="40% - Accent6 4 26 6" xfId="21847"/>
    <cellStyle name="40% - Accent6 4 26 7" xfId="19108"/>
    <cellStyle name="40% - Accent6 4 26 8" xfId="22322"/>
    <cellStyle name="40% - Accent6 4 26 9" xfId="18619"/>
    <cellStyle name="40% - Accent6 4 27" xfId="4147"/>
    <cellStyle name="40% - Accent6 4 27 2" xfId="20881"/>
    <cellStyle name="40% - Accent6 4 27 3" xfId="20087"/>
    <cellStyle name="40% - Accent6 4 27 4" xfId="21374"/>
    <cellStyle name="40% - Accent6 4 27 5" xfId="19598"/>
    <cellStyle name="40% - Accent6 4 27 6" xfId="21846"/>
    <cellStyle name="40% - Accent6 4 27 7" xfId="19109"/>
    <cellStyle name="40% - Accent6 4 27 8" xfId="22321"/>
    <cellStyle name="40% - Accent6 4 27 9" xfId="18620"/>
    <cellStyle name="40% - Accent6 4 28" xfId="4148"/>
    <cellStyle name="40% - Accent6 4 28 2" xfId="20880"/>
    <cellStyle name="40% - Accent6 4 28 3" xfId="20088"/>
    <cellStyle name="40% - Accent6 4 28 4" xfId="21373"/>
    <cellStyle name="40% - Accent6 4 28 5" xfId="19599"/>
    <cellStyle name="40% - Accent6 4 28 6" xfId="21845"/>
    <cellStyle name="40% - Accent6 4 28 7" xfId="19110"/>
    <cellStyle name="40% - Accent6 4 28 8" xfId="22320"/>
    <cellStyle name="40% - Accent6 4 28 9" xfId="18621"/>
    <cellStyle name="40% - Accent6 4 29" xfId="4149"/>
    <cellStyle name="40% - Accent6 4 29 2" xfId="20879"/>
    <cellStyle name="40% - Accent6 4 29 3" xfId="20089"/>
    <cellStyle name="40% - Accent6 4 29 4" xfId="21372"/>
    <cellStyle name="40% - Accent6 4 29 5" xfId="19600"/>
    <cellStyle name="40% - Accent6 4 29 6" xfId="21844"/>
    <cellStyle name="40% - Accent6 4 29 7" xfId="19111"/>
    <cellStyle name="40% - Accent6 4 29 8" xfId="22319"/>
    <cellStyle name="40% - Accent6 4 29 9" xfId="18622"/>
    <cellStyle name="40% - Accent6 4 3" xfId="4150"/>
    <cellStyle name="40% - Accent6 4 3 2" xfId="20878"/>
    <cellStyle name="40% - Accent6 4 3 3" xfId="20090"/>
    <cellStyle name="40% - Accent6 4 3 4" xfId="21371"/>
    <cellStyle name="40% - Accent6 4 3 5" xfId="19601"/>
    <cellStyle name="40% - Accent6 4 3 6" xfId="21843"/>
    <cellStyle name="40% - Accent6 4 3 7" xfId="19112"/>
    <cellStyle name="40% - Accent6 4 3 8" xfId="22318"/>
    <cellStyle name="40% - Accent6 4 3 9" xfId="18623"/>
    <cellStyle name="40% - Accent6 4 30" xfId="4151"/>
    <cellStyle name="40% - Accent6 4 30 2" xfId="20877"/>
    <cellStyle name="40% - Accent6 4 30 3" xfId="20091"/>
    <cellStyle name="40% - Accent6 4 30 4" xfId="21370"/>
    <cellStyle name="40% - Accent6 4 30 5" xfId="19602"/>
    <cellStyle name="40% - Accent6 4 30 6" xfId="21842"/>
    <cellStyle name="40% - Accent6 4 30 7" xfId="19113"/>
    <cellStyle name="40% - Accent6 4 30 8" xfId="22317"/>
    <cellStyle name="40% - Accent6 4 30 9" xfId="18624"/>
    <cellStyle name="40% - Accent6 4 31" xfId="4152"/>
    <cellStyle name="40% - Accent6 4 31 2" xfId="20876"/>
    <cellStyle name="40% - Accent6 4 31 3" xfId="20092"/>
    <cellStyle name="40% - Accent6 4 31 4" xfId="21369"/>
    <cellStyle name="40% - Accent6 4 31 5" xfId="19603"/>
    <cellStyle name="40% - Accent6 4 31 6" xfId="21841"/>
    <cellStyle name="40% - Accent6 4 31 7" xfId="19114"/>
    <cellStyle name="40% - Accent6 4 31 8" xfId="22316"/>
    <cellStyle name="40% - Accent6 4 31 9" xfId="18625"/>
    <cellStyle name="40% - Accent6 4 32" xfId="4153"/>
    <cellStyle name="40% - Accent6 4 32 2" xfId="20875"/>
    <cellStyle name="40% - Accent6 4 32 3" xfId="20093"/>
    <cellStyle name="40% - Accent6 4 32 4" xfId="21368"/>
    <cellStyle name="40% - Accent6 4 32 5" xfId="19604"/>
    <cellStyle name="40% - Accent6 4 32 6" xfId="21840"/>
    <cellStyle name="40% - Accent6 4 32 7" xfId="19115"/>
    <cellStyle name="40% - Accent6 4 32 8" xfId="22315"/>
    <cellStyle name="40% - Accent6 4 32 9" xfId="18626"/>
    <cellStyle name="40% - Accent6 4 33" xfId="4154"/>
    <cellStyle name="40% - Accent6 4 33 2" xfId="20874"/>
    <cellStyle name="40% - Accent6 4 33 3" xfId="20094"/>
    <cellStyle name="40% - Accent6 4 33 4" xfId="21367"/>
    <cellStyle name="40% - Accent6 4 33 5" xfId="19605"/>
    <cellStyle name="40% - Accent6 4 33 6" xfId="21839"/>
    <cellStyle name="40% - Accent6 4 33 7" xfId="19116"/>
    <cellStyle name="40% - Accent6 4 33 8" xfId="22314"/>
    <cellStyle name="40% - Accent6 4 33 9" xfId="18627"/>
    <cellStyle name="40% - Accent6 4 34" xfId="4155"/>
    <cellStyle name="40% - Accent6 4 34 2" xfId="20873"/>
    <cellStyle name="40% - Accent6 4 34 3" xfId="20095"/>
    <cellStyle name="40% - Accent6 4 34 4" xfId="21366"/>
    <cellStyle name="40% - Accent6 4 34 5" xfId="19606"/>
    <cellStyle name="40% - Accent6 4 34 6" xfId="21838"/>
    <cellStyle name="40% - Accent6 4 34 7" xfId="19117"/>
    <cellStyle name="40% - Accent6 4 34 8" xfId="22313"/>
    <cellStyle name="40% - Accent6 4 34 9" xfId="18628"/>
    <cellStyle name="40% - Accent6 4 35" xfId="4156"/>
    <cellStyle name="40% - Accent6 4 35 2" xfId="20872"/>
    <cellStyle name="40% - Accent6 4 35 3" xfId="20096"/>
    <cellStyle name="40% - Accent6 4 35 4" xfId="21365"/>
    <cellStyle name="40% - Accent6 4 35 5" xfId="19607"/>
    <cellStyle name="40% - Accent6 4 35 6" xfId="21837"/>
    <cellStyle name="40% - Accent6 4 35 7" xfId="19118"/>
    <cellStyle name="40% - Accent6 4 35 8" xfId="22312"/>
    <cellStyle name="40% - Accent6 4 35 9" xfId="18629"/>
    <cellStyle name="40% - Accent6 4 36" xfId="4157"/>
    <cellStyle name="40% - Accent6 4 36 2" xfId="20871"/>
    <cellStyle name="40% - Accent6 4 36 3" xfId="20097"/>
    <cellStyle name="40% - Accent6 4 36 4" xfId="21364"/>
    <cellStyle name="40% - Accent6 4 36 5" xfId="19608"/>
    <cellStyle name="40% - Accent6 4 36 6" xfId="21836"/>
    <cellStyle name="40% - Accent6 4 36 7" xfId="19119"/>
    <cellStyle name="40% - Accent6 4 36 8" xfId="22311"/>
    <cellStyle name="40% - Accent6 4 36 9" xfId="18630"/>
    <cellStyle name="40% - Accent6 4 37" xfId="4158"/>
    <cellStyle name="40% - Accent6 4 37 2" xfId="20870"/>
    <cellStyle name="40% - Accent6 4 37 3" xfId="20098"/>
    <cellStyle name="40% - Accent6 4 37 4" xfId="21363"/>
    <cellStyle name="40% - Accent6 4 37 5" xfId="19609"/>
    <cellStyle name="40% - Accent6 4 37 6" xfId="21835"/>
    <cellStyle name="40% - Accent6 4 37 7" xfId="19120"/>
    <cellStyle name="40% - Accent6 4 37 8" xfId="22310"/>
    <cellStyle name="40% - Accent6 4 37 9" xfId="18631"/>
    <cellStyle name="40% - Accent6 4 38" xfId="4159"/>
    <cellStyle name="40% - Accent6 4 38 2" xfId="20869"/>
    <cellStyle name="40% - Accent6 4 38 3" xfId="20099"/>
    <cellStyle name="40% - Accent6 4 38 4" xfId="21362"/>
    <cellStyle name="40% - Accent6 4 38 5" xfId="19610"/>
    <cellStyle name="40% - Accent6 4 38 6" xfId="21834"/>
    <cellStyle name="40% - Accent6 4 38 7" xfId="19121"/>
    <cellStyle name="40% - Accent6 4 38 8" xfId="22309"/>
    <cellStyle name="40% - Accent6 4 38 9" xfId="18632"/>
    <cellStyle name="40% - Accent6 4 39" xfId="4160"/>
    <cellStyle name="40% - Accent6 4 39 2" xfId="20868"/>
    <cellStyle name="40% - Accent6 4 39 3" xfId="20100"/>
    <cellStyle name="40% - Accent6 4 39 4" xfId="21361"/>
    <cellStyle name="40% - Accent6 4 39 5" xfId="19611"/>
    <cellStyle name="40% - Accent6 4 39 6" xfId="21833"/>
    <cellStyle name="40% - Accent6 4 39 7" xfId="19122"/>
    <cellStyle name="40% - Accent6 4 39 8" xfId="22308"/>
    <cellStyle name="40% - Accent6 4 39 9" xfId="18633"/>
    <cellStyle name="40% - Accent6 4 4" xfId="4161"/>
    <cellStyle name="40% - Accent6 4 4 2" xfId="20867"/>
    <cellStyle name="40% - Accent6 4 4 3" xfId="20101"/>
    <cellStyle name="40% - Accent6 4 4 4" xfId="21360"/>
    <cellStyle name="40% - Accent6 4 4 5" xfId="19612"/>
    <cellStyle name="40% - Accent6 4 4 6" xfId="21832"/>
    <cellStyle name="40% - Accent6 4 4 7" xfId="19123"/>
    <cellStyle name="40% - Accent6 4 4 8" xfId="22307"/>
    <cellStyle name="40% - Accent6 4 4 9" xfId="18634"/>
    <cellStyle name="40% - Accent6 4 40" xfId="4162"/>
    <cellStyle name="40% - Accent6 4 40 2" xfId="20866"/>
    <cellStyle name="40% - Accent6 4 40 3" xfId="20102"/>
    <cellStyle name="40% - Accent6 4 40 4" xfId="21359"/>
    <cellStyle name="40% - Accent6 4 40 5" xfId="19613"/>
    <cellStyle name="40% - Accent6 4 40 6" xfId="21831"/>
    <cellStyle name="40% - Accent6 4 40 7" xfId="19124"/>
    <cellStyle name="40% - Accent6 4 40 8" xfId="22306"/>
    <cellStyle name="40% - Accent6 4 40 9" xfId="18635"/>
    <cellStyle name="40% - Accent6 4 41" xfId="4163"/>
    <cellStyle name="40% - Accent6 4 41 2" xfId="20865"/>
    <cellStyle name="40% - Accent6 4 41 3" xfId="20103"/>
    <cellStyle name="40% - Accent6 4 41 4" xfId="21358"/>
    <cellStyle name="40% - Accent6 4 41 5" xfId="19614"/>
    <cellStyle name="40% - Accent6 4 41 6" xfId="21830"/>
    <cellStyle name="40% - Accent6 4 41 7" xfId="19125"/>
    <cellStyle name="40% - Accent6 4 41 8" xfId="22305"/>
    <cellStyle name="40% - Accent6 4 41 9" xfId="18636"/>
    <cellStyle name="40% - Accent6 4 42" xfId="4164"/>
    <cellStyle name="40% - Accent6 4 42 2" xfId="20864"/>
    <cellStyle name="40% - Accent6 4 42 3" xfId="20104"/>
    <cellStyle name="40% - Accent6 4 42 4" xfId="21357"/>
    <cellStyle name="40% - Accent6 4 42 5" xfId="19615"/>
    <cellStyle name="40% - Accent6 4 42 6" xfId="21829"/>
    <cellStyle name="40% - Accent6 4 42 7" xfId="19126"/>
    <cellStyle name="40% - Accent6 4 42 8" xfId="22304"/>
    <cellStyle name="40% - Accent6 4 42 9" xfId="18637"/>
    <cellStyle name="40% - Accent6 4 43" xfId="4165"/>
    <cellStyle name="40% - Accent6 4 43 2" xfId="20863"/>
    <cellStyle name="40% - Accent6 4 43 3" xfId="20105"/>
    <cellStyle name="40% - Accent6 4 43 4" xfId="21356"/>
    <cellStyle name="40% - Accent6 4 43 5" xfId="19616"/>
    <cellStyle name="40% - Accent6 4 43 6" xfId="21828"/>
    <cellStyle name="40% - Accent6 4 43 7" xfId="19127"/>
    <cellStyle name="40% - Accent6 4 43 8" xfId="22303"/>
    <cellStyle name="40% - Accent6 4 43 9" xfId="18638"/>
    <cellStyle name="40% - Accent6 4 44" xfId="4166"/>
    <cellStyle name="40% - Accent6 4 44 2" xfId="20862"/>
    <cellStyle name="40% - Accent6 4 44 3" xfId="20106"/>
    <cellStyle name="40% - Accent6 4 44 4" xfId="21355"/>
    <cellStyle name="40% - Accent6 4 44 5" xfId="19617"/>
    <cellStyle name="40% - Accent6 4 44 6" xfId="21827"/>
    <cellStyle name="40% - Accent6 4 44 7" xfId="19128"/>
    <cellStyle name="40% - Accent6 4 44 8" xfId="22302"/>
    <cellStyle name="40% - Accent6 4 44 9" xfId="18639"/>
    <cellStyle name="40% - Accent6 4 45" xfId="4167"/>
    <cellStyle name="40% - Accent6 4 45 2" xfId="20861"/>
    <cellStyle name="40% - Accent6 4 45 3" xfId="20107"/>
    <cellStyle name="40% - Accent6 4 45 4" xfId="21354"/>
    <cellStyle name="40% - Accent6 4 45 5" xfId="19618"/>
    <cellStyle name="40% - Accent6 4 45 6" xfId="21826"/>
    <cellStyle name="40% - Accent6 4 45 7" xfId="19129"/>
    <cellStyle name="40% - Accent6 4 45 8" xfId="22301"/>
    <cellStyle name="40% - Accent6 4 45 9" xfId="18640"/>
    <cellStyle name="40% - Accent6 4 46" xfId="4168"/>
    <cellStyle name="40% - Accent6 4 46 2" xfId="20860"/>
    <cellStyle name="40% - Accent6 4 46 3" xfId="20108"/>
    <cellStyle name="40% - Accent6 4 46 4" xfId="21353"/>
    <cellStyle name="40% - Accent6 4 46 5" xfId="19619"/>
    <cellStyle name="40% - Accent6 4 46 6" xfId="21825"/>
    <cellStyle name="40% - Accent6 4 46 7" xfId="19130"/>
    <cellStyle name="40% - Accent6 4 46 8" xfId="22300"/>
    <cellStyle name="40% - Accent6 4 46 9" xfId="18641"/>
    <cellStyle name="40% - Accent6 4 47" xfId="4169"/>
    <cellStyle name="40% - Accent6 4 47 2" xfId="20859"/>
    <cellStyle name="40% - Accent6 4 47 3" xfId="20109"/>
    <cellStyle name="40% - Accent6 4 47 4" xfId="21352"/>
    <cellStyle name="40% - Accent6 4 47 5" xfId="19620"/>
    <cellStyle name="40% - Accent6 4 47 6" xfId="21824"/>
    <cellStyle name="40% - Accent6 4 47 7" xfId="19131"/>
    <cellStyle name="40% - Accent6 4 47 8" xfId="22299"/>
    <cellStyle name="40% - Accent6 4 47 9" xfId="18642"/>
    <cellStyle name="40% - Accent6 4 48" xfId="4170"/>
    <cellStyle name="40% - Accent6 4 48 2" xfId="20858"/>
    <cellStyle name="40% - Accent6 4 48 3" xfId="20110"/>
    <cellStyle name="40% - Accent6 4 48 4" xfId="21351"/>
    <cellStyle name="40% - Accent6 4 48 5" xfId="19621"/>
    <cellStyle name="40% - Accent6 4 48 6" xfId="21823"/>
    <cellStyle name="40% - Accent6 4 48 7" xfId="19132"/>
    <cellStyle name="40% - Accent6 4 48 8" xfId="22298"/>
    <cellStyle name="40% - Accent6 4 48 9" xfId="18643"/>
    <cellStyle name="40% - Accent6 4 49" xfId="4171"/>
    <cellStyle name="40% - Accent6 4 49 2" xfId="20857"/>
    <cellStyle name="40% - Accent6 4 49 3" xfId="20111"/>
    <cellStyle name="40% - Accent6 4 49 4" xfId="21350"/>
    <cellStyle name="40% - Accent6 4 49 5" xfId="19622"/>
    <cellStyle name="40% - Accent6 4 49 6" xfId="21822"/>
    <cellStyle name="40% - Accent6 4 49 7" xfId="19133"/>
    <cellStyle name="40% - Accent6 4 49 8" xfId="22297"/>
    <cellStyle name="40% - Accent6 4 49 9" xfId="18644"/>
    <cellStyle name="40% - Accent6 4 5" xfId="4172"/>
    <cellStyle name="40% - Accent6 4 5 2" xfId="20856"/>
    <cellStyle name="40% - Accent6 4 5 3" xfId="20112"/>
    <cellStyle name="40% - Accent6 4 5 4" xfId="21349"/>
    <cellStyle name="40% - Accent6 4 5 5" xfId="19623"/>
    <cellStyle name="40% - Accent6 4 5 6" xfId="21821"/>
    <cellStyle name="40% - Accent6 4 5 7" xfId="19134"/>
    <cellStyle name="40% - Accent6 4 5 8" xfId="22296"/>
    <cellStyle name="40% - Accent6 4 5 9" xfId="18645"/>
    <cellStyle name="40% - Accent6 4 50" xfId="4173"/>
    <cellStyle name="40% - Accent6 4 50 2" xfId="20855"/>
    <cellStyle name="40% - Accent6 4 50 3" xfId="20113"/>
    <cellStyle name="40% - Accent6 4 50 4" xfId="21348"/>
    <cellStyle name="40% - Accent6 4 50 5" xfId="19624"/>
    <cellStyle name="40% - Accent6 4 50 6" xfId="21820"/>
    <cellStyle name="40% - Accent6 4 50 7" xfId="19135"/>
    <cellStyle name="40% - Accent6 4 50 8" xfId="22295"/>
    <cellStyle name="40% - Accent6 4 50 9" xfId="18646"/>
    <cellStyle name="40% - Accent6 4 51" xfId="4174"/>
    <cellStyle name="40% - Accent6 4 51 2" xfId="20854"/>
    <cellStyle name="40% - Accent6 4 51 3" xfId="20114"/>
    <cellStyle name="40% - Accent6 4 51 4" xfId="21347"/>
    <cellStyle name="40% - Accent6 4 51 5" xfId="19625"/>
    <cellStyle name="40% - Accent6 4 51 6" xfId="21819"/>
    <cellStyle name="40% - Accent6 4 51 7" xfId="19136"/>
    <cellStyle name="40% - Accent6 4 51 8" xfId="22294"/>
    <cellStyle name="40% - Accent6 4 51 9" xfId="18647"/>
    <cellStyle name="40% - Accent6 4 52" xfId="4175"/>
    <cellStyle name="40% - Accent6 4 52 2" xfId="20853"/>
    <cellStyle name="40% - Accent6 4 52 3" xfId="20115"/>
    <cellStyle name="40% - Accent6 4 52 4" xfId="21346"/>
    <cellStyle name="40% - Accent6 4 52 5" xfId="19626"/>
    <cellStyle name="40% - Accent6 4 52 6" xfId="21818"/>
    <cellStyle name="40% - Accent6 4 52 7" xfId="19137"/>
    <cellStyle name="40% - Accent6 4 52 8" xfId="22293"/>
    <cellStyle name="40% - Accent6 4 52 9" xfId="18648"/>
    <cellStyle name="40% - Accent6 4 53" xfId="4176"/>
    <cellStyle name="40% - Accent6 4 53 2" xfId="20852"/>
    <cellStyle name="40% - Accent6 4 53 3" xfId="20116"/>
    <cellStyle name="40% - Accent6 4 53 4" xfId="21345"/>
    <cellStyle name="40% - Accent6 4 53 5" xfId="19627"/>
    <cellStyle name="40% - Accent6 4 53 6" xfId="21817"/>
    <cellStyle name="40% - Accent6 4 53 7" xfId="19138"/>
    <cellStyle name="40% - Accent6 4 53 8" xfId="22292"/>
    <cellStyle name="40% - Accent6 4 53 9" xfId="18649"/>
    <cellStyle name="40% - Accent6 4 54" xfId="4177"/>
    <cellStyle name="40% - Accent6 4 54 2" xfId="20851"/>
    <cellStyle name="40% - Accent6 4 54 3" xfId="20117"/>
    <cellStyle name="40% - Accent6 4 54 4" xfId="21344"/>
    <cellStyle name="40% - Accent6 4 54 5" xfId="19628"/>
    <cellStyle name="40% - Accent6 4 54 6" xfId="21816"/>
    <cellStyle name="40% - Accent6 4 54 7" xfId="19139"/>
    <cellStyle name="40% - Accent6 4 54 8" xfId="22291"/>
    <cellStyle name="40% - Accent6 4 54 9" xfId="18650"/>
    <cellStyle name="40% - Accent6 4 55" xfId="4178"/>
    <cellStyle name="40% - Accent6 4 55 2" xfId="20850"/>
    <cellStyle name="40% - Accent6 4 55 3" xfId="20118"/>
    <cellStyle name="40% - Accent6 4 55 4" xfId="21343"/>
    <cellStyle name="40% - Accent6 4 55 5" xfId="19629"/>
    <cellStyle name="40% - Accent6 4 55 6" xfId="21815"/>
    <cellStyle name="40% - Accent6 4 55 7" xfId="19140"/>
    <cellStyle name="40% - Accent6 4 55 8" xfId="22290"/>
    <cellStyle name="40% - Accent6 4 55 9" xfId="18651"/>
    <cellStyle name="40% - Accent6 4 56" xfId="4179"/>
    <cellStyle name="40% - Accent6 4 56 2" xfId="20849"/>
    <cellStyle name="40% - Accent6 4 56 3" xfId="20119"/>
    <cellStyle name="40% - Accent6 4 56 4" xfId="21342"/>
    <cellStyle name="40% - Accent6 4 56 5" xfId="19630"/>
    <cellStyle name="40% - Accent6 4 56 6" xfId="21814"/>
    <cellStyle name="40% - Accent6 4 56 7" xfId="19141"/>
    <cellStyle name="40% - Accent6 4 56 8" xfId="22289"/>
    <cellStyle name="40% - Accent6 4 56 9" xfId="18652"/>
    <cellStyle name="40% - Accent6 4 57" xfId="4180"/>
    <cellStyle name="40% - Accent6 4 57 2" xfId="20848"/>
    <cellStyle name="40% - Accent6 4 57 3" xfId="20120"/>
    <cellStyle name="40% - Accent6 4 57 4" xfId="21341"/>
    <cellStyle name="40% - Accent6 4 57 5" xfId="19631"/>
    <cellStyle name="40% - Accent6 4 57 6" xfId="21813"/>
    <cellStyle name="40% - Accent6 4 57 7" xfId="19142"/>
    <cellStyle name="40% - Accent6 4 57 8" xfId="22288"/>
    <cellStyle name="40% - Accent6 4 57 9" xfId="18653"/>
    <cellStyle name="40% - Accent6 4 58" xfId="4181"/>
    <cellStyle name="40% - Accent6 4 58 2" xfId="20847"/>
    <cellStyle name="40% - Accent6 4 58 3" xfId="20121"/>
    <cellStyle name="40% - Accent6 4 58 4" xfId="21340"/>
    <cellStyle name="40% - Accent6 4 58 5" xfId="19632"/>
    <cellStyle name="40% - Accent6 4 58 6" xfId="21812"/>
    <cellStyle name="40% - Accent6 4 58 7" xfId="19143"/>
    <cellStyle name="40% - Accent6 4 58 8" xfId="22287"/>
    <cellStyle name="40% - Accent6 4 58 9" xfId="18654"/>
    <cellStyle name="40% - Accent6 4 59" xfId="4182"/>
    <cellStyle name="40% - Accent6 4 59 2" xfId="20846"/>
    <cellStyle name="40% - Accent6 4 59 3" xfId="20122"/>
    <cellStyle name="40% - Accent6 4 59 4" xfId="21339"/>
    <cellStyle name="40% - Accent6 4 59 5" xfId="19633"/>
    <cellStyle name="40% - Accent6 4 59 6" xfId="21811"/>
    <cellStyle name="40% - Accent6 4 59 7" xfId="19144"/>
    <cellStyle name="40% - Accent6 4 59 8" xfId="22286"/>
    <cellStyle name="40% - Accent6 4 59 9" xfId="18655"/>
    <cellStyle name="40% - Accent6 4 6" xfId="4183"/>
    <cellStyle name="40% - Accent6 4 6 2" xfId="20845"/>
    <cellStyle name="40% - Accent6 4 6 3" xfId="20123"/>
    <cellStyle name="40% - Accent6 4 6 4" xfId="21338"/>
    <cellStyle name="40% - Accent6 4 6 5" xfId="19634"/>
    <cellStyle name="40% - Accent6 4 6 6" xfId="21810"/>
    <cellStyle name="40% - Accent6 4 6 7" xfId="19145"/>
    <cellStyle name="40% - Accent6 4 6 8" xfId="22285"/>
    <cellStyle name="40% - Accent6 4 6 9" xfId="18656"/>
    <cellStyle name="40% - Accent6 4 60" xfId="4184"/>
    <cellStyle name="40% - Accent6 4 60 2" xfId="20844"/>
    <cellStyle name="40% - Accent6 4 60 3" xfId="20124"/>
    <cellStyle name="40% - Accent6 4 60 4" xfId="21337"/>
    <cellStyle name="40% - Accent6 4 60 5" xfId="19635"/>
    <cellStyle name="40% - Accent6 4 60 6" xfId="21809"/>
    <cellStyle name="40% - Accent6 4 60 7" xfId="19146"/>
    <cellStyle name="40% - Accent6 4 60 8" xfId="22284"/>
    <cellStyle name="40% - Accent6 4 60 9" xfId="18657"/>
    <cellStyle name="40% - Accent6 4 61" xfId="4185"/>
    <cellStyle name="40% - Accent6 4 61 2" xfId="20843"/>
    <cellStyle name="40% - Accent6 4 61 3" xfId="20125"/>
    <cellStyle name="40% - Accent6 4 61 4" xfId="21336"/>
    <cellStyle name="40% - Accent6 4 61 5" xfId="19636"/>
    <cellStyle name="40% - Accent6 4 61 6" xfId="21808"/>
    <cellStyle name="40% - Accent6 4 61 7" xfId="19147"/>
    <cellStyle name="40% - Accent6 4 61 8" xfId="22283"/>
    <cellStyle name="40% - Accent6 4 61 9" xfId="18658"/>
    <cellStyle name="40% - Accent6 4 62" xfId="4186"/>
    <cellStyle name="40% - Accent6 4 62 2" xfId="20842"/>
    <cellStyle name="40% - Accent6 4 62 3" xfId="20126"/>
    <cellStyle name="40% - Accent6 4 62 4" xfId="21335"/>
    <cellStyle name="40% - Accent6 4 62 5" xfId="19637"/>
    <cellStyle name="40% - Accent6 4 62 6" xfId="21807"/>
    <cellStyle name="40% - Accent6 4 62 7" xfId="19148"/>
    <cellStyle name="40% - Accent6 4 62 8" xfId="22282"/>
    <cellStyle name="40% - Accent6 4 62 9" xfId="18659"/>
    <cellStyle name="40% - Accent6 4 63" xfId="4187"/>
    <cellStyle name="40% - Accent6 4 63 2" xfId="20841"/>
    <cellStyle name="40% - Accent6 4 63 3" xfId="20127"/>
    <cellStyle name="40% - Accent6 4 63 4" xfId="21334"/>
    <cellStyle name="40% - Accent6 4 63 5" xfId="19638"/>
    <cellStyle name="40% - Accent6 4 63 6" xfId="21806"/>
    <cellStyle name="40% - Accent6 4 63 7" xfId="19149"/>
    <cellStyle name="40% - Accent6 4 63 8" xfId="22281"/>
    <cellStyle name="40% - Accent6 4 63 9" xfId="18660"/>
    <cellStyle name="40% - Accent6 4 64" xfId="4188"/>
    <cellStyle name="40% - Accent6 4 64 2" xfId="20840"/>
    <cellStyle name="40% - Accent6 4 64 3" xfId="20128"/>
    <cellStyle name="40% - Accent6 4 64 4" xfId="21333"/>
    <cellStyle name="40% - Accent6 4 64 5" xfId="19639"/>
    <cellStyle name="40% - Accent6 4 64 6" xfId="21805"/>
    <cellStyle name="40% - Accent6 4 64 7" xfId="19150"/>
    <cellStyle name="40% - Accent6 4 64 8" xfId="22280"/>
    <cellStyle name="40% - Accent6 4 64 9" xfId="18661"/>
    <cellStyle name="40% - Accent6 4 65" xfId="4189"/>
    <cellStyle name="40% - Accent6 4 65 2" xfId="20839"/>
    <cellStyle name="40% - Accent6 4 65 3" xfId="20129"/>
    <cellStyle name="40% - Accent6 4 65 4" xfId="21332"/>
    <cellStyle name="40% - Accent6 4 65 5" xfId="19640"/>
    <cellStyle name="40% - Accent6 4 65 6" xfId="21804"/>
    <cellStyle name="40% - Accent6 4 65 7" xfId="19151"/>
    <cellStyle name="40% - Accent6 4 65 8" xfId="22279"/>
    <cellStyle name="40% - Accent6 4 65 9" xfId="18662"/>
    <cellStyle name="40% - Accent6 4 66" xfId="4190"/>
    <cellStyle name="40% - Accent6 4 66 2" xfId="20838"/>
    <cellStyle name="40% - Accent6 4 66 3" xfId="20130"/>
    <cellStyle name="40% - Accent6 4 66 4" xfId="21331"/>
    <cellStyle name="40% - Accent6 4 66 5" xfId="19641"/>
    <cellStyle name="40% - Accent6 4 66 6" xfId="21803"/>
    <cellStyle name="40% - Accent6 4 66 7" xfId="19152"/>
    <cellStyle name="40% - Accent6 4 66 8" xfId="22278"/>
    <cellStyle name="40% - Accent6 4 66 9" xfId="18663"/>
    <cellStyle name="40% - Accent6 4 67" xfId="4191"/>
    <cellStyle name="40% - Accent6 4 67 2" xfId="20837"/>
    <cellStyle name="40% - Accent6 4 67 3" xfId="20131"/>
    <cellStyle name="40% - Accent6 4 67 4" xfId="21330"/>
    <cellStyle name="40% - Accent6 4 67 5" xfId="19642"/>
    <cellStyle name="40% - Accent6 4 67 6" xfId="21802"/>
    <cellStyle name="40% - Accent6 4 67 7" xfId="19153"/>
    <cellStyle name="40% - Accent6 4 67 8" xfId="22277"/>
    <cellStyle name="40% - Accent6 4 67 9" xfId="18664"/>
    <cellStyle name="40% - Accent6 4 68" xfId="4192"/>
    <cellStyle name="40% - Accent6 4 68 2" xfId="20836"/>
    <cellStyle name="40% - Accent6 4 68 3" xfId="20132"/>
    <cellStyle name="40% - Accent6 4 68 4" xfId="21329"/>
    <cellStyle name="40% - Accent6 4 68 5" xfId="19643"/>
    <cellStyle name="40% - Accent6 4 68 6" xfId="21801"/>
    <cellStyle name="40% - Accent6 4 68 7" xfId="19154"/>
    <cellStyle name="40% - Accent6 4 68 8" xfId="22276"/>
    <cellStyle name="40% - Accent6 4 68 9" xfId="18665"/>
    <cellStyle name="40% - Accent6 4 69" xfId="4193"/>
    <cellStyle name="40% - Accent6 4 69 2" xfId="20835"/>
    <cellStyle name="40% - Accent6 4 69 3" xfId="20133"/>
    <cellStyle name="40% - Accent6 4 69 4" xfId="21328"/>
    <cellStyle name="40% - Accent6 4 69 5" xfId="19644"/>
    <cellStyle name="40% - Accent6 4 69 6" xfId="21800"/>
    <cellStyle name="40% - Accent6 4 69 7" xfId="19155"/>
    <cellStyle name="40% - Accent6 4 69 8" xfId="22275"/>
    <cellStyle name="40% - Accent6 4 69 9" xfId="18666"/>
    <cellStyle name="40% - Accent6 4 7" xfId="4194"/>
    <cellStyle name="40% - Accent6 4 7 2" xfId="20834"/>
    <cellStyle name="40% - Accent6 4 7 3" xfId="20134"/>
    <cellStyle name="40% - Accent6 4 7 4" xfId="21327"/>
    <cellStyle name="40% - Accent6 4 7 5" xfId="19645"/>
    <cellStyle name="40% - Accent6 4 7 6" xfId="21799"/>
    <cellStyle name="40% - Accent6 4 7 7" xfId="19156"/>
    <cellStyle name="40% - Accent6 4 7 8" xfId="22274"/>
    <cellStyle name="40% - Accent6 4 7 9" xfId="18667"/>
    <cellStyle name="40% - Accent6 4 70" xfId="4195"/>
    <cellStyle name="40% - Accent6 4 70 2" xfId="20833"/>
    <cellStyle name="40% - Accent6 4 70 3" xfId="20135"/>
    <cellStyle name="40% - Accent6 4 70 4" xfId="21326"/>
    <cellStyle name="40% - Accent6 4 70 5" xfId="19646"/>
    <cellStyle name="40% - Accent6 4 70 6" xfId="21798"/>
    <cellStyle name="40% - Accent6 4 70 7" xfId="19157"/>
    <cellStyle name="40% - Accent6 4 70 8" xfId="22273"/>
    <cellStyle name="40% - Accent6 4 70 9" xfId="18668"/>
    <cellStyle name="40% - Accent6 4 71" xfId="4196"/>
    <cellStyle name="40% - Accent6 4 71 2" xfId="20832"/>
    <cellStyle name="40% - Accent6 4 71 3" xfId="20136"/>
    <cellStyle name="40% - Accent6 4 71 4" xfId="21325"/>
    <cellStyle name="40% - Accent6 4 71 5" xfId="19647"/>
    <cellStyle name="40% - Accent6 4 71 6" xfId="21797"/>
    <cellStyle name="40% - Accent6 4 71 7" xfId="19158"/>
    <cellStyle name="40% - Accent6 4 71 8" xfId="22272"/>
    <cellStyle name="40% - Accent6 4 71 9" xfId="18669"/>
    <cellStyle name="40% - Accent6 4 72" xfId="4197"/>
    <cellStyle name="40% - Accent6 4 72 2" xfId="20831"/>
    <cellStyle name="40% - Accent6 4 72 3" xfId="20137"/>
    <cellStyle name="40% - Accent6 4 72 4" xfId="21324"/>
    <cellStyle name="40% - Accent6 4 72 5" xfId="19648"/>
    <cellStyle name="40% - Accent6 4 72 6" xfId="21796"/>
    <cellStyle name="40% - Accent6 4 72 7" xfId="19159"/>
    <cellStyle name="40% - Accent6 4 72 8" xfId="22271"/>
    <cellStyle name="40% - Accent6 4 72 9" xfId="18670"/>
    <cellStyle name="40% - Accent6 4 73" xfId="4198"/>
    <cellStyle name="40% - Accent6 4 73 2" xfId="20830"/>
    <cellStyle name="40% - Accent6 4 73 3" xfId="20138"/>
    <cellStyle name="40% - Accent6 4 73 4" xfId="21323"/>
    <cellStyle name="40% - Accent6 4 73 5" xfId="19649"/>
    <cellStyle name="40% - Accent6 4 73 6" xfId="21795"/>
    <cellStyle name="40% - Accent6 4 73 7" xfId="19160"/>
    <cellStyle name="40% - Accent6 4 73 8" xfId="22270"/>
    <cellStyle name="40% - Accent6 4 73 9" xfId="18671"/>
    <cellStyle name="40% - Accent6 4 74" xfId="4199"/>
    <cellStyle name="40% - Accent6 4 74 2" xfId="20829"/>
    <cellStyle name="40% - Accent6 4 74 3" xfId="20139"/>
    <cellStyle name="40% - Accent6 4 74 4" xfId="21322"/>
    <cellStyle name="40% - Accent6 4 74 5" xfId="19650"/>
    <cellStyle name="40% - Accent6 4 74 6" xfId="21794"/>
    <cellStyle name="40% - Accent6 4 74 7" xfId="19161"/>
    <cellStyle name="40% - Accent6 4 74 8" xfId="22269"/>
    <cellStyle name="40% - Accent6 4 74 9" xfId="18672"/>
    <cellStyle name="40% - Accent6 4 75" xfId="4200"/>
    <cellStyle name="40% - Accent6 4 75 2" xfId="20828"/>
    <cellStyle name="40% - Accent6 4 75 3" xfId="20140"/>
    <cellStyle name="40% - Accent6 4 75 4" xfId="21321"/>
    <cellStyle name="40% - Accent6 4 75 5" xfId="19651"/>
    <cellStyle name="40% - Accent6 4 75 6" xfId="21793"/>
    <cellStyle name="40% - Accent6 4 75 7" xfId="19162"/>
    <cellStyle name="40% - Accent6 4 75 8" xfId="22268"/>
    <cellStyle name="40% - Accent6 4 75 9" xfId="18673"/>
    <cellStyle name="40% - Accent6 4 76" xfId="4201"/>
    <cellStyle name="40% - Accent6 4 76 2" xfId="20827"/>
    <cellStyle name="40% - Accent6 4 76 3" xfId="20141"/>
    <cellStyle name="40% - Accent6 4 76 4" xfId="21320"/>
    <cellStyle name="40% - Accent6 4 76 5" xfId="19652"/>
    <cellStyle name="40% - Accent6 4 76 6" xfId="21792"/>
    <cellStyle name="40% - Accent6 4 76 7" xfId="19163"/>
    <cellStyle name="40% - Accent6 4 76 8" xfId="22267"/>
    <cellStyle name="40% - Accent6 4 76 9" xfId="18674"/>
    <cellStyle name="40% - Accent6 4 77" xfId="4202"/>
    <cellStyle name="40% - Accent6 4 77 2" xfId="20826"/>
    <cellStyle name="40% - Accent6 4 77 3" xfId="20142"/>
    <cellStyle name="40% - Accent6 4 77 4" xfId="21319"/>
    <cellStyle name="40% - Accent6 4 77 5" xfId="19653"/>
    <cellStyle name="40% - Accent6 4 77 6" xfId="21791"/>
    <cellStyle name="40% - Accent6 4 77 7" xfId="19164"/>
    <cellStyle name="40% - Accent6 4 77 8" xfId="22266"/>
    <cellStyle name="40% - Accent6 4 77 9" xfId="18675"/>
    <cellStyle name="40% - Accent6 4 78" xfId="4203"/>
    <cellStyle name="40% - Accent6 4 78 2" xfId="20825"/>
    <cellStyle name="40% - Accent6 4 78 3" xfId="20143"/>
    <cellStyle name="40% - Accent6 4 78 4" xfId="21318"/>
    <cellStyle name="40% - Accent6 4 78 5" xfId="19654"/>
    <cellStyle name="40% - Accent6 4 78 6" xfId="21790"/>
    <cellStyle name="40% - Accent6 4 78 7" xfId="19165"/>
    <cellStyle name="40% - Accent6 4 78 8" xfId="22265"/>
    <cellStyle name="40% - Accent6 4 78 9" xfId="18676"/>
    <cellStyle name="40% - Accent6 4 79" xfId="4204"/>
    <cellStyle name="40% - Accent6 4 8" xfId="4205"/>
    <cellStyle name="40% - Accent6 4 8 2" xfId="20824"/>
    <cellStyle name="40% - Accent6 4 8 3" xfId="20144"/>
    <cellStyle name="40% - Accent6 4 8 4" xfId="21317"/>
    <cellStyle name="40% - Accent6 4 8 5" xfId="19655"/>
    <cellStyle name="40% - Accent6 4 8 6" xfId="21789"/>
    <cellStyle name="40% - Accent6 4 8 7" xfId="19166"/>
    <cellStyle name="40% - Accent6 4 8 8" xfId="22264"/>
    <cellStyle name="40% - Accent6 4 8 9" xfId="18677"/>
    <cellStyle name="40% - Accent6 4 80" xfId="4206"/>
    <cellStyle name="40% - Accent6 4 81" xfId="4207"/>
    <cellStyle name="40% - Accent6 4 82" xfId="4208"/>
    <cellStyle name="40% - Accent6 4 83" xfId="4209"/>
    <cellStyle name="40% - Accent6 4 84" xfId="4210"/>
    <cellStyle name="40% - Accent6 4 85" xfId="4211"/>
    <cellStyle name="40% - Accent6 4 86" xfId="4212"/>
    <cellStyle name="40% - Accent6 4 87" xfId="4213"/>
    <cellStyle name="40% - Accent6 4 88" xfId="4214"/>
    <cellStyle name="40% - Accent6 4 89" xfId="4215"/>
    <cellStyle name="40% - Accent6 4 9" xfId="4216"/>
    <cellStyle name="40% - Accent6 4 9 2" xfId="20823"/>
    <cellStyle name="40% - Accent6 4 9 3" xfId="20145"/>
    <cellStyle name="40% - Accent6 4 9 4" xfId="21316"/>
    <cellStyle name="40% - Accent6 4 9 5" xfId="19656"/>
    <cellStyle name="40% - Accent6 4 9 6" xfId="21788"/>
    <cellStyle name="40% - Accent6 4 9 7" xfId="19167"/>
    <cellStyle name="40% - Accent6 4 9 8" xfId="22263"/>
    <cellStyle name="40% - Accent6 4 9 9" xfId="18678"/>
    <cellStyle name="40% - Accent6 4 90" xfId="20900"/>
    <cellStyle name="40% - Accent6 4 91" xfId="20068"/>
    <cellStyle name="40% - Accent6 4 92" xfId="21393"/>
    <cellStyle name="40% - Accent6 4 93" xfId="19579"/>
    <cellStyle name="40% - Accent6 4 94" xfId="21865"/>
    <cellStyle name="40% - Accent6 4 95" xfId="19090"/>
    <cellStyle name="40% - Accent6 4 96" xfId="22340"/>
    <cellStyle name="40% - Accent6 4 97" xfId="18601"/>
    <cellStyle name="40% - Accent6 4 98" xfId="22428"/>
    <cellStyle name="40% - Accent6 4 99" xfId="22597"/>
    <cellStyle name="40% - Accent6 40" xfId="4217"/>
    <cellStyle name="40% - Accent6 40 2" xfId="20822"/>
    <cellStyle name="40% - Accent6 40 3" xfId="20146"/>
    <cellStyle name="40% - Accent6 40 4" xfId="21315"/>
    <cellStyle name="40% - Accent6 40 5" xfId="19657"/>
    <cellStyle name="40% - Accent6 40 6" xfId="21787"/>
    <cellStyle name="40% - Accent6 40 7" xfId="19168"/>
    <cellStyle name="40% - Accent6 40 8" xfId="22262"/>
    <cellStyle name="40% - Accent6 40 9" xfId="18679"/>
    <cellStyle name="40% - Accent6 41" xfId="4218"/>
    <cellStyle name="40% - Accent6 41 2" xfId="20821"/>
    <cellStyle name="40% - Accent6 41 3" xfId="20147"/>
    <cellStyle name="40% - Accent6 41 4" xfId="21314"/>
    <cellStyle name="40% - Accent6 41 5" xfId="19658"/>
    <cellStyle name="40% - Accent6 41 6" xfId="21786"/>
    <cellStyle name="40% - Accent6 41 7" xfId="19169"/>
    <cellStyle name="40% - Accent6 41 8" xfId="22261"/>
    <cellStyle name="40% - Accent6 41 9" xfId="18680"/>
    <cellStyle name="40% - Accent6 42" xfId="4219"/>
    <cellStyle name="40% - Accent6 42 2" xfId="20820"/>
    <cellStyle name="40% - Accent6 42 3" xfId="20148"/>
    <cellStyle name="40% - Accent6 42 4" xfId="21313"/>
    <cellStyle name="40% - Accent6 42 5" xfId="19659"/>
    <cellStyle name="40% - Accent6 42 6" xfId="21785"/>
    <cellStyle name="40% - Accent6 42 7" xfId="19170"/>
    <cellStyle name="40% - Accent6 42 8" xfId="22260"/>
    <cellStyle name="40% - Accent6 42 9" xfId="18681"/>
    <cellStyle name="40% - Accent6 43" xfId="4220"/>
    <cellStyle name="40% - Accent6 43 2" xfId="20819"/>
    <cellStyle name="40% - Accent6 43 3" xfId="20149"/>
    <cellStyle name="40% - Accent6 43 4" xfId="21312"/>
    <cellStyle name="40% - Accent6 43 5" xfId="19660"/>
    <cellStyle name="40% - Accent6 43 6" xfId="21784"/>
    <cellStyle name="40% - Accent6 43 7" xfId="19171"/>
    <cellStyle name="40% - Accent6 43 8" xfId="22259"/>
    <cellStyle name="40% - Accent6 43 9" xfId="18682"/>
    <cellStyle name="40% - Accent6 44" xfId="4221"/>
    <cellStyle name="40% - Accent6 44 2" xfId="20818"/>
    <cellStyle name="40% - Accent6 44 3" xfId="20150"/>
    <cellStyle name="40% - Accent6 44 4" xfId="21311"/>
    <cellStyle name="40% - Accent6 44 5" xfId="19661"/>
    <cellStyle name="40% - Accent6 44 6" xfId="21783"/>
    <cellStyle name="40% - Accent6 44 7" xfId="19172"/>
    <cellStyle name="40% - Accent6 44 8" xfId="22258"/>
    <cellStyle name="40% - Accent6 44 9" xfId="18683"/>
    <cellStyle name="40% - Accent6 45" xfId="4222"/>
    <cellStyle name="40% - Accent6 45 2" xfId="20817"/>
    <cellStyle name="40% - Accent6 45 3" xfId="20151"/>
    <cellStyle name="40% - Accent6 45 4" xfId="21310"/>
    <cellStyle name="40% - Accent6 45 5" xfId="19662"/>
    <cellStyle name="40% - Accent6 45 6" xfId="21782"/>
    <cellStyle name="40% - Accent6 45 7" xfId="19173"/>
    <cellStyle name="40% - Accent6 45 8" xfId="22257"/>
    <cellStyle name="40% - Accent6 45 9" xfId="18684"/>
    <cellStyle name="40% - Accent6 46" xfId="4223"/>
    <cellStyle name="40% - Accent6 46 2" xfId="20816"/>
    <cellStyle name="40% - Accent6 46 3" xfId="20152"/>
    <cellStyle name="40% - Accent6 46 4" xfId="21309"/>
    <cellStyle name="40% - Accent6 46 5" xfId="19663"/>
    <cellStyle name="40% - Accent6 46 6" xfId="21781"/>
    <cellStyle name="40% - Accent6 46 7" xfId="19174"/>
    <cellStyle name="40% - Accent6 46 8" xfId="22256"/>
    <cellStyle name="40% - Accent6 46 9" xfId="18685"/>
    <cellStyle name="40% - Accent6 47" xfId="4224"/>
    <cellStyle name="40% - Accent6 47 2" xfId="20815"/>
    <cellStyle name="40% - Accent6 47 3" xfId="20153"/>
    <cellStyle name="40% - Accent6 47 4" xfId="21308"/>
    <cellStyle name="40% - Accent6 47 5" xfId="19664"/>
    <cellStyle name="40% - Accent6 47 6" xfId="21780"/>
    <cellStyle name="40% - Accent6 47 7" xfId="19175"/>
    <cellStyle name="40% - Accent6 47 8" xfId="22255"/>
    <cellStyle name="40% - Accent6 47 9" xfId="18686"/>
    <cellStyle name="40% - Accent6 48" xfId="4225"/>
    <cellStyle name="40% - Accent6 48 2" xfId="20814"/>
    <cellStyle name="40% - Accent6 48 3" xfId="20154"/>
    <cellStyle name="40% - Accent6 48 4" xfId="21307"/>
    <cellStyle name="40% - Accent6 48 5" xfId="19665"/>
    <cellStyle name="40% - Accent6 48 6" xfId="21779"/>
    <cellStyle name="40% - Accent6 48 7" xfId="19176"/>
    <cellStyle name="40% - Accent6 48 8" xfId="22254"/>
    <cellStyle name="40% - Accent6 48 9" xfId="18687"/>
    <cellStyle name="40% - Accent6 49" xfId="4226"/>
    <cellStyle name="40% - Accent6 49 2" xfId="20813"/>
    <cellStyle name="40% - Accent6 49 3" xfId="20155"/>
    <cellStyle name="40% - Accent6 49 4" xfId="21306"/>
    <cellStyle name="40% - Accent6 49 5" xfId="19666"/>
    <cellStyle name="40% - Accent6 49 6" xfId="21778"/>
    <cellStyle name="40% - Accent6 49 7" xfId="19177"/>
    <cellStyle name="40% - Accent6 49 8" xfId="22253"/>
    <cellStyle name="40% - Accent6 49 9" xfId="18688"/>
    <cellStyle name="40% - Accent6 5" xfId="4227"/>
    <cellStyle name="40% - Accent6 5 10" xfId="19178"/>
    <cellStyle name="40% - Accent6 5 11" xfId="22252"/>
    <cellStyle name="40% - Accent6 5 12" xfId="18689"/>
    <cellStyle name="40% - Accent6 5 13" xfId="24355"/>
    <cellStyle name="40% - Accent6 5 13 2" xfId="25190"/>
    <cellStyle name="40% - Accent6 5 14" xfId="25661"/>
    <cellStyle name="40% - Accent6 5 2" xfId="4228"/>
    <cellStyle name="40% - Accent6 5 3" xfId="4229"/>
    <cellStyle name="40% - Accent6 5 4" xfId="4230"/>
    <cellStyle name="40% - Accent6 5 5" xfId="20812"/>
    <cellStyle name="40% - Accent6 5 6" xfId="20156"/>
    <cellStyle name="40% - Accent6 5 7" xfId="21305"/>
    <cellStyle name="40% - Accent6 5 8" xfId="19667"/>
    <cellStyle name="40% - Accent6 5 9" xfId="21777"/>
    <cellStyle name="40% - Accent6 50" xfId="4231"/>
    <cellStyle name="40% - Accent6 50 2" xfId="20811"/>
    <cellStyle name="40% - Accent6 50 3" xfId="20157"/>
    <cellStyle name="40% - Accent6 50 4" xfId="21304"/>
    <cellStyle name="40% - Accent6 50 5" xfId="19668"/>
    <cellStyle name="40% - Accent6 50 6" xfId="21776"/>
    <cellStyle name="40% - Accent6 50 7" xfId="19179"/>
    <cellStyle name="40% - Accent6 50 8" xfId="22251"/>
    <cellStyle name="40% - Accent6 50 9" xfId="18690"/>
    <cellStyle name="40% - Accent6 51" xfId="4232"/>
    <cellStyle name="40% - Accent6 51 2" xfId="20810"/>
    <cellStyle name="40% - Accent6 51 3" xfId="20158"/>
    <cellStyle name="40% - Accent6 51 4" xfId="21303"/>
    <cellStyle name="40% - Accent6 51 5" xfId="19669"/>
    <cellStyle name="40% - Accent6 51 6" xfId="21775"/>
    <cellStyle name="40% - Accent6 51 7" xfId="19180"/>
    <cellStyle name="40% - Accent6 51 8" xfId="22250"/>
    <cellStyle name="40% - Accent6 51 9" xfId="18691"/>
    <cellStyle name="40% - Accent6 52" xfId="4233"/>
    <cellStyle name="40% - Accent6 52 2" xfId="20809"/>
    <cellStyle name="40% - Accent6 52 3" xfId="20159"/>
    <cellStyle name="40% - Accent6 52 4" xfId="21302"/>
    <cellStyle name="40% - Accent6 52 5" xfId="19670"/>
    <cellStyle name="40% - Accent6 52 6" xfId="21774"/>
    <cellStyle name="40% - Accent6 52 7" xfId="19181"/>
    <cellStyle name="40% - Accent6 52 8" xfId="22249"/>
    <cellStyle name="40% - Accent6 52 9" xfId="18692"/>
    <cellStyle name="40% - Accent6 53" xfId="4234"/>
    <cellStyle name="40% - Accent6 53 2" xfId="20808"/>
    <cellStyle name="40% - Accent6 53 3" xfId="20160"/>
    <cellStyle name="40% - Accent6 53 4" xfId="21301"/>
    <cellStyle name="40% - Accent6 53 5" xfId="19671"/>
    <cellStyle name="40% - Accent6 53 6" xfId="21773"/>
    <cellStyle name="40% - Accent6 53 7" xfId="19182"/>
    <cellStyle name="40% - Accent6 53 8" xfId="22248"/>
    <cellStyle name="40% - Accent6 53 9" xfId="18693"/>
    <cellStyle name="40% - Accent6 54" xfId="4235"/>
    <cellStyle name="40% - Accent6 54 2" xfId="20807"/>
    <cellStyle name="40% - Accent6 54 3" xfId="20161"/>
    <cellStyle name="40% - Accent6 54 4" xfId="21300"/>
    <cellStyle name="40% - Accent6 54 5" xfId="19672"/>
    <cellStyle name="40% - Accent6 54 6" xfId="21772"/>
    <cellStyle name="40% - Accent6 54 7" xfId="19183"/>
    <cellStyle name="40% - Accent6 54 8" xfId="22247"/>
    <cellStyle name="40% - Accent6 54 9" xfId="18694"/>
    <cellStyle name="40% - Accent6 55" xfId="4236"/>
    <cellStyle name="40% - Accent6 55 2" xfId="20806"/>
    <cellStyle name="40% - Accent6 55 3" xfId="20162"/>
    <cellStyle name="40% - Accent6 55 4" xfId="21299"/>
    <cellStyle name="40% - Accent6 55 5" xfId="19673"/>
    <cellStyle name="40% - Accent6 55 6" xfId="21771"/>
    <cellStyle name="40% - Accent6 55 7" xfId="19184"/>
    <cellStyle name="40% - Accent6 55 8" xfId="22246"/>
    <cellStyle name="40% - Accent6 55 9" xfId="18695"/>
    <cellStyle name="40% - Accent6 56" xfId="4237"/>
    <cellStyle name="40% - Accent6 56 2" xfId="20805"/>
    <cellStyle name="40% - Accent6 56 3" xfId="20163"/>
    <cellStyle name="40% - Accent6 56 4" xfId="21298"/>
    <cellStyle name="40% - Accent6 56 5" xfId="19674"/>
    <cellStyle name="40% - Accent6 56 6" xfId="21770"/>
    <cellStyle name="40% - Accent6 56 7" xfId="19185"/>
    <cellStyle name="40% - Accent6 56 8" xfId="22245"/>
    <cellStyle name="40% - Accent6 56 9" xfId="18696"/>
    <cellStyle name="40% - Accent6 57" xfId="4238"/>
    <cellStyle name="40% - Accent6 57 2" xfId="20804"/>
    <cellStyle name="40% - Accent6 57 3" xfId="20164"/>
    <cellStyle name="40% - Accent6 57 4" xfId="21297"/>
    <cellStyle name="40% - Accent6 57 5" xfId="19675"/>
    <cellStyle name="40% - Accent6 57 6" xfId="21769"/>
    <cellStyle name="40% - Accent6 57 7" xfId="19186"/>
    <cellStyle name="40% - Accent6 57 8" xfId="22244"/>
    <cellStyle name="40% - Accent6 57 9" xfId="18697"/>
    <cellStyle name="40% - Accent6 58" xfId="4239"/>
    <cellStyle name="40% - Accent6 58 2" xfId="20803"/>
    <cellStyle name="40% - Accent6 58 3" xfId="20165"/>
    <cellStyle name="40% - Accent6 58 4" xfId="21296"/>
    <cellStyle name="40% - Accent6 58 5" xfId="19676"/>
    <cellStyle name="40% - Accent6 58 6" xfId="21768"/>
    <cellStyle name="40% - Accent6 58 7" xfId="19187"/>
    <cellStyle name="40% - Accent6 58 8" xfId="22243"/>
    <cellStyle name="40% - Accent6 58 9" xfId="18698"/>
    <cellStyle name="40% - Accent6 59" xfId="4240"/>
    <cellStyle name="40% - Accent6 59 2" xfId="20802"/>
    <cellStyle name="40% - Accent6 59 3" xfId="20166"/>
    <cellStyle name="40% - Accent6 59 4" xfId="21295"/>
    <cellStyle name="40% - Accent6 59 5" xfId="19677"/>
    <cellStyle name="40% - Accent6 59 6" xfId="21767"/>
    <cellStyle name="40% - Accent6 59 7" xfId="19188"/>
    <cellStyle name="40% - Accent6 59 8" xfId="22242"/>
    <cellStyle name="40% - Accent6 59 9" xfId="18699"/>
    <cellStyle name="40% - Accent6 6" xfId="4241"/>
    <cellStyle name="40% - Accent6 6 10" xfId="24407"/>
    <cellStyle name="40% - Accent6 6 10 2" xfId="25191"/>
    <cellStyle name="40% - Accent6 6 11" xfId="25660"/>
    <cellStyle name="40% - Accent6 6 2" xfId="20801"/>
    <cellStyle name="40% - Accent6 6 2 2" xfId="24591"/>
    <cellStyle name="40% - Accent6 6 2 2 2" xfId="24758"/>
    <cellStyle name="40% - Accent6 6 2 3" xfId="25826"/>
    <cellStyle name="40% - Accent6 6 2 4" xfId="25177"/>
    <cellStyle name="40% - Accent6 6 3" xfId="20167"/>
    <cellStyle name="40% - Accent6 6 4" xfId="21294"/>
    <cellStyle name="40% - Accent6 6 5" xfId="19678"/>
    <cellStyle name="40% - Accent6 6 6" xfId="21766"/>
    <cellStyle name="40% - Accent6 6 7" xfId="19189"/>
    <cellStyle name="40% - Accent6 6 8" xfId="22241"/>
    <cellStyle name="40% - Accent6 6 9" xfId="18700"/>
    <cellStyle name="40% - Accent6 60" xfId="4242"/>
    <cellStyle name="40% - Accent6 60 2" xfId="20800"/>
    <cellStyle name="40% - Accent6 60 3" xfId="20168"/>
    <cellStyle name="40% - Accent6 60 4" xfId="21293"/>
    <cellStyle name="40% - Accent6 60 5" xfId="19679"/>
    <cellStyle name="40% - Accent6 60 6" xfId="21765"/>
    <cellStyle name="40% - Accent6 60 7" xfId="19190"/>
    <cellStyle name="40% - Accent6 60 8" xfId="22240"/>
    <cellStyle name="40% - Accent6 60 9" xfId="18701"/>
    <cellStyle name="40% - Accent6 61" xfId="4243"/>
    <cellStyle name="40% - Accent6 61 2" xfId="20799"/>
    <cellStyle name="40% - Accent6 61 3" xfId="20169"/>
    <cellStyle name="40% - Accent6 61 4" xfId="21292"/>
    <cellStyle name="40% - Accent6 61 5" xfId="19680"/>
    <cellStyle name="40% - Accent6 61 6" xfId="21764"/>
    <cellStyle name="40% - Accent6 61 7" xfId="19191"/>
    <cellStyle name="40% - Accent6 61 8" xfId="22239"/>
    <cellStyle name="40% - Accent6 61 9" xfId="18702"/>
    <cellStyle name="40% - Accent6 62" xfId="4244"/>
    <cellStyle name="40% - Accent6 62 2" xfId="20798"/>
    <cellStyle name="40% - Accent6 62 3" xfId="20170"/>
    <cellStyle name="40% - Accent6 62 4" xfId="21291"/>
    <cellStyle name="40% - Accent6 62 5" xfId="19681"/>
    <cellStyle name="40% - Accent6 62 6" xfId="21763"/>
    <cellStyle name="40% - Accent6 62 7" xfId="19192"/>
    <cellStyle name="40% - Accent6 62 8" xfId="22238"/>
    <cellStyle name="40% - Accent6 62 9" xfId="18703"/>
    <cellStyle name="40% - Accent6 63" xfId="4245"/>
    <cellStyle name="40% - Accent6 63 2" xfId="20797"/>
    <cellStyle name="40% - Accent6 63 3" xfId="20171"/>
    <cellStyle name="40% - Accent6 63 4" xfId="21290"/>
    <cellStyle name="40% - Accent6 63 5" xfId="19682"/>
    <cellStyle name="40% - Accent6 63 6" xfId="21762"/>
    <cellStyle name="40% - Accent6 63 7" xfId="19193"/>
    <cellStyle name="40% - Accent6 63 8" xfId="22237"/>
    <cellStyle name="40% - Accent6 63 9" xfId="18704"/>
    <cellStyle name="40% - Accent6 64" xfId="4246"/>
    <cellStyle name="40% - Accent6 64 2" xfId="20796"/>
    <cellStyle name="40% - Accent6 64 3" xfId="20172"/>
    <cellStyle name="40% - Accent6 64 4" xfId="21289"/>
    <cellStyle name="40% - Accent6 64 5" xfId="19683"/>
    <cellStyle name="40% - Accent6 64 6" xfId="21761"/>
    <cellStyle name="40% - Accent6 64 7" xfId="19194"/>
    <cellStyle name="40% - Accent6 64 8" xfId="22236"/>
    <cellStyle name="40% - Accent6 64 9" xfId="18705"/>
    <cellStyle name="40% - Accent6 65" xfId="4247"/>
    <cellStyle name="40% - Accent6 65 2" xfId="20795"/>
    <cellStyle name="40% - Accent6 65 3" xfId="20173"/>
    <cellStyle name="40% - Accent6 65 4" xfId="21288"/>
    <cellStyle name="40% - Accent6 65 5" xfId="19684"/>
    <cellStyle name="40% - Accent6 65 6" xfId="21760"/>
    <cellStyle name="40% - Accent6 65 7" xfId="19195"/>
    <cellStyle name="40% - Accent6 65 8" xfId="22235"/>
    <cellStyle name="40% - Accent6 65 9" xfId="18706"/>
    <cellStyle name="40% - Accent6 66" xfId="4248"/>
    <cellStyle name="40% - Accent6 66 2" xfId="20794"/>
    <cellStyle name="40% - Accent6 66 3" xfId="20174"/>
    <cellStyle name="40% - Accent6 66 4" xfId="21287"/>
    <cellStyle name="40% - Accent6 66 5" xfId="19685"/>
    <cellStyle name="40% - Accent6 66 6" xfId="21759"/>
    <cellStyle name="40% - Accent6 66 7" xfId="19196"/>
    <cellStyle name="40% - Accent6 66 8" xfId="22234"/>
    <cellStyle name="40% - Accent6 66 9" xfId="18707"/>
    <cellStyle name="40% - Accent6 67" xfId="4249"/>
    <cellStyle name="40% - Accent6 67 2" xfId="20793"/>
    <cellStyle name="40% - Accent6 67 3" xfId="20175"/>
    <cellStyle name="40% - Accent6 67 4" xfId="21286"/>
    <cellStyle name="40% - Accent6 67 5" xfId="19686"/>
    <cellStyle name="40% - Accent6 67 6" xfId="21758"/>
    <cellStyle name="40% - Accent6 67 7" xfId="19197"/>
    <cellStyle name="40% - Accent6 67 8" xfId="22233"/>
    <cellStyle name="40% - Accent6 67 9" xfId="18708"/>
    <cellStyle name="40% - Accent6 68" xfId="4250"/>
    <cellStyle name="40% - Accent6 68 2" xfId="20792"/>
    <cellStyle name="40% - Accent6 68 3" xfId="20176"/>
    <cellStyle name="40% - Accent6 68 4" xfId="21285"/>
    <cellStyle name="40% - Accent6 68 5" xfId="19687"/>
    <cellStyle name="40% - Accent6 68 6" xfId="21757"/>
    <cellStyle name="40% - Accent6 68 7" xfId="19198"/>
    <cellStyle name="40% - Accent6 68 8" xfId="22232"/>
    <cellStyle name="40% - Accent6 68 9" xfId="18709"/>
    <cellStyle name="40% - Accent6 69" xfId="4251"/>
    <cellStyle name="40% - Accent6 69 2" xfId="20791"/>
    <cellStyle name="40% - Accent6 69 3" xfId="20177"/>
    <cellStyle name="40% - Accent6 69 4" xfId="21284"/>
    <cellStyle name="40% - Accent6 69 5" xfId="19688"/>
    <cellStyle name="40% - Accent6 69 6" xfId="21756"/>
    <cellStyle name="40% - Accent6 69 7" xfId="19199"/>
    <cellStyle name="40% - Accent6 69 8" xfId="22231"/>
    <cellStyle name="40% - Accent6 69 9" xfId="18710"/>
    <cellStyle name="40% - Accent6 7" xfId="4252"/>
    <cellStyle name="40% - Accent6 7 10" xfId="24457"/>
    <cellStyle name="40% - Accent6 7 10 2" xfId="25193"/>
    <cellStyle name="40% - Accent6 7 11" xfId="25659"/>
    <cellStyle name="40% - Accent6 7 2" xfId="20790"/>
    <cellStyle name="40% - Accent6 7 2 2" xfId="24592"/>
    <cellStyle name="40% - Accent6 7 2 2 2" xfId="24757"/>
    <cellStyle name="40% - Accent6 7 2 3" xfId="25825"/>
    <cellStyle name="40% - Accent6 7 2 4" xfId="25178"/>
    <cellStyle name="40% - Accent6 7 3" xfId="20178"/>
    <cellStyle name="40% - Accent6 7 4" xfId="21283"/>
    <cellStyle name="40% - Accent6 7 5" xfId="19689"/>
    <cellStyle name="40% - Accent6 7 6" xfId="21755"/>
    <cellStyle name="40% - Accent6 7 7" xfId="19200"/>
    <cellStyle name="40% - Accent6 7 8" xfId="22230"/>
    <cellStyle name="40% - Accent6 7 9" xfId="18711"/>
    <cellStyle name="40% - Accent6 70" xfId="4253"/>
    <cellStyle name="40% - Accent6 70 2" xfId="20789"/>
    <cellStyle name="40% - Accent6 70 3" xfId="20179"/>
    <cellStyle name="40% - Accent6 70 4" xfId="21282"/>
    <cellStyle name="40% - Accent6 70 5" xfId="19690"/>
    <cellStyle name="40% - Accent6 70 6" xfId="21754"/>
    <cellStyle name="40% - Accent6 70 7" xfId="19201"/>
    <cellStyle name="40% - Accent6 70 8" xfId="22229"/>
    <cellStyle name="40% - Accent6 70 9" xfId="18712"/>
    <cellStyle name="40% - Accent6 71" xfId="4254"/>
    <cellStyle name="40% - Accent6 71 2" xfId="20788"/>
    <cellStyle name="40% - Accent6 71 3" xfId="20180"/>
    <cellStyle name="40% - Accent6 71 4" xfId="21281"/>
    <cellStyle name="40% - Accent6 71 5" xfId="19691"/>
    <cellStyle name="40% - Accent6 71 6" xfId="21753"/>
    <cellStyle name="40% - Accent6 71 7" xfId="19202"/>
    <cellStyle name="40% - Accent6 71 8" xfId="22228"/>
    <cellStyle name="40% - Accent6 71 9" xfId="18713"/>
    <cellStyle name="40% - Accent6 72" xfId="4255"/>
    <cellStyle name="40% - Accent6 72 2" xfId="20787"/>
    <cellStyle name="40% - Accent6 72 3" xfId="20181"/>
    <cellStyle name="40% - Accent6 72 4" xfId="21280"/>
    <cellStyle name="40% - Accent6 72 5" xfId="19692"/>
    <cellStyle name="40% - Accent6 72 6" xfId="21752"/>
    <cellStyle name="40% - Accent6 72 7" xfId="19203"/>
    <cellStyle name="40% - Accent6 72 8" xfId="22227"/>
    <cellStyle name="40% - Accent6 72 9" xfId="18714"/>
    <cellStyle name="40% - Accent6 73" xfId="4256"/>
    <cellStyle name="40% - Accent6 73 2" xfId="20786"/>
    <cellStyle name="40% - Accent6 73 3" xfId="20182"/>
    <cellStyle name="40% - Accent6 73 4" xfId="21279"/>
    <cellStyle name="40% - Accent6 73 5" xfId="19693"/>
    <cellStyle name="40% - Accent6 73 6" xfId="21751"/>
    <cellStyle name="40% - Accent6 73 7" xfId="19204"/>
    <cellStyle name="40% - Accent6 73 8" xfId="22226"/>
    <cellStyle name="40% - Accent6 73 9" xfId="18715"/>
    <cellStyle name="40% - Accent6 74" xfId="4257"/>
    <cellStyle name="40% - Accent6 74 2" xfId="20785"/>
    <cellStyle name="40% - Accent6 74 3" xfId="20183"/>
    <cellStyle name="40% - Accent6 74 4" xfId="21278"/>
    <cellStyle name="40% - Accent6 74 5" xfId="19694"/>
    <cellStyle name="40% - Accent6 74 6" xfId="21750"/>
    <cellStyle name="40% - Accent6 74 7" xfId="19205"/>
    <cellStyle name="40% - Accent6 74 8" xfId="22225"/>
    <cellStyle name="40% - Accent6 74 9" xfId="18716"/>
    <cellStyle name="40% - Accent6 75" xfId="4258"/>
    <cellStyle name="40% - Accent6 75 2" xfId="20784"/>
    <cellStyle name="40% - Accent6 75 3" xfId="20184"/>
    <cellStyle name="40% - Accent6 75 4" xfId="21277"/>
    <cellStyle name="40% - Accent6 75 5" xfId="19695"/>
    <cellStyle name="40% - Accent6 75 6" xfId="21749"/>
    <cellStyle name="40% - Accent6 75 7" xfId="19206"/>
    <cellStyle name="40% - Accent6 75 8" xfId="22224"/>
    <cellStyle name="40% - Accent6 75 9" xfId="18717"/>
    <cellStyle name="40% - Accent6 76" xfId="4259"/>
    <cellStyle name="40% - Accent6 76 2" xfId="20783"/>
    <cellStyle name="40% - Accent6 76 3" xfId="20185"/>
    <cellStyle name="40% - Accent6 76 4" xfId="21276"/>
    <cellStyle name="40% - Accent6 76 5" xfId="19696"/>
    <cellStyle name="40% - Accent6 76 6" xfId="21748"/>
    <cellStyle name="40% - Accent6 76 7" xfId="19207"/>
    <cellStyle name="40% - Accent6 76 8" xfId="22223"/>
    <cellStyle name="40% - Accent6 76 9" xfId="18718"/>
    <cellStyle name="40% - Accent6 77" xfId="4260"/>
    <cellStyle name="40% - Accent6 77 2" xfId="20782"/>
    <cellStyle name="40% - Accent6 77 3" xfId="20186"/>
    <cellStyle name="40% - Accent6 77 4" xfId="21275"/>
    <cellStyle name="40% - Accent6 77 5" xfId="19697"/>
    <cellStyle name="40% - Accent6 77 6" xfId="21747"/>
    <cellStyle name="40% - Accent6 77 7" xfId="19208"/>
    <cellStyle name="40% - Accent6 77 8" xfId="22222"/>
    <cellStyle name="40% - Accent6 77 9" xfId="18719"/>
    <cellStyle name="40% - Accent6 78" xfId="4261"/>
    <cellStyle name="40% - Accent6 78 2" xfId="20781"/>
    <cellStyle name="40% - Accent6 78 3" xfId="20187"/>
    <cellStyle name="40% - Accent6 78 4" xfId="21274"/>
    <cellStyle name="40% - Accent6 78 5" xfId="19698"/>
    <cellStyle name="40% - Accent6 78 6" xfId="21746"/>
    <cellStyle name="40% - Accent6 78 7" xfId="19209"/>
    <cellStyle name="40% - Accent6 78 8" xfId="22221"/>
    <cellStyle name="40% - Accent6 78 9" xfId="18720"/>
    <cellStyle name="40% - Accent6 79" xfId="4262"/>
    <cellStyle name="40% - Accent6 79 2" xfId="20780"/>
    <cellStyle name="40% - Accent6 79 3" xfId="20188"/>
    <cellStyle name="40% - Accent6 79 4" xfId="21273"/>
    <cellStyle name="40% - Accent6 79 5" xfId="19699"/>
    <cellStyle name="40% - Accent6 79 6" xfId="21745"/>
    <cellStyle name="40% - Accent6 79 7" xfId="19210"/>
    <cellStyle name="40% - Accent6 79 8" xfId="22220"/>
    <cellStyle name="40% - Accent6 79 9" xfId="18721"/>
    <cellStyle name="40% - Accent6 8" xfId="4263"/>
    <cellStyle name="40% - Accent6 8 10" xfId="24512"/>
    <cellStyle name="40% - Accent6 8 10 2" xfId="25194"/>
    <cellStyle name="40% - Accent6 8 11" xfId="25658"/>
    <cellStyle name="40% - Accent6 8 2" xfId="20779"/>
    <cellStyle name="40% - Accent6 8 2 2" xfId="24593"/>
    <cellStyle name="40% - Accent6 8 2 2 2" xfId="24756"/>
    <cellStyle name="40% - Accent6 8 2 3" xfId="25824"/>
    <cellStyle name="40% - Accent6 8 2 4" xfId="25179"/>
    <cellStyle name="40% - Accent6 8 3" xfId="20189"/>
    <cellStyle name="40% - Accent6 8 4" xfId="21272"/>
    <cellStyle name="40% - Accent6 8 5" xfId="19700"/>
    <cellStyle name="40% - Accent6 8 6" xfId="21744"/>
    <cellStyle name="40% - Accent6 8 7" xfId="19211"/>
    <cellStyle name="40% - Accent6 8 8" xfId="22219"/>
    <cellStyle name="40% - Accent6 8 9" xfId="18722"/>
    <cellStyle name="40% - Accent6 80" xfId="4264"/>
    <cellStyle name="40% - Accent6 80 2" xfId="20778"/>
    <cellStyle name="40% - Accent6 80 3" xfId="20190"/>
    <cellStyle name="40% - Accent6 80 4" xfId="21271"/>
    <cellStyle name="40% - Accent6 80 5" xfId="19701"/>
    <cellStyle name="40% - Accent6 80 6" xfId="21743"/>
    <cellStyle name="40% - Accent6 80 7" xfId="19212"/>
    <cellStyle name="40% - Accent6 80 8" xfId="22218"/>
    <cellStyle name="40% - Accent6 80 9" xfId="18723"/>
    <cellStyle name="40% - Accent6 81" xfId="4265"/>
    <cellStyle name="40% - Accent6 81 2" xfId="20777"/>
    <cellStyle name="40% - Accent6 81 3" xfId="20191"/>
    <cellStyle name="40% - Accent6 81 4" xfId="21270"/>
    <cellStyle name="40% - Accent6 81 5" xfId="19702"/>
    <cellStyle name="40% - Accent6 81 6" xfId="21742"/>
    <cellStyle name="40% - Accent6 81 7" xfId="19213"/>
    <cellStyle name="40% - Accent6 81 8" xfId="22217"/>
    <cellStyle name="40% - Accent6 81 9" xfId="18724"/>
    <cellStyle name="40% - Accent6 82" xfId="4266"/>
    <cellStyle name="40% - Accent6 83" xfId="4267"/>
    <cellStyle name="40% - Accent6 84" xfId="4268"/>
    <cellStyle name="40% - Accent6 85" xfId="4269"/>
    <cellStyle name="40% - Accent6 86" xfId="4270"/>
    <cellStyle name="40% - Accent6 87" xfId="4271"/>
    <cellStyle name="40% - Accent6 88" xfId="4272"/>
    <cellStyle name="40% - Accent6 89" xfId="4273"/>
    <cellStyle name="40% - Accent6 9" xfId="4274"/>
    <cellStyle name="40% - Accent6 9 2" xfId="20776"/>
    <cellStyle name="40% - Accent6 9 3" xfId="20192"/>
    <cellStyle name="40% - Accent6 9 4" xfId="21269"/>
    <cellStyle name="40% - Accent6 9 5" xfId="19703"/>
    <cellStyle name="40% - Accent6 9 6" xfId="21741"/>
    <cellStyle name="40% - Accent6 9 7" xfId="19214"/>
    <cellStyle name="40% - Accent6 9 8" xfId="22216"/>
    <cellStyle name="40% - Accent6 9 9" xfId="18725"/>
    <cellStyle name="40% - Accent6 90" xfId="4275"/>
    <cellStyle name="40% - Accent6 91" xfId="4276"/>
    <cellStyle name="40% - Accent6 92" xfId="4277"/>
    <cellStyle name="40% - Accent6 93" xfId="24107"/>
    <cellStyle name="40% - Accent6 93 2" xfId="24161"/>
    <cellStyle name="40% - Accent6 93 3" xfId="26134"/>
    <cellStyle name="40% - Accent6 93 4" xfId="26317"/>
    <cellStyle name="40% - Accent6 93 5" xfId="26346"/>
    <cellStyle name="40% - Accent6 94" xfId="26087"/>
    <cellStyle name="40% - Accent6 95" xfId="26224"/>
    <cellStyle name="40% - Accent6 96" xfId="26380"/>
    <cellStyle name="40% - Accent6 97" xfId="27585"/>
    <cellStyle name="60% - Accent1" xfId="4278"/>
    <cellStyle name="60% - Accent1 10" xfId="4279"/>
    <cellStyle name="60% - Accent1 10 2" xfId="20774"/>
    <cellStyle name="60% - Accent1 10 3" xfId="20194"/>
    <cellStyle name="60% - Accent1 10 4" xfId="21267"/>
    <cellStyle name="60% - Accent1 10 5" xfId="19705"/>
    <cellStyle name="60% - Accent1 10 6" xfId="21739"/>
    <cellStyle name="60% - Accent1 10 7" xfId="19216"/>
    <cellStyle name="60% - Accent1 10 8" xfId="22214"/>
    <cellStyle name="60% - Accent1 10 9" xfId="18727"/>
    <cellStyle name="60% - Accent1 100" xfId="18726"/>
    <cellStyle name="60% - Accent1 101" xfId="22429"/>
    <cellStyle name="60% - Accent1 102" xfId="22598"/>
    <cellStyle name="60% - Accent1 103" xfId="22594"/>
    <cellStyle name="60% - Accent1 104" xfId="22715"/>
    <cellStyle name="60% - Accent1 105" xfId="22880"/>
    <cellStyle name="60% - Accent1 106" xfId="23045"/>
    <cellStyle name="60% - Accent1 107" xfId="23210"/>
    <cellStyle name="60% - Accent1 108" xfId="23375"/>
    <cellStyle name="60% - Accent1 109" xfId="23538"/>
    <cellStyle name="60% - Accent1 11" xfId="4280"/>
    <cellStyle name="60% - Accent1 11 2" xfId="20773"/>
    <cellStyle name="60% - Accent1 11 3" xfId="20195"/>
    <cellStyle name="60% - Accent1 11 4" xfId="21266"/>
    <cellStyle name="60% - Accent1 11 5" xfId="19706"/>
    <cellStyle name="60% - Accent1 11 6" xfId="21738"/>
    <cellStyle name="60% - Accent1 11 7" xfId="19217"/>
    <cellStyle name="60% - Accent1 11 8" xfId="22213"/>
    <cellStyle name="60% - Accent1 11 9" xfId="18728"/>
    <cellStyle name="60% - Accent1 110" xfId="23915"/>
    <cellStyle name="60% - Accent1 111" xfId="24097"/>
    <cellStyle name="60% - Accent1 111 2" xfId="24159"/>
    <cellStyle name="60% - Accent1 111 3" xfId="26133"/>
    <cellStyle name="60% - Accent1 111 4" xfId="26316"/>
    <cellStyle name="60% - Accent1 111 5" xfId="26347"/>
    <cellStyle name="60% - Accent1 112" xfId="24811"/>
    <cellStyle name="60% - Accent1 113" xfId="24814"/>
    <cellStyle name="60% - Accent1 114" xfId="25195"/>
    <cellStyle name="60% - Accent1 115" xfId="25657"/>
    <cellStyle name="60% - Accent1 116" xfId="26077"/>
    <cellStyle name="60% - Accent1 117" xfId="26214"/>
    <cellStyle name="60% - Accent1 118" xfId="26386"/>
    <cellStyle name="60% - Accent1 119" xfId="27586"/>
    <cellStyle name="60% - Accent1 12" xfId="4281"/>
    <cellStyle name="60% - Accent1 12 2" xfId="20772"/>
    <cellStyle name="60% - Accent1 12 3" xfId="20196"/>
    <cellStyle name="60% - Accent1 12 4" xfId="21265"/>
    <cellStyle name="60% - Accent1 12 5" xfId="19707"/>
    <cellStyle name="60% - Accent1 12 6" xfId="21737"/>
    <cellStyle name="60% - Accent1 12 7" xfId="19218"/>
    <cellStyle name="60% - Accent1 12 8" xfId="22212"/>
    <cellStyle name="60% - Accent1 12 9" xfId="18729"/>
    <cellStyle name="60% - Accent1 13" xfId="4282"/>
    <cellStyle name="60% - Accent1 13 2" xfId="20771"/>
    <cellStyle name="60% - Accent1 13 3" xfId="20197"/>
    <cellStyle name="60% - Accent1 13 4" xfId="21264"/>
    <cellStyle name="60% - Accent1 13 5" xfId="19708"/>
    <cellStyle name="60% - Accent1 13 6" xfId="21736"/>
    <cellStyle name="60% - Accent1 13 7" xfId="19219"/>
    <cellStyle name="60% - Accent1 13 8" xfId="22211"/>
    <cellStyle name="60% - Accent1 13 9" xfId="18730"/>
    <cellStyle name="60% - Accent1 14" xfId="4283"/>
    <cellStyle name="60% - Accent1 14 2" xfId="20770"/>
    <cellStyle name="60% - Accent1 14 3" xfId="20198"/>
    <cellStyle name="60% - Accent1 14 4" xfId="21263"/>
    <cellStyle name="60% - Accent1 14 5" xfId="19709"/>
    <cellStyle name="60% - Accent1 14 6" xfId="21735"/>
    <cellStyle name="60% - Accent1 14 7" xfId="19220"/>
    <cellStyle name="60% - Accent1 14 8" xfId="22210"/>
    <cellStyle name="60% - Accent1 14 9" xfId="18731"/>
    <cellStyle name="60% - Accent1 15" xfId="4284"/>
    <cellStyle name="60% - Accent1 15 2" xfId="20769"/>
    <cellStyle name="60% - Accent1 15 3" xfId="20199"/>
    <cellStyle name="60% - Accent1 15 4" xfId="21262"/>
    <cellStyle name="60% - Accent1 15 5" xfId="19710"/>
    <cellStyle name="60% - Accent1 15 6" xfId="21734"/>
    <cellStyle name="60% - Accent1 15 7" xfId="19221"/>
    <cellStyle name="60% - Accent1 15 8" xfId="22209"/>
    <cellStyle name="60% - Accent1 15 9" xfId="18732"/>
    <cellStyle name="60% - Accent1 16" xfId="4285"/>
    <cellStyle name="60% - Accent1 16 2" xfId="20768"/>
    <cellStyle name="60% - Accent1 16 3" xfId="20200"/>
    <cellStyle name="60% - Accent1 16 4" xfId="21261"/>
    <cellStyle name="60% - Accent1 16 5" xfId="19711"/>
    <cellStyle name="60% - Accent1 16 6" xfId="21733"/>
    <cellStyle name="60% - Accent1 16 7" xfId="19222"/>
    <cellStyle name="60% - Accent1 16 8" xfId="22208"/>
    <cellStyle name="60% - Accent1 16 9" xfId="18733"/>
    <cellStyle name="60% - Accent1 17" xfId="4286"/>
    <cellStyle name="60% - Accent1 17 2" xfId="20767"/>
    <cellStyle name="60% - Accent1 17 3" xfId="20201"/>
    <cellStyle name="60% - Accent1 17 4" xfId="21260"/>
    <cellStyle name="60% - Accent1 17 5" xfId="19712"/>
    <cellStyle name="60% - Accent1 17 6" xfId="21732"/>
    <cellStyle name="60% - Accent1 17 7" xfId="19223"/>
    <cellStyle name="60% - Accent1 17 8" xfId="22207"/>
    <cellStyle name="60% - Accent1 17 9" xfId="18734"/>
    <cellStyle name="60% - Accent1 18" xfId="4287"/>
    <cellStyle name="60% - Accent1 18 2" xfId="20766"/>
    <cellStyle name="60% - Accent1 18 3" xfId="20202"/>
    <cellStyle name="60% - Accent1 18 4" xfId="21259"/>
    <cellStyle name="60% - Accent1 18 5" xfId="19713"/>
    <cellStyle name="60% - Accent1 18 6" xfId="21731"/>
    <cellStyle name="60% - Accent1 18 7" xfId="19224"/>
    <cellStyle name="60% - Accent1 18 8" xfId="22206"/>
    <cellStyle name="60% - Accent1 18 9" xfId="18735"/>
    <cellStyle name="60% - Accent1 19" xfId="4288"/>
    <cellStyle name="60% - Accent1 19 2" xfId="20765"/>
    <cellStyle name="60% - Accent1 19 3" xfId="20203"/>
    <cellStyle name="60% - Accent1 19 4" xfId="21258"/>
    <cellStyle name="60% - Accent1 19 5" xfId="19714"/>
    <cellStyle name="60% - Accent1 19 6" xfId="21730"/>
    <cellStyle name="60% - Accent1 19 7" xfId="19225"/>
    <cellStyle name="60% - Accent1 19 8" xfId="22205"/>
    <cellStyle name="60% - Accent1 19 9" xfId="18736"/>
    <cellStyle name="60% - Accent1 2" xfId="4289"/>
    <cellStyle name="60% - Accent1 2 10" xfId="4290"/>
    <cellStyle name="60% - Accent1 2 10 2" xfId="20763"/>
    <cellStyle name="60% - Accent1 2 10 3" xfId="20205"/>
    <cellStyle name="60% - Accent1 2 10 4" xfId="21256"/>
    <cellStyle name="60% - Accent1 2 10 5" xfId="19716"/>
    <cellStyle name="60% - Accent1 2 10 6" xfId="21728"/>
    <cellStyle name="60% - Accent1 2 10 7" xfId="19227"/>
    <cellStyle name="60% - Accent1 2 10 8" xfId="22203"/>
    <cellStyle name="60% - Accent1 2 10 9" xfId="18738"/>
    <cellStyle name="60% - Accent1 2 100" xfId="22593"/>
    <cellStyle name="60% - Accent1 2 101" xfId="22716"/>
    <cellStyle name="60% - Accent1 2 102" xfId="22881"/>
    <cellStyle name="60% - Accent1 2 103" xfId="23046"/>
    <cellStyle name="60% - Accent1 2 104" xfId="23211"/>
    <cellStyle name="60% - Accent1 2 105" xfId="23588"/>
    <cellStyle name="60% - Accent1 2 106" xfId="23539"/>
    <cellStyle name="60% - Accent1 2 107" xfId="23916"/>
    <cellStyle name="60% - Accent1 2 108" xfId="24158"/>
    <cellStyle name="60% - Accent1 2 109" xfId="24810"/>
    <cellStyle name="60% - Accent1 2 11" xfId="4291"/>
    <cellStyle name="60% - Accent1 2 11 2" xfId="20762"/>
    <cellStyle name="60% - Accent1 2 11 3" xfId="20206"/>
    <cellStyle name="60% - Accent1 2 11 4" xfId="21255"/>
    <cellStyle name="60% - Accent1 2 11 5" xfId="19717"/>
    <cellStyle name="60% - Accent1 2 11 6" xfId="21727"/>
    <cellStyle name="60% - Accent1 2 11 7" xfId="19228"/>
    <cellStyle name="60% - Accent1 2 11 8" xfId="22202"/>
    <cellStyle name="60% - Accent1 2 11 9" xfId="18739"/>
    <cellStyle name="60% - Accent1 2 110" xfId="24815"/>
    <cellStyle name="60% - Accent1 2 111" xfId="25196"/>
    <cellStyle name="60% - Accent1 2 112" xfId="25656"/>
    <cellStyle name="60% - Accent1 2 12" xfId="4292"/>
    <cellStyle name="60% - Accent1 2 12 2" xfId="20761"/>
    <cellStyle name="60% - Accent1 2 12 3" xfId="20207"/>
    <cellStyle name="60% - Accent1 2 12 4" xfId="21254"/>
    <cellStyle name="60% - Accent1 2 12 5" xfId="19718"/>
    <cellStyle name="60% - Accent1 2 12 6" xfId="21726"/>
    <cellStyle name="60% - Accent1 2 12 7" xfId="19229"/>
    <cellStyle name="60% - Accent1 2 12 8" xfId="22201"/>
    <cellStyle name="60% - Accent1 2 12 9" xfId="18740"/>
    <cellStyle name="60% - Accent1 2 13" xfId="4293"/>
    <cellStyle name="60% - Accent1 2 13 2" xfId="20760"/>
    <cellStyle name="60% - Accent1 2 13 3" xfId="20208"/>
    <cellStyle name="60% - Accent1 2 13 4" xfId="21253"/>
    <cellStyle name="60% - Accent1 2 13 5" xfId="19719"/>
    <cellStyle name="60% - Accent1 2 13 6" xfId="21725"/>
    <cellStyle name="60% - Accent1 2 13 7" xfId="19230"/>
    <cellStyle name="60% - Accent1 2 13 8" xfId="22200"/>
    <cellStyle name="60% - Accent1 2 13 9" xfId="18741"/>
    <cellStyle name="60% - Accent1 2 14" xfId="4294"/>
    <cellStyle name="60% - Accent1 2 14 2" xfId="20759"/>
    <cellStyle name="60% - Accent1 2 14 3" xfId="20209"/>
    <cellStyle name="60% - Accent1 2 14 4" xfId="21252"/>
    <cellStyle name="60% - Accent1 2 14 5" xfId="19720"/>
    <cellStyle name="60% - Accent1 2 14 6" xfId="21724"/>
    <cellStyle name="60% - Accent1 2 14 7" xfId="19231"/>
    <cellStyle name="60% - Accent1 2 14 8" xfId="22199"/>
    <cellStyle name="60% - Accent1 2 14 9" xfId="18742"/>
    <cellStyle name="60% - Accent1 2 15" xfId="4295"/>
    <cellStyle name="60% - Accent1 2 15 2" xfId="20758"/>
    <cellStyle name="60% - Accent1 2 15 3" xfId="20210"/>
    <cellStyle name="60% - Accent1 2 15 4" xfId="21251"/>
    <cellStyle name="60% - Accent1 2 15 5" xfId="19721"/>
    <cellStyle name="60% - Accent1 2 15 6" xfId="21723"/>
    <cellStyle name="60% - Accent1 2 15 7" xfId="19232"/>
    <cellStyle name="60% - Accent1 2 15 8" xfId="22198"/>
    <cellStyle name="60% - Accent1 2 15 9" xfId="18743"/>
    <cellStyle name="60% - Accent1 2 16" xfId="4296"/>
    <cellStyle name="60% - Accent1 2 16 2" xfId="20757"/>
    <cellStyle name="60% - Accent1 2 16 3" xfId="20211"/>
    <cellStyle name="60% - Accent1 2 16 4" xfId="21250"/>
    <cellStyle name="60% - Accent1 2 16 5" xfId="19722"/>
    <cellStyle name="60% - Accent1 2 16 6" xfId="21722"/>
    <cellStyle name="60% - Accent1 2 16 7" xfId="19233"/>
    <cellStyle name="60% - Accent1 2 16 8" xfId="22197"/>
    <cellStyle name="60% - Accent1 2 16 9" xfId="18744"/>
    <cellStyle name="60% - Accent1 2 17" xfId="4297"/>
    <cellStyle name="60% - Accent1 2 17 2" xfId="20756"/>
    <cellStyle name="60% - Accent1 2 17 3" xfId="20212"/>
    <cellStyle name="60% - Accent1 2 17 4" xfId="21249"/>
    <cellStyle name="60% - Accent1 2 17 5" xfId="19723"/>
    <cellStyle name="60% - Accent1 2 17 6" xfId="21721"/>
    <cellStyle name="60% - Accent1 2 17 7" xfId="19234"/>
    <cellStyle name="60% - Accent1 2 17 8" xfId="22196"/>
    <cellStyle name="60% - Accent1 2 17 9" xfId="18745"/>
    <cellStyle name="60% - Accent1 2 18" xfId="4298"/>
    <cellStyle name="60% - Accent1 2 18 2" xfId="20755"/>
    <cellStyle name="60% - Accent1 2 18 3" xfId="20213"/>
    <cellStyle name="60% - Accent1 2 18 4" xfId="21248"/>
    <cellStyle name="60% - Accent1 2 18 5" xfId="19724"/>
    <cellStyle name="60% - Accent1 2 18 6" xfId="21720"/>
    <cellStyle name="60% - Accent1 2 18 7" xfId="19235"/>
    <cellStyle name="60% - Accent1 2 18 8" xfId="22195"/>
    <cellStyle name="60% - Accent1 2 18 9" xfId="18746"/>
    <cellStyle name="60% - Accent1 2 19" xfId="4299"/>
    <cellStyle name="60% - Accent1 2 19 2" xfId="20754"/>
    <cellStyle name="60% - Accent1 2 19 3" xfId="20214"/>
    <cellStyle name="60% - Accent1 2 19 4" xfId="21247"/>
    <cellStyle name="60% - Accent1 2 19 5" xfId="19725"/>
    <cellStyle name="60% - Accent1 2 19 6" xfId="21719"/>
    <cellStyle name="60% - Accent1 2 19 7" xfId="19236"/>
    <cellStyle name="60% - Accent1 2 19 8" xfId="22194"/>
    <cellStyle name="60% - Accent1 2 19 9" xfId="18747"/>
    <cellStyle name="60% - Accent1 2 2" xfId="4300"/>
    <cellStyle name="60% - Accent1 2 2 2" xfId="20753"/>
    <cellStyle name="60% - Accent1 2 2 3" xfId="20215"/>
    <cellStyle name="60% - Accent1 2 2 4" xfId="21246"/>
    <cellStyle name="60% - Accent1 2 2 5" xfId="19726"/>
    <cellStyle name="60% - Accent1 2 2 6" xfId="21718"/>
    <cellStyle name="60% - Accent1 2 2 7" xfId="19237"/>
    <cellStyle name="60% - Accent1 2 2 8" xfId="22193"/>
    <cellStyle name="60% - Accent1 2 2 9" xfId="18748"/>
    <cellStyle name="60% - Accent1 2 20" xfId="4301"/>
    <cellStyle name="60% - Accent1 2 20 2" xfId="20752"/>
    <cellStyle name="60% - Accent1 2 20 3" xfId="20216"/>
    <cellStyle name="60% - Accent1 2 20 4" xfId="21245"/>
    <cellStyle name="60% - Accent1 2 20 5" xfId="19727"/>
    <cellStyle name="60% - Accent1 2 20 6" xfId="21717"/>
    <cellStyle name="60% - Accent1 2 20 7" xfId="19238"/>
    <cellStyle name="60% - Accent1 2 20 8" xfId="22192"/>
    <cellStyle name="60% - Accent1 2 20 9" xfId="18749"/>
    <cellStyle name="60% - Accent1 2 21" xfId="4302"/>
    <cellStyle name="60% - Accent1 2 21 2" xfId="20751"/>
    <cellStyle name="60% - Accent1 2 21 3" xfId="20217"/>
    <cellStyle name="60% - Accent1 2 21 4" xfId="21244"/>
    <cellStyle name="60% - Accent1 2 21 5" xfId="19728"/>
    <cellStyle name="60% - Accent1 2 21 6" xfId="21716"/>
    <cellStyle name="60% - Accent1 2 21 7" xfId="19239"/>
    <cellStyle name="60% - Accent1 2 21 8" xfId="22191"/>
    <cellStyle name="60% - Accent1 2 21 9" xfId="18750"/>
    <cellStyle name="60% - Accent1 2 22" xfId="4303"/>
    <cellStyle name="60% - Accent1 2 22 2" xfId="20750"/>
    <cellStyle name="60% - Accent1 2 22 3" xfId="20218"/>
    <cellStyle name="60% - Accent1 2 22 4" xfId="21243"/>
    <cellStyle name="60% - Accent1 2 22 5" xfId="19729"/>
    <cellStyle name="60% - Accent1 2 22 6" xfId="21715"/>
    <cellStyle name="60% - Accent1 2 22 7" xfId="19240"/>
    <cellStyle name="60% - Accent1 2 22 8" xfId="22190"/>
    <cellStyle name="60% - Accent1 2 22 9" xfId="18751"/>
    <cellStyle name="60% - Accent1 2 23" xfId="4304"/>
    <cellStyle name="60% - Accent1 2 23 2" xfId="20749"/>
    <cellStyle name="60% - Accent1 2 23 3" xfId="20219"/>
    <cellStyle name="60% - Accent1 2 23 4" xfId="21242"/>
    <cellStyle name="60% - Accent1 2 23 5" xfId="19730"/>
    <cellStyle name="60% - Accent1 2 23 6" xfId="21714"/>
    <cellStyle name="60% - Accent1 2 23 7" xfId="19241"/>
    <cellStyle name="60% - Accent1 2 23 8" xfId="22189"/>
    <cellStyle name="60% - Accent1 2 23 9" xfId="18752"/>
    <cellStyle name="60% - Accent1 2 24" xfId="4305"/>
    <cellStyle name="60% - Accent1 2 24 2" xfId="20748"/>
    <cellStyle name="60% - Accent1 2 24 3" xfId="20220"/>
    <cellStyle name="60% - Accent1 2 24 4" xfId="21241"/>
    <cellStyle name="60% - Accent1 2 24 5" xfId="19731"/>
    <cellStyle name="60% - Accent1 2 24 6" xfId="21713"/>
    <cellStyle name="60% - Accent1 2 24 7" xfId="19242"/>
    <cellStyle name="60% - Accent1 2 24 8" xfId="22188"/>
    <cellStyle name="60% - Accent1 2 24 9" xfId="18753"/>
    <cellStyle name="60% - Accent1 2 25" xfId="4306"/>
    <cellStyle name="60% - Accent1 2 25 2" xfId="20747"/>
    <cellStyle name="60% - Accent1 2 25 3" xfId="20221"/>
    <cellStyle name="60% - Accent1 2 25 4" xfId="21240"/>
    <cellStyle name="60% - Accent1 2 25 5" xfId="19732"/>
    <cellStyle name="60% - Accent1 2 25 6" xfId="21712"/>
    <cellStyle name="60% - Accent1 2 25 7" xfId="19243"/>
    <cellStyle name="60% - Accent1 2 25 8" xfId="22187"/>
    <cellStyle name="60% - Accent1 2 25 9" xfId="18754"/>
    <cellStyle name="60% - Accent1 2 26" xfId="4307"/>
    <cellStyle name="60% - Accent1 2 26 2" xfId="20746"/>
    <cellStyle name="60% - Accent1 2 26 3" xfId="20222"/>
    <cellStyle name="60% - Accent1 2 26 4" xfId="21239"/>
    <cellStyle name="60% - Accent1 2 26 5" xfId="19733"/>
    <cellStyle name="60% - Accent1 2 26 6" xfId="21711"/>
    <cellStyle name="60% - Accent1 2 26 7" xfId="19244"/>
    <cellStyle name="60% - Accent1 2 26 8" xfId="22186"/>
    <cellStyle name="60% - Accent1 2 26 9" xfId="18755"/>
    <cellStyle name="60% - Accent1 2 27" xfId="4308"/>
    <cellStyle name="60% - Accent1 2 27 2" xfId="20745"/>
    <cellStyle name="60% - Accent1 2 27 3" xfId="20223"/>
    <cellStyle name="60% - Accent1 2 27 4" xfId="21238"/>
    <cellStyle name="60% - Accent1 2 27 5" xfId="19734"/>
    <cellStyle name="60% - Accent1 2 27 6" xfId="21710"/>
    <cellStyle name="60% - Accent1 2 27 7" xfId="19245"/>
    <cellStyle name="60% - Accent1 2 27 8" xfId="22185"/>
    <cellStyle name="60% - Accent1 2 27 9" xfId="18756"/>
    <cellStyle name="60% - Accent1 2 28" xfId="4309"/>
    <cellStyle name="60% - Accent1 2 28 2" xfId="20744"/>
    <cellStyle name="60% - Accent1 2 28 3" xfId="20224"/>
    <cellStyle name="60% - Accent1 2 28 4" xfId="21237"/>
    <cellStyle name="60% - Accent1 2 28 5" xfId="19735"/>
    <cellStyle name="60% - Accent1 2 28 6" xfId="21709"/>
    <cellStyle name="60% - Accent1 2 28 7" xfId="19246"/>
    <cellStyle name="60% - Accent1 2 28 8" xfId="22184"/>
    <cellStyle name="60% - Accent1 2 28 9" xfId="18757"/>
    <cellStyle name="60% - Accent1 2 29" xfId="4310"/>
    <cellStyle name="60% - Accent1 2 29 2" xfId="20743"/>
    <cellStyle name="60% - Accent1 2 29 3" xfId="20225"/>
    <cellStyle name="60% - Accent1 2 29 4" xfId="21236"/>
    <cellStyle name="60% - Accent1 2 29 5" xfId="19736"/>
    <cellStyle name="60% - Accent1 2 29 6" xfId="21708"/>
    <cellStyle name="60% - Accent1 2 29 7" xfId="19247"/>
    <cellStyle name="60% - Accent1 2 29 8" xfId="22183"/>
    <cellStyle name="60% - Accent1 2 29 9" xfId="18758"/>
    <cellStyle name="60% - Accent1 2 3" xfId="4311"/>
    <cellStyle name="60% - Accent1 2 3 2" xfId="20742"/>
    <cellStyle name="60% - Accent1 2 3 3" xfId="20226"/>
    <cellStyle name="60% - Accent1 2 3 4" xfId="21235"/>
    <cellStyle name="60% - Accent1 2 3 5" xfId="19737"/>
    <cellStyle name="60% - Accent1 2 3 6" xfId="21707"/>
    <cellStyle name="60% - Accent1 2 3 7" xfId="19248"/>
    <cellStyle name="60% - Accent1 2 3 8" xfId="22182"/>
    <cellStyle name="60% - Accent1 2 3 9" xfId="18759"/>
    <cellStyle name="60% - Accent1 2 30" xfId="4312"/>
    <cellStyle name="60% - Accent1 2 30 2" xfId="20741"/>
    <cellStyle name="60% - Accent1 2 30 3" xfId="20227"/>
    <cellStyle name="60% - Accent1 2 30 4" xfId="21234"/>
    <cellStyle name="60% - Accent1 2 30 5" xfId="19738"/>
    <cellStyle name="60% - Accent1 2 30 6" xfId="21706"/>
    <cellStyle name="60% - Accent1 2 30 7" xfId="19249"/>
    <cellStyle name="60% - Accent1 2 30 8" xfId="22181"/>
    <cellStyle name="60% - Accent1 2 30 9" xfId="18760"/>
    <cellStyle name="60% - Accent1 2 31" xfId="4313"/>
    <cellStyle name="60% - Accent1 2 31 2" xfId="20740"/>
    <cellStyle name="60% - Accent1 2 31 3" xfId="20228"/>
    <cellStyle name="60% - Accent1 2 31 4" xfId="21233"/>
    <cellStyle name="60% - Accent1 2 31 5" xfId="19739"/>
    <cellStyle name="60% - Accent1 2 31 6" xfId="21705"/>
    <cellStyle name="60% - Accent1 2 31 7" xfId="19250"/>
    <cellStyle name="60% - Accent1 2 31 8" xfId="22180"/>
    <cellStyle name="60% - Accent1 2 31 9" xfId="18761"/>
    <cellStyle name="60% - Accent1 2 32" xfId="4314"/>
    <cellStyle name="60% - Accent1 2 32 2" xfId="20739"/>
    <cellStyle name="60% - Accent1 2 32 3" xfId="20229"/>
    <cellStyle name="60% - Accent1 2 32 4" xfId="21232"/>
    <cellStyle name="60% - Accent1 2 32 5" xfId="19740"/>
    <cellStyle name="60% - Accent1 2 32 6" xfId="21704"/>
    <cellStyle name="60% - Accent1 2 32 7" xfId="19251"/>
    <cellStyle name="60% - Accent1 2 32 8" xfId="22179"/>
    <cellStyle name="60% - Accent1 2 32 9" xfId="18762"/>
    <cellStyle name="60% - Accent1 2 33" xfId="4315"/>
    <cellStyle name="60% - Accent1 2 33 2" xfId="20738"/>
    <cellStyle name="60% - Accent1 2 33 3" xfId="20230"/>
    <cellStyle name="60% - Accent1 2 33 4" xfId="21231"/>
    <cellStyle name="60% - Accent1 2 33 5" xfId="19741"/>
    <cellStyle name="60% - Accent1 2 33 6" xfId="21703"/>
    <cellStyle name="60% - Accent1 2 33 7" xfId="19252"/>
    <cellStyle name="60% - Accent1 2 33 8" xfId="22178"/>
    <cellStyle name="60% - Accent1 2 33 9" xfId="18763"/>
    <cellStyle name="60% - Accent1 2 34" xfId="4316"/>
    <cellStyle name="60% - Accent1 2 34 2" xfId="20737"/>
    <cellStyle name="60% - Accent1 2 34 3" xfId="20231"/>
    <cellStyle name="60% - Accent1 2 34 4" xfId="21230"/>
    <cellStyle name="60% - Accent1 2 34 5" xfId="19742"/>
    <cellStyle name="60% - Accent1 2 34 6" xfId="21702"/>
    <cellStyle name="60% - Accent1 2 34 7" xfId="19253"/>
    <cellStyle name="60% - Accent1 2 34 8" xfId="22177"/>
    <cellStyle name="60% - Accent1 2 34 9" xfId="18764"/>
    <cellStyle name="60% - Accent1 2 35" xfId="4317"/>
    <cellStyle name="60% - Accent1 2 35 2" xfId="20736"/>
    <cellStyle name="60% - Accent1 2 35 3" xfId="20232"/>
    <cellStyle name="60% - Accent1 2 35 4" xfId="21229"/>
    <cellStyle name="60% - Accent1 2 35 5" xfId="19743"/>
    <cellStyle name="60% - Accent1 2 35 6" xfId="21701"/>
    <cellStyle name="60% - Accent1 2 35 7" xfId="19254"/>
    <cellStyle name="60% - Accent1 2 35 8" xfId="22176"/>
    <cellStyle name="60% - Accent1 2 35 9" xfId="18765"/>
    <cellStyle name="60% - Accent1 2 36" xfId="4318"/>
    <cellStyle name="60% - Accent1 2 36 2" xfId="20735"/>
    <cellStyle name="60% - Accent1 2 36 3" xfId="20233"/>
    <cellStyle name="60% - Accent1 2 36 4" xfId="21228"/>
    <cellStyle name="60% - Accent1 2 36 5" xfId="19744"/>
    <cellStyle name="60% - Accent1 2 36 6" xfId="21700"/>
    <cellStyle name="60% - Accent1 2 36 7" xfId="19255"/>
    <cellStyle name="60% - Accent1 2 36 8" xfId="22175"/>
    <cellStyle name="60% - Accent1 2 36 9" xfId="18766"/>
    <cellStyle name="60% - Accent1 2 37" xfId="4319"/>
    <cellStyle name="60% - Accent1 2 37 2" xfId="20734"/>
    <cellStyle name="60% - Accent1 2 37 3" xfId="20234"/>
    <cellStyle name="60% - Accent1 2 37 4" xfId="21227"/>
    <cellStyle name="60% - Accent1 2 37 5" xfId="19745"/>
    <cellStyle name="60% - Accent1 2 37 6" xfId="21699"/>
    <cellStyle name="60% - Accent1 2 37 7" xfId="19256"/>
    <cellStyle name="60% - Accent1 2 37 8" xfId="22174"/>
    <cellStyle name="60% - Accent1 2 37 9" xfId="18767"/>
    <cellStyle name="60% - Accent1 2 38" xfId="4320"/>
    <cellStyle name="60% - Accent1 2 38 2" xfId="20733"/>
    <cellStyle name="60% - Accent1 2 38 3" xfId="20235"/>
    <cellStyle name="60% - Accent1 2 38 4" xfId="21226"/>
    <cellStyle name="60% - Accent1 2 38 5" xfId="19746"/>
    <cellStyle name="60% - Accent1 2 38 6" xfId="21698"/>
    <cellStyle name="60% - Accent1 2 38 7" xfId="19257"/>
    <cellStyle name="60% - Accent1 2 38 8" xfId="22173"/>
    <cellStyle name="60% - Accent1 2 38 9" xfId="18768"/>
    <cellStyle name="60% - Accent1 2 39" xfId="4321"/>
    <cellStyle name="60% - Accent1 2 39 2" xfId="20732"/>
    <cellStyle name="60% - Accent1 2 39 3" xfId="20236"/>
    <cellStyle name="60% - Accent1 2 39 4" xfId="21225"/>
    <cellStyle name="60% - Accent1 2 39 5" xfId="19747"/>
    <cellStyle name="60% - Accent1 2 39 6" xfId="21697"/>
    <cellStyle name="60% - Accent1 2 39 7" xfId="19258"/>
    <cellStyle name="60% - Accent1 2 39 8" xfId="22172"/>
    <cellStyle name="60% - Accent1 2 39 9" xfId="18769"/>
    <cellStyle name="60% - Accent1 2 4" xfId="4322"/>
    <cellStyle name="60% - Accent1 2 4 2" xfId="20731"/>
    <cellStyle name="60% - Accent1 2 4 3" xfId="20237"/>
    <cellStyle name="60% - Accent1 2 4 4" xfId="21224"/>
    <cellStyle name="60% - Accent1 2 4 5" xfId="19748"/>
    <cellStyle name="60% - Accent1 2 4 6" xfId="21696"/>
    <cellStyle name="60% - Accent1 2 4 7" xfId="19259"/>
    <cellStyle name="60% - Accent1 2 4 8" xfId="22171"/>
    <cellStyle name="60% - Accent1 2 4 9" xfId="18770"/>
    <cellStyle name="60% - Accent1 2 40" xfId="4323"/>
    <cellStyle name="60% - Accent1 2 40 2" xfId="20730"/>
    <cellStyle name="60% - Accent1 2 40 3" xfId="20238"/>
    <cellStyle name="60% - Accent1 2 40 4" xfId="21223"/>
    <cellStyle name="60% - Accent1 2 40 5" xfId="19749"/>
    <cellStyle name="60% - Accent1 2 40 6" xfId="21695"/>
    <cellStyle name="60% - Accent1 2 40 7" xfId="19260"/>
    <cellStyle name="60% - Accent1 2 40 8" xfId="22170"/>
    <cellStyle name="60% - Accent1 2 40 9" xfId="18771"/>
    <cellStyle name="60% - Accent1 2 41" xfId="4324"/>
    <cellStyle name="60% - Accent1 2 41 2" xfId="20729"/>
    <cellStyle name="60% - Accent1 2 41 3" xfId="20239"/>
    <cellStyle name="60% - Accent1 2 41 4" xfId="21222"/>
    <cellStyle name="60% - Accent1 2 41 5" xfId="19750"/>
    <cellStyle name="60% - Accent1 2 41 6" xfId="21694"/>
    <cellStyle name="60% - Accent1 2 41 7" xfId="19261"/>
    <cellStyle name="60% - Accent1 2 41 8" xfId="22169"/>
    <cellStyle name="60% - Accent1 2 41 9" xfId="18772"/>
    <cellStyle name="60% - Accent1 2 42" xfId="4325"/>
    <cellStyle name="60% - Accent1 2 42 2" xfId="20728"/>
    <cellStyle name="60% - Accent1 2 42 3" xfId="20240"/>
    <cellStyle name="60% - Accent1 2 42 4" xfId="21221"/>
    <cellStyle name="60% - Accent1 2 42 5" xfId="19751"/>
    <cellStyle name="60% - Accent1 2 42 6" xfId="21693"/>
    <cellStyle name="60% - Accent1 2 42 7" xfId="19262"/>
    <cellStyle name="60% - Accent1 2 42 8" xfId="22168"/>
    <cellStyle name="60% - Accent1 2 42 9" xfId="18773"/>
    <cellStyle name="60% - Accent1 2 43" xfId="4326"/>
    <cellStyle name="60% - Accent1 2 43 2" xfId="20727"/>
    <cellStyle name="60% - Accent1 2 43 3" xfId="20241"/>
    <cellStyle name="60% - Accent1 2 43 4" xfId="21220"/>
    <cellStyle name="60% - Accent1 2 43 5" xfId="19752"/>
    <cellStyle name="60% - Accent1 2 43 6" xfId="21692"/>
    <cellStyle name="60% - Accent1 2 43 7" xfId="19263"/>
    <cellStyle name="60% - Accent1 2 43 8" xfId="22167"/>
    <cellStyle name="60% - Accent1 2 43 9" xfId="18774"/>
    <cellStyle name="60% - Accent1 2 44" xfId="4327"/>
    <cellStyle name="60% - Accent1 2 44 2" xfId="20726"/>
    <cellStyle name="60% - Accent1 2 44 3" xfId="20242"/>
    <cellStyle name="60% - Accent1 2 44 4" xfId="21219"/>
    <cellStyle name="60% - Accent1 2 44 5" xfId="19753"/>
    <cellStyle name="60% - Accent1 2 44 6" xfId="21691"/>
    <cellStyle name="60% - Accent1 2 44 7" xfId="19264"/>
    <cellStyle name="60% - Accent1 2 44 8" xfId="22166"/>
    <cellStyle name="60% - Accent1 2 44 9" xfId="18775"/>
    <cellStyle name="60% - Accent1 2 45" xfId="4328"/>
    <cellStyle name="60% - Accent1 2 45 2" xfId="20725"/>
    <cellStyle name="60% - Accent1 2 45 3" xfId="20243"/>
    <cellStyle name="60% - Accent1 2 45 4" xfId="21218"/>
    <cellStyle name="60% - Accent1 2 45 5" xfId="19754"/>
    <cellStyle name="60% - Accent1 2 45 6" xfId="21690"/>
    <cellStyle name="60% - Accent1 2 45 7" xfId="19265"/>
    <cellStyle name="60% - Accent1 2 45 8" xfId="22165"/>
    <cellStyle name="60% - Accent1 2 45 9" xfId="18776"/>
    <cellStyle name="60% - Accent1 2 46" xfId="4329"/>
    <cellStyle name="60% - Accent1 2 46 2" xfId="20724"/>
    <cellStyle name="60% - Accent1 2 46 3" xfId="20244"/>
    <cellStyle name="60% - Accent1 2 46 4" xfId="21217"/>
    <cellStyle name="60% - Accent1 2 46 5" xfId="19755"/>
    <cellStyle name="60% - Accent1 2 46 6" xfId="21689"/>
    <cellStyle name="60% - Accent1 2 46 7" xfId="19266"/>
    <cellStyle name="60% - Accent1 2 46 8" xfId="22164"/>
    <cellStyle name="60% - Accent1 2 46 9" xfId="18777"/>
    <cellStyle name="60% - Accent1 2 47" xfId="4330"/>
    <cellStyle name="60% - Accent1 2 47 2" xfId="20723"/>
    <cellStyle name="60% - Accent1 2 47 3" xfId="20245"/>
    <cellStyle name="60% - Accent1 2 47 4" xfId="21216"/>
    <cellStyle name="60% - Accent1 2 47 5" xfId="19756"/>
    <cellStyle name="60% - Accent1 2 47 6" xfId="21688"/>
    <cellStyle name="60% - Accent1 2 47 7" xfId="19267"/>
    <cellStyle name="60% - Accent1 2 47 8" xfId="22163"/>
    <cellStyle name="60% - Accent1 2 47 9" xfId="18778"/>
    <cellStyle name="60% - Accent1 2 48" xfId="4331"/>
    <cellStyle name="60% - Accent1 2 48 2" xfId="20722"/>
    <cellStyle name="60% - Accent1 2 48 3" xfId="20246"/>
    <cellStyle name="60% - Accent1 2 48 4" xfId="21215"/>
    <cellStyle name="60% - Accent1 2 48 5" xfId="19757"/>
    <cellStyle name="60% - Accent1 2 48 6" xfId="21687"/>
    <cellStyle name="60% - Accent1 2 48 7" xfId="19268"/>
    <cellStyle name="60% - Accent1 2 48 8" xfId="22162"/>
    <cellStyle name="60% - Accent1 2 48 9" xfId="18779"/>
    <cellStyle name="60% - Accent1 2 49" xfId="4332"/>
    <cellStyle name="60% - Accent1 2 49 2" xfId="20721"/>
    <cellStyle name="60% - Accent1 2 49 3" xfId="20247"/>
    <cellStyle name="60% - Accent1 2 49 4" xfId="21214"/>
    <cellStyle name="60% - Accent1 2 49 5" xfId="19758"/>
    <cellStyle name="60% - Accent1 2 49 6" xfId="21686"/>
    <cellStyle name="60% - Accent1 2 49 7" xfId="19269"/>
    <cellStyle name="60% - Accent1 2 49 8" xfId="22161"/>
    <cellStyle name="60% - Accent1 2 49 9" xfId="18780"/>
    <cellStyle name="60% - Accent1 2 5" xfId="4333"/>
    <cellStyle name="60% - Accent1 2 5 2" xfId="20720"/>
    <cellStyle name="60% - Accent1 2 5 3" xfId="20248"/>
    <cellStyle name="60% - Accent1 2 5 4" xfId="21213"/>
    <cellStyle name="60% - Accent1 2 5 5" xfId="19759"/>
    <cellStyle name="60% - Accent1 2 5 6" xfId="21685"/>
    <cellStyle name="60% - Accent1 2 5 7" xfId="19270"/>
    <cellStyle name="60% - Accent1 2 5 8" xfId="22160"/>
    <cellStyle name="60% - Accent1 2 5 9" xfId="18781"/>
    <cellStyle name="60% - Accent1 2 50" xfId="4334"/>
    <cellStyle name="60% - Accent1 2 50 2" xfId="20719"/>
    <cellStyle name="60% - Accent1 2 50 3" xfId="20249"/>
    <cellStyle name="60% - Accent1 2 50 4" xfId="21212"/>
    <cellStyle name="60% - Accent1 2 50 5" xfId="19760"/>
    <cellStyle name="60% - Accent1 2 50 6" xfId="21684"/>
    <cellStyle name="60% - Accent1 2 50 7" xfId="19271"/>
    <cellStyle name="60% - Accent1 2 50 8" xfId="22159"/>
    <cellStyle name="60% - Accent1 2 50 9" xfId="18782"/>
    <cellStyle name="60% - Accent1 2 51" xfId="4335"/>
    <cellStyle name="60% - Accent1 2 51 2" xfId="20718"/>
    <cellStyle name="60% - Accent1 2 51 3" xfId="20250"/>
    <cellStyle name="60% - Accent1 2 51 4" xfId="21211"/>
    <cellStyle name="60% - Accent1 2 51 5" xfId="19761"/>
    <cellStyle name="60% - Accent1 2 51 6" xfId="21683"/>
    <cellStyle name="60% - Accent1 2 51 7" xfId="19272"/>
    <cellStyle name="60% - Accent1 2 51 8" xfId="22158"/>
    <cellStyle name="60% - Accent1 2 51 9" xfId="18783"/>
    <cellStyle name="60% - Accent1 2 52" xfId="4336"/>
    <cellStyle name="60% - Accent1 2 52 2" xfId="20717"/>
    <cellStyle name="60% - Accent1 2 52 3" xfId="20251"/>
    <cellStyle name="60% - Accent1 2 52 4" xfId="21210"/>
    <cellStyle name="60% - Accent1 2 52 5" xfId="19762"/>
    <cellStyle name="60% - Accent1 2 52 6" xfId="21682"/>
    <cellStyle name="60% - Accent1 2 52 7" xfId="19273"/>
    <cellStyle name="60% - Accent1 2 52 8" xfId="22157"/>
    <cellStyle name="60% - Accent1 2 52 9" xfId="18784"/>
    <cellStyle name="60% - Accent1 2 53" xfId="4337"/>
    <cellStyle name="60% - Accent1 2 53 2" xfId="20716"/>
    <cellStyle name="60% - Accent1 2 53 3" xfId="20252"/>
    <cellStyle name="60% - Accent1 2 53 4" xfId="21209"/>
    <cellStyle name="60% - Accent1 2 53 5" xfId="19763"/>
    <cellStyle name="60% - Accent1 2 53 6" xfId="21681"/>
    <cellStyle name="60% - Accent1 2 53 7" xfId="19274"/>
    <cellStyle name="60% - Accent1 2 53 8" xfId="22156"/>
    <cellStyle name="60% - Accent1 2 53 9" xfId="18785"/>
    <cellStyle name="60% - Accent1 2 54" xfId="4338"/>
    <cellStyle name="60% - Accent1 2 54 2" xfId="20715"/>
    <cellStyle name="60% - Accent1 2 54 3" xfId="20253"/>
    <cellStyle name="60% - Accent1 2 54 4" xfId="21208"/>
    <cellStyle name="60% - Accent1 2 54 5" xfId="19764"/>
    <cellStyle name="60% - Accent1 2 54 6" xfId="21680"/>
    <cellStyle name="60% - Accent1 2 54 7" xfId="19275"/>
    <cellStyle name="60% - Accent1 2 54 8" xfId="22155"/>
    <cellStyle name="60% - Accent1 2 54 9" xfId="18786"/>
    <cellStyle name="60% - Accent1 2 55" xfId="4339"/>
    <cellStyle name="60% - Accent1 2 55 2" xfId="20714"/>
    <cellStyle name="60% - Accent1 2 55 3" xfId="20254"/>
    <cellStyle name="60% - Accent1 2 55 4" xfId="21207"/>
    <cellStyle name="60% - Accent1 2 55 5" xfId="19765"/>
    <cellStyle name="60% - Accent1 2 55 6" xfId="21679"/>
    <cellStyle name="60% - Accent1 2 55 7" xfId="19276"/>
    <cellStyle name="60% - Accent1 2 55 8" xfId="22154"/>
    <cellStyle name="60% - Accent1 2 55 9" xfId="18787"/>
    <cellStyle name="60% - Accent1 2 56" xfId="4340"/>
    <cellStyle name="60% - Accent1 2 56 2" xfId="20713"/>
    <cellStyle name="60% - Accent1 2 56 3" xfId="20255"/>
    <cellStyle name="60% - Accent1 2 56 4" xfId="21206"/>
    <cellStyle name="60% - Accent1 2 56 5" xfId="19766"/>
    <cellStyle name="60% - Accent1 2 56 6" xfId="21678"/>
    <cellStyle name="60% - Accent1 2 56 7" xfId="19277"/>
    <cellStyle name="60% - Accent1 2 56 8" xfId="22153"/>
    <cellStyle name="60% - Accent1 2 56 9" xfId="18788"/>
    <cellStyle name="60% - Accent1 2 57" xfId="4341"/>
    <cellStyle name="60% - Accent1 2 57 2" xfId="20712"/>
    <cellStyle name="60% - Accent1 2 57 3" xfId="20256"/>
    <cellStyle name="60% - Accent1 2 57 4" xfId="21205"/>
    <cellStyle name="60% - Accent1 2 57 5" xfId="19767"/>
    <cellStyle name="60% - Accent1 2 57 6" xfId="21677"/>
    <cellStyle name="60% - Accent1 2 57 7" xfId="19278"/>
    <cellStyle name="60% - Accent1 2 57 8" xfId="22152"/>
    <cellStyle name="60% - Accent1 2 57 9" xfId="18789"/>
    <cellStyle name="60% - Accent1 2 58" xfId="4342"/>
    <cellStyle name="60% - Accent1 2 58 2" xfId="20711"/>
    <cellStyle name="60% - Accent1 2 58 3" xfId="20257"/>
    <cellStyle name="60% - Accent1 2 58 4" xfId="21204"/>
    <cellStyle name="60% - Accent1 2 58 5" xfId="19768"/>
    <cellStyle name="60% - Accent1 2 58 6" xfId="21676"/>
    <cellStyle name="60% - Accent1 2 58 7" xfId="19279"/>
    <cellStyle name="60% - Accent1 2 58 8" xfId="22151"/>
    <cellStyle name="60% - Accent1 2 58 9" xfId="18790"/>
    <cellStyle name="60% - Accent1 2 59" xfId="4343"/>
    <cellStyle name="60% - Accent1 2 59 2" xfId="20710"/>
    <cellStyle name="60% - Accent1 2 59 3" xfId="20258"/>
    <cellStyle name="60% - Accent1 2 59 4" xfId="21203"/>
    <cellStyle name="60% - Accent1 2 59 5" xfId="19769"/>
    <cellStyle name="60% - Accent1 2 59 6" xfId="21675"/>
    <cellStyle name="60% - Accent1 2 59 7" xfId="19280"/>
    <cellStyle name="60% - Accent1 2 59 8" xfId="22150"/>
    <cellStyle name="60% - Accent1 2 59 9" xfId="18791"/>
    <cellStyle name="60% - Accent1 2 6" xfId="4344"/>
    <cellStyle name="60% - Accent1 2 6 2" xfId="20709"/>
    <cellStyle name="60% - Accent1 2 6 3" xfId="20259"/>
    <cellStyle name="60% - Accent1 2 6 4" xfId="21202"/>
    <cellStyle name="60% - Accent1 2 6 5" xfId="19770"/>
    <cellStyle name="60% - Accent1 2 6 6" xfId="21674"/>
    <cellStyle name="60% - Accent1 2 6 7" xfId="19281"/>
    <cellStyle name="60% - Accent1 2 6 8" xfId="22149"/>
    <cellStyle name="60% - Accent1 2 6 9" xfId="18792"/>
    <cellStyle name="60% - Accent1 2 60" xfId="4345"/>
    <cellStyle name="60% - Accent1 2 60 2" xfId="20708"/>
    <cellStyle name="60% - Accent1 2 60 3" xfId="20260"/>
    <cellStyle name="60% - Accent1 2 60 4" xfId="21201"/>
    <cellStyle name="60% - Accent1 2 60 5" xfId="19771"/>
    <cellStyle name="60% - Accent1 2 60 6" xfId="21673"/>
    <cellStyle name="60% - Accent1 2 60 7" xfId="19282"/>
    <cellStyle name="60% - Accent1 2 60 8" xfId="22148"/>
    <cellStyle name="60% - Accent1 2 60 9" xfId="18793"/>
    <cellStyle name="60% - Accent1 2 61" xfId="4346"/>
    <cellStyle name="60% - Accent1 2 61 2" xfId="20707"/>
    <cellStyle name="60% - Accent1 2 61 3" xfId="20261"/>
    <cellStyle name="60% - Accent1 2 61 4" xfId="21200"/>
    <cellStyle name="60% - Accent1 2 61 5" xfId="19772"/>
    <cellStyle name="60% - Accent1 2 61 6" xfId="21672"/>
    <cellStyle name="60% - Accent1 2 61 7" xfId="19283"/>
    <cellStyle name="60% - Accent1 2 61 8" xfId="22147"/>
    <cellStyle name="60% - Accent1 2 61 9" xfId="18794"/>
    <cellStyle name="60% - Accent1 2 62" xfId="4347"/>
    <cellStyle name="60% - Accent1 2 62 2" xfId="20706"/>
    <cellStyle name="60% - Accent1 2 62 3" xfId="20262"/>
    <cellStyle name="60% - Accent1 2 62 4" xfId="21199"/>
    <cellStyle name="60% - Accent1 2 62 5" xfId="19773"/>
    <cellStyle name="60% - Accent1 2 62 6" xfId="21671"/>
    <cellStyle name="60% - Accent1 2 62 7" xfId="19284"/>
    <cellStyle name="60% - Accent1 2 62 8" xfId="22146"/>
    <cellStyle name="60% - Accent1 2 62 9" xfId="18795"/>
    <cellStyle name="60% - Accent1 2 63" xfId="4348"/>
    <cellStyle name="60% - Accent1 2 63 2" xfId="20705"/>
    <cellStyle name="60% - Accent1 2 63 3" xfId="20263"/>
    <cellStyle name="60% - Accent1 2 63 4" xfId="21198"/>
    <cellStyle name="60% - Accent1 2 63 5" xfId="19774"/>
    <cellStyle name="60% - Accent1 2 63 6" xfId="21670"/>
    <cellStyle name="60% - Accent1 2 63 7" xfId="19285"/>
    <cellStyle name="60% - Accent1 2 63 8" xfId="22145"/>
    <cellStyle name="60% - Accent1 2 63 9" xfId="18796"/>
    <cellStyle name="60% - Accent1 2 64" xfId="4349"/>
    <cellStyle name="60% - Accent1 2 64 2" xfId="20704"/>
    <cellStyle name="60% - Accent1 2 64 3" xfId="20264"/>
    <cellStyle name="60% - Accent1 2 64 4" xfId="21197"/>
    <cellStyle name="60% - Accent1 2 64 5" xfId="19775"/>
    <cellStyle name="60% - Accent1 2 64 6" xfId="21669"/>
    <cellStyle name="60% - Accent1 2 64 7" xfId="19286"/>
    <cellStyle name="60% - Accent1 2 64 8" xfId="22144"/>
    <cellStyle name="60% - Accent1 2 64 9" xfId="18797"/>
    <cellStyle name="60% - Accent1 2 65" xfId="4350"/>
    <cellStyle name="60% - Accent1 2 65 2" xfId="20703"/>
    <cellStyle name="60% - Accent1 2 65 3" xfId="20265"/>
    <cellStyle name="60% - Accent1 2 65 4" xfId="21196"/>
    <cellStyle name="60% - Accent1 2 65 5" xfId="19776"/>
    <cellStyle name="60% - Accent1 2 65 6" xfId="21668"/>
    <cellStyle name="60% - Accent1 2 65 7" xfId="19287"/>
    <cellStyle name="60% - Accent1 2 65 8" xfId="22143"/>
    <cellStyle name="60% - Accent1 2 65 9" xfId="18798"/>
    <cellStyle name="60% - Accent1 2 66" xfId="4351"/>
    <cellStyle name="60% - Accent1 2 66 2" xfId="20702"/>
    <cellStyle name="60% - Accent1 2 66 3" xfId="20266"/>
    <cellStyle name="60% - Accent1 2 66 4" xfId="21195"/>
    <cellStyle name="60% - Accent1 2 66 5" xfId="19777"/>
    <cellStyle name="60% - Accent1 2 66 6" xfId="21667"/>
    <cellStyle name="60% - Accent1 2 66 7" xfId="19288"/>
    <cellStyle name="60% - Accent1 2 66 8" xfId="22142"/>
    <cellStyle name="60% - Accent1 2 66 9" xfId="18799"/>
    <cellStyle name="60% - Accent1 2 67" xfId="4352"/>
    <cellStyle name="60% - Accent1 2 67 2" xfId="20701"/>
    <cellStyle name="60% - Accent1 2 67 3" xfId="20267"/>
    <cellStyle name="60% - Accent1 2 67 4" xfId="21194"/>
    <cellStyle name="60% - Accent1 2 67 5" xfId="19778"/>
    <cellStyle name="60% - Accent1 2 67 6" xfId="21666"/>
    <cellStyle name="60% - Accent1 2 67 7" xfId="19289"/>
    <cellStyle name="60% - Accent1 2 67 8" xfId="22141"/>
    <cellStyle name="60% - Accent1 2 67 9" xfId="18800"/>
    <cellStyle name="60% - Accent1 2 68" xfId="4353"/>
    <cellStyle name="60% - Accent1 2 68 2" xfId="20700"/>
    <cellStyle name="60% - Accent1 2 68 3" xfId="20268"/>
    <cellStyle name="60% - Accent1 2 68 4" xfId="21193"/>
    <cellStyle name="60% - Accent1 2 68 5" xfId="19779"/>
    <cellStyle name="60% - Accent1 2 68 6" xfId="21665"/>
    <cellStyle name="60% - Accent1 2 68 7" xfId="19290"/>
    <cellStyle name="60% - Accent1 2 68 8" xfId="22140"/>
    <cellStyle name="60% - Accent1 2 68 9" xfId="18801"/>
    <cellStyle name="60% - Accent1 2 69" xfId="4354"/>
    <cellStyle name="60% - Accent1 2 69 2" xfId="20699"/>
    <cellStyle name="60% - Accent1 2 69 3" xfId="20269"/>
    <cellStyle name="60% - Accent1 2 69 4" xfId="21192"/>
    <cellStyle name="60% - Accent1 2 69 5" xfId="19780"/>
    <cellStyle name="60% - Accent1 2 69 6" xfId="21664"/>
    <cellStyle name="60% - Accent1 2 69 7" xfId="19291"/>
    <cellStyle name="60% - Accent1 2 69 8" xfId="22139"/>
    <cellStyle name="60% - Accent1 2 69 9" xfId="18802"/>
    <cellStyle name="60% - Accent1 2 7" xfId="4355"/>
    <cellStyle name="60% - Accent1 2 7 2" xfId="20698"/>
    <cellStyle name="60% - Accent1 2 7 3" xfId="20270"/>
    <cellStyle name="60% - Accent1 2 7 4" xfId="21191"/>
    <cellStyle name="60% - Accent1 2 7 5" xfId="19781"/>
    <cellStyle name="60% - Accent1 2 7 6" xfId="21663"/>
    <cellStyle name="60% - Accent1 2 7 7" xfId="19292"/>
    <cellStyle name="60% - Accent1 2 7 8" xfId="22138"/>
    <cellStyle name="60% - Accent1 2 7 9" xfId="18803"/>
    <cellStyle name="60% - Accent1 2 70" xfId="4356"/>
    <cellStyle name="60% - Accent1 2 70 2" xfId="20697"/>
    <cellStyle name="60% - Accent1 2 70 3" xfId="20271"/>
    <cellStyle name="60% - Accent1 2 70 4" xfId="21190"/>
    <cellStyle name="60% - Accent1 2 70 5" xfId="19782"/>
    <cellStyle name="60% - Accent1 2 70 6" xfId="21662"/>
    <cellStyle name="60% - Accent1 2 70 7" xfId="19293"/>
    <cellStyle name="60% - Accent1 2 70 8" xfId="22137"/>
    <cellStyle name="60% - Accent1 2 70 9" xfId="18804"/>
    <cellStyle name="60% - Accent1 2 71" xfId="4357"/>
    <cellStyle name="60% - Accent1 2 71 2" xfId="20696"/>
    <cellStyle name="60% - Accent1 2 71 3" xfId="20272"/>
    <cellStyle name="60% - Accent1 2 71 4" xfId="21189"/>
    <cellStyle name="60% - Accent1 2 71 5" xfId="19783"/>
    <cellStyle name="60% - Accent1 2 71 6" xfId="21661"/>
    <cellStyle name="60% - Accent1 2 71 7" xfId="19294"/>
    <cellStyle name="60% - Accent1 2 71 8" xfId="22136"/>
    <cellStyle name="60% - Accent1 2 71 9" xfId="18805"/>
    <cellStyle name="60% - Accent1 2 72" xfId="4358"/>
    <cellStyle name="60% - Accent1 2 72 2" xfId="20695"/>
    <cellStyle name="60% - Accent1 2 72 3" xfId="20273"/>
    <cellStyle name="60% - Accent1 2 72 4" xfId="21188"/>
    <cellStyle name="60% - Accent1 2 72 5" xfId="19784"/>
    <cellStyle name="60% - Accent1 2 72 6" xfId="21660"/>
    <cellStyle name="60% - Accent1 2 72 7" xfId="19295"/>
    <cellStyle name="60% - Accent1 2 72 8" xfId="22135"/>
    <cellStyle name="60% - Accent1 2 72 9" xfId="18806"/>
    <cellStyle name="60% - Accent1 2 73" xfId="4359"/>
    <cellStyle name="60% - Accent1 2 73 2" xfId="20694"/>
    <cellStyle name="60% - Accent1 2 73 3" xfId="20274"/>
    <cellStyle name="60% - Accent1 2 73 4" xfId="21187"/>
    <cellStyle name="60% - Accent1 2 73 5" xfId="19785"/>
    <cellStyle name="60% - Accent1 2 73 6" xfId="21659"/>
    <cellStyle name="60% - Accent1 2 73 7" xfId="19296"/>
    <cellStyle name="60% - Accent1 2 73 8" xfId="22134"/>
    <cellStyle name="60% - Accent1 2 73 9" xfId="18807"/>
    <cellStyle name="60% - Accent1 2 74" xfId="4360"/>
    <cellStyle name="60% - Accent1 2 74 2" xfId="20693"/>
    <cellStyle name="60% - Accent1 2 74 3" xfId="20275"/>
    <cellStyle name="60% - Accent1 2 74 4" xfId="21186"/>
    <cellStyle name="60% - Accent1 2 74 5" xfId="19786"/>
    <cellStyle name="60% - Accent1 2 74 6" xfId="21658"/>
    <cellStyle name="60% - Accent1 2 74 7" xfId="19297"/>
    <cellStyle name="60% - Accent1 2 74 8" xfId="22133"/>
    <cellStyle name="60% - Accent1 2 74 9" xfId="18808"/>
    <cellStyle name="60% - Accent1 2 75" xfId="4361"/>
    <cellStyle name="60% - Accent1 2 75 2" xfId="20692"/>
    <cellStyle name="60% - Accent1 2 75 3" xfId="20276"/>
    <cellStyle name="60% - Accent1 2 75 4" xfId="21185"/>
    <cellStyle name="60% - Accent1 2 75 5" xfId="19787"/>
    <cellStyle name="60% - Accent1 2 75 6" xfId="21657"/>
    <cellStyle name="60% - Accent1 2 75 7" xfId="19298"/>
    <cellStyle name="60% - Accent1 2 75 8" xfId="22132"/>
    <cellStyle name="60% - Accent1 2 75 9" xfId="18809"/>
    <cellStyle name="60% - Accent1 2 76" xfId="4362"/>
    <cellStyle name="60% - Accent1 2 76 2" xfId="20691"/>
    <cellStyle name="60% - Accent1 2 76 3" xfId="20277"/>
    <cellStyle name="60% - Accent1 2 76 4" xfId="21184"/>
    <cellStyle name="60% - Accent1 2 76 5" xfId="19788"/>
    <cellStyle name="60% - Accent1 2 76 6" xfId="21656"/>
    <cellStyle name="60% - Accent1 2 76 7" xfId="19299"/>
    <cellStyle name="60% - Accent1 2 76 8" xfId="22131"/>
    <cellStyle name="60% - Accent1 2 76 9" xfId="18810"/>
    <cellStyle name="60% - Accent1 2 77" xfId="4363"/>
    <cellStyle name="60% - Accent1 2 77 2" xfId="20690"/>
    <cellStyle name="60% - Accent1 2 77 3" xfId="20278"/>
    <cellStyle name="60% - Accent1 2 77 4" xfId="21183"/>
    <cellStyle name="60% - Accent1 2 77 5" xfId="19789"/>
    <cellStyle name="60% - Accent1 2 77 6" xfId="21655"/>
    <cellStyle name="60% - Accent1 2 77 7" xfId="19300"/>
    <cellStyle name="60% - Accent1 2 77 8" xfId="22130"/>
    <cellStyle name="60% - Accent1 2 77 9" xfId="18811"/>
    <cellStyle name="60% - Accent1 2 78" xfId="4364"/>
    <cellStyle name="60% - Accent1 2 78 2" xfId="20689"/>
    <cellStyle name="60% - Accent1 2 78 3" xfId="20279"/>
    <cellStyle name="60% - Accent1 2 78 4" xfId="21182"/>
    <cellStyle name="60% - Accent1 2 78 5" xfId="19790"/>
    <cellStyle name="60% - Accent1 2 78 6" xfId="21654"/>
    <cellStyle name="60% - Accent1 2 78 7" xfId="19301"/>
    <cellStyle name="60% - Accent1 2 78 8" xfId="22129"/>
    <cellStyle name="60% - Accent1 2 78 9" xfId="18812"/>
    <cellStyle name="60% - Accent1 2 79" xfId="4365"/>
    <cellStyle name="60% - Accent1 2 8" xfId="4366"/>
    <cellStyle name="60% - Accent1 2 8 2" xfId="20688"/>
    <cellStyle name="60% - Accent1 2 8 3" xfId="20280"/>
    <cellStyle name="60% - Accent1 2 8 4" xfId="21181"/>
    <cellStyle name="60% - Accent1 2 8 5" xfId="19791"/>
    <cellStyle name="60% - Accent1 2 8 6" xfId="21653"/>
    <cellStyle name="60% - Accent1 2 8 7" xfId="19302"/>
    <cellStyle name="60% - Accent1 2 8 8" xfId="22128"/>
    <cellStyle name="60% - Accent1 2 8 9" xfId="18813"/>
    <cellStyle name="60% - Accent1 2 80" xfId="4367"/>
    <cellStyle name="60% - Accent1 2 81" xfId="4368"/>
    <cellStyle name="60% - Accent1 2 82" xfId="4369"/>
    <cellStyle name="60% - Accent1 2 83" xfId="4370"/>
    <cellStyle name="60% - Accent1 2 84" xfId="4371"/>
    <cellStyle name="60% - Accent1 2 85" xfId="4372"/>
    <cellStyle name="60% - Accent1 2 86" xfId="4373"/>
    <cellStyle name="60% - Accent1 2 87" xfId="4374"/>
    <cellStyle name="60% - Accent1 2 88" xfId="4375"/>
    <cellStyle name="60% - Accent1 2 89" xfId="4376"/>
    <cellStyle name="60% - Accent1 2 9" xfId="4377"/>
    <cellStyle name="60% - Accent1 2 9 2" xfId="20687"/>
    <cellStyle name="60% - Accent1 2 9 3" xfId="20281"/>
    <cellStyle name="60% - Accent1 2 9 4" xfId="21180"/>
    <cellStyle name="60% - Accent1 2 9 5" xfId="19792"/>
    <cellStyle name="60% - Accent1 2 9 6" xfId="21652"/>
    <cellStyle name="60% - Accent1 2 9 7" xfId="19303"/>
    <cellStyle name="60% - Accent1 2 9 8" xfId="22127"/>
    <cellStyle name="60% - Accent1 2 9 9" xfId="18814"/>
    <cellStyle name="60% - Accent1 2 90" xfId="20764"/>
    <cellStyle name="60% - Accent1 2 91" xfId="20204"/>
    <cellStyle name="60% - Accent1 2 92" xfId="21257"/>
    <cellStyle name="60% - Accent1 2 93" xfId="19715"/>
    <cellStyle name="60% - Accent1 2 94" xfId="21729"/>
    <cellStyle name="60% - Accent1 2 95" xfId="19226"/>
    <cellStyle name="60% - Accent1 2 96" xfId="22204"/>
    <cellStyle name="60% - Accent1 2 97" xfId="18737"/>
    <cellStyle name="60% - Accent1 2 98" xfId="22430"/>
    <cellStyle name="60% - Accent1 2 99" xfId="22599"/>
    <cellStyle name="60% - Accent1 20" xfId="4378"/>
    <cellStyle name="60% - Accent1 20 2" xfId="20686"/>
    <cellStyle name="60% - Accent1 20 3" xfId="20282"/>
    <cellStyle name="60% - Accent1 20 4" xfId="21179"/>
    <cellStyle name="60% - Accent1 20 5" xfId="19793"/>
    <cellStyle name="60% - Accent1 20 6" xfId="21651"/>
    <cellStyle name="60% - Accent1 20 7" xfId="19304"/>
    <cellStyle name="60% - Accent1 20 8" xfId="22126"/>
    <cellStyle name="60% - Accent1 20 9" xfId="18815"/>
    <cellStyle name="60% - Accent1 21" xfId="4379"/>
    <cellStyle name="60% - Accent1 21 2" xfId="20685"/>
    <cellStyle name="60% - Accent1 21 3" xfId="20283"/>
    <cellStyle name="60% - Accent1 21 4" xfId="21178"/>
    <cellStyle name="60% - Accent1 21 5" xfId="19794"/>
    <cellStyle name="60% - Accent1 21 6" xfId="21650"/>
    <cellStyle name="60% - Accent1 21 7" xfId="19305"/>
    <cellStyle name="60% - Accent1 21 8" xfId="22125"/>
    <cellStyle name="60% - Accent1 21 9" xfId="18816"/>
    <cellStyle name="60% - Accent1 22" xfId="4380"/>
    <cellStyle name="60% - Accent1 22 2" xfId="20684"/>
    <cellStyle name="60% - Accent1 22 3" xfId="20284"/>
    <cellStyle name="60% - Accent1 22 4" xfId="21177"/>
    <cellStyle name="60% - Accent1 22 5" xfId="19795"/>
    <cellStyle name="60% - Accent1 22 6" xfId="21649"/>
    <cellStyle name="60% - Accent1 22 7" xfId="19306"/>
    <cellStyle name="60% - Accent1 22 8" xfId="22124"/>
    <cellStyle name="60% - Accent1 22 9" xfId="18817"/>
    <cellStyle name="60% - Accent1 23" xfId="4381"/>
    <cellStyle name="60% - Accent1 23 2" xfId="20683"/>
    <cellStyle name="60% - Accent1 23 3" xfId="20285"/>
    <cellStyle name="60% - Accent1 23 4" xfId="21176"/>
    <cellStyle name="60% - Accent1 23 5" xfId="19796"/>
    <cellStyle name="60% - Accent1 23 6" xfId="21648"/>
    <cellStyle name="60% - Accent1 23 7" xfId="19307"/>
    <cellStyle name="60% - Accent1 23 8" xfId="22123"/>
    <cellStyle name="60% - Accent1 23 9" xfId="18818"/>
    <cellStyle name="60% - Accent1 24" xfId="4382"/>
    <cellStyle name="60% - Accent1 24 2" xfId="20682"/>
    <cellStyle name="60% - Accent1 24 3" xfId="20286"/>
    <cellStyle name="60% - Accent1 24 4" xfId="21175"/>
    <cellStyle name="60% - Accent1 24 5" xfId="19797"/>
    <cellStyle name="60% - Accent1 24 6" xfId="21647"/>
    <cellStyle name="60% - Accent1 24 7" xfId="19308"/>
    <cellStyle name="60% - Accent1 24 8" xfId="22122"/>
    <cellStyle name="60% - Accent1 24 9" xfId="18819"/>
    <cellStyle name="60% - Accent1 25" xfId="4383"/>
    <cellStyle name="60% - Accent1 25 2" xfId="20681"/>
    <cellStyle name="60% - Accent1 25 3" xfId="20287"/>
    <cellStyle name="60% - Accent1 25 4" xfId="21174"/>
    <cellStyle name="60% - Accent1 25 5" xfId="19798"/>
    <cellStyle name="60% - Accent1 25 6" xfId="21646"/>
    <cellStyle name="60% - Accent1 25 7" xfId="19309"/>
    <cellStyle name="60% - Accent1 25 8" xfId="22121"/>
    <cellStyle name="60% - Accent1 25 9" xfId="18820"/>
    <cellStyle name="60% - Accent1 26" xfId="4384"/>
    <cellStyle name="60% - Accent1 26 2" xfId="20680"/>
    <cellStyle name="60% - Accent1 26 3" xfId="20288"/>
    <cellStyle name="60% - Accent1 26 4" xfId="21173"/>
    <cellStyle name="60% - Accent1 26 5" xfId="19799"/>
    <cellStyle name="60% - Accent1 26 6" xfId="21645"/>
    <cellStyle name="60% - Accent1 26 7" xfId="19310"/>
    <cellStyle name="60% - Accent1 26 8" xfId="22120"/>
    <cellStyle name="60% - Accent1 26 9" xfId="18821"/>
    <cellStyle name="60% - Accent1 27" xfId="4385"/>
    <cellStyle name="60% - Accent1 27 2" xfId="20679"/>
    <cellStyle name="60% - Accent1 27 3" xfId="20289"/>
    <cellStyle name="60% - Accent1 27 4" xfId="21172"/>
    <cellStyle name="60% - Accent1 27 5" xfId="19800"/>
    <cellStyle name="60% - Accent1 27 6" xfId="21644"/>
    <cellStyle name="60% - Accent1 27 7" xfId="19311"/>
    <cellStyle name="60% - Accent1 27 8" xfId="22119"/>
    <cellStyle name="60% - Accent1 27 9" xfId="18822"/>
    <cellStyle name="60% - Accent1 28" xfId="4386"/>
    <cellStyle name="60% - Accent1 28 2" xfId="20678"/>
    <cellStyle name="60% - Accent1 28 3" xfId="20290"/>
    <cellStyle name="60% - Accent1 28 4" xfId="21171"/>
    <cellStyle name="60% - Accent1 28 5" xfId="19801"/>
    <cellStyle name="60% - Accent1 28 6" xfId="21643"/>
    <cellStyle name="60% - Accent1 28 7" xfId="19312"/>
    <cellStyle name="60% - Accent1 28 8" xfId="22118"/>
    <cellStyle name="60% - Accent1 28 9" xfId="18823"/>
    <cellStyle name="60% - Accent1 29" xfId="4387"/>
    <cellStyle name="60% - Accent1 29 2" xfId="20677"/>
    <cellStyle name="60% - Accent1 29 3" xfId="20291"/>
    <cellStyle name="60% - Accent1 29 4" xfId="21170"/>
    <cellStyle name="60% - Accent1 29 5" xfId="19802"/>
    <cellStyle name="60% - Accent1 29 6" xfId="21642"/>
    <cellStyle name="60% - Accent1 29 7" xfId="19313"/>
    <cellStyle name="60% - Accent1 29 8" xfId="22117"/>
    <cellStyle name="60% - Accent1 29 9" xfId="18824"/>
    <cellStyle name="60% - Accent1 3" xfId="4388"/>
    <cellStyle name="60% - Accent1 3 10" xfId="4389"/>
    <cellStyle name="60% - Accent1 3 10 2" xfId="20675"/>
    <cellStyle name="60% - Accent1 3 10 3" xfId="20293"/>
    <cellStyle name="60% - Accent1 3 10 4" xfId="21168"/>
    <cellStyle name="60% - Accent1 3 10 5" xfId="19804"/>
    <cellStyle name="60% - Accent1 3 10 6" xfId="21640"/>
    <cellStyle name="60% - Accent1 3 10 7" xfId="19315"/>
    <cellStyle name="60% - Accent1 3 10 8" xfId="22115"/>
    <cellStyle name="60% - Accent1 3 10 9" xfId="18826"/>
    <cellStyle name="60% - Accent1 3 100" xfId="22765"/>
    <cellStyle name="60% - Accent1 3 101" xfId="22930"/>
    <cellStyle name="60% - Accent1 3 102" xfId="23095"/>
    <cellStyle name="60% - Accent1 3 103" xfId="23260"/>
    <cellStyle name="60% - Accent1 3 104" xfId="23424"/>
    <cellStyle name="60% - Accent1 3 105" xfId="23589"/>
    <cellStyle name="60% - Accent1 3 106" xfId="23752"/>
    <cellStyle name="60% - Accent1 3 107" xfId="23917"/>
    <cellStyle name="60% - Accent1 3 108" xfId="24157"/>
    <cellStyle name="60% - Accent1 3 109" xfId="24816"/>
    <cellStyle name="60% - Accent1 3 11" xfId="4390"/>
    <cellStyle name="60% - Accent1 3 11 2" xfId="20674"/>
    <cellStyle name="60% - Accent1 3 11 3" xfId="20294"/>
    <cellStyle name="60% - Accent1 3 11 4" xfId="21167"/>
    <cellStyle name="60% - Accent1 3 11 5" xfId="19805"/>
    <cellStyle name="60% - Accent1 3 11 6" xfId="21639"/>
    <cellStyle name="60% - Accent1 3 11 7" xfId="19316"/>
    <cellStyle name="60% - Accent1 3 11 8" xfId="22114"/>
    <cellStyle name="60% - Accent1 3 11 9" xfId="18827"/>
    <cellStyle name="60% - Accent1 3 110" xfId="24978"/>
    <cellStyle name="60% - Accent1 3 111" xfId="25201"/>
    <cellStyle name="60% - Accent1 3 112" xfId="25655"/>
    <cellStyle name="60% - Accent1 3 12" xfId="4391"/>
    <cellStyle name="60% - Accent1 3 12 2" xfId="20673"/>
    <cellStyle name="60% - Accent1 3 12 3" xfId="20295"/>
    <cellStyle name="60% - Accent1 3 12 4" xfId="21166"/>
    <cellStyle name="60% - Accent1 3 12 5" xfId="19806"/>
    <cellStyle name="60% - Accent1 3 12 6" xfId="21638"/>
    <cellStyle name="60% - Accent1 3 12 7" xfId="19317"/>
    <cellStyle name="60% - Accent1 3 12 8" xfId="22113"/>
    <cellStyle name="60% - Accent1 3 12 9" xfId="18828"/>
    <cellStyle name="60% - Accent1 3 13" xfId="4392"/>
    <cellStyle name="60% - Accent1 3 13 2" xfId="20672"/>
    <cellStyle name="60% - Accent1 3 13 3" xfId="20296"/>
    <cellStyle name="60% - Accent1 3 13 4" xfId="21165"/>
    <cellStyle name="60% - Accent1 3 13 5" xfId="19807"/>
    <cellStyle name="60% - Accent1 3 13 6" xfId="21637"/>
    <cellStyle name="60% - Accent1 3 13 7" xfId="19318"/>
    <cellStyle name="60% - Accent1 3 13 8" xfId="22112"/>
    <cellStyle name="60% - Accent1 3 13 9" xfId="18829"/>
    <cellStyle name="60% - Accent1 3 14" xfId="4393"/>
    <cellStyle name="60% - Accent1 3 14 2" xfId="20671"/>
    <cellStyle name="60% - Accent1 3 14 3" xfId="20297"/>
    <cellStyle name="60% - Accent1 3 14 4" xfId="21164"/>
    <cellStyle name="60% - Accent1 3 14 5" xfId="19808"/>
    <cellStyle name="60% - Accent1 3 14 6" xfId="21636"/>
    <cellStyle name="60% - Accent1 3 14 7" xfId="19319"/>
    <cellStyle name="60% - Accent1 3 14 8" xfId="22111"/>
    <cellStyle name="60% - Accent1 3 14 9" xfId="18830"/>
    <cellStyle name="60% - Accent1 3 15" xfId="4394"/>
    <cellStyle name="60% - Accent1 3 15 2" xfId="20670"/>
    <cellStyle name="60% - Accent1 3 15 3" xfId="20298"/>
    <cellStyle name="60% - Accent1 3 15 4" xfId="21163"/>
    <cellStyle name="60% - Accent1 3 15 5" xfId="19809"/>
    <cellStyle name="60% - Accent1 3 15 6" xfId="21635"/>
    <cellStyle name="60% - Accent1 3 15 7" xfId="19320"/>
    <cellStyle name="60% - Accent1 3 15 8" xfId="22110"/>
    <cellStyle name="60% - Accent1 3 15 9" xfId="18831"/>
    <cellStyle name="60% - Accent1 3 16" xfId="4395"/>
    <cellStyle name="60% - Accent1 3 16 2" xfId="20669"/>
    <cellStyle name="60% - Accent1 3 16 3" xfId="20299"/>
    <cellStyle name="60% - Accent1 3 16 4" xfId="21162"/>
    <cellStyle name="60% - Accent1 3 16 5" xfId="19810"/>
    <cellStyle name="60% - Accent1 3 16 6" xfId="21634"/>
    <cellStyle name="60% - Accent1 3 16 7" xfId="19321"/>
    <cellStyle name="60% - Accent1 3 16 8" xfId="22109"/>
    <cellStyle name="60% - Accent1 3 16 9" xfId="18832"/>
    <cellStyle name="60% - Accent1 3 17" xfId="4396"/>
    <cellStyle name="60% - Accent1 3 17 2" xfId="20668"/>
    <cellStyle name="60% - Accent1 3 17 3" xfId="20300"/>
    <cellStyle name="60% - Accent1 3 17 4" xfId="21161"/>
    <cellStyle name="60% - Accent1 3 17 5" xfId="19811"/>
    <cellStyle name="60% - Accent1 3 17 6" xfId="21633"/>
    <cellStyle name="60% - Accent1 3 17 7" xfId="19322"/>
    <cellStyle name="60% - Accent1 3 17 8" xfId="22108"/>
    <cellStyle name="60% - Accent1 3 17 9" xfId="18833"/>
    <cellStyle name="60% - Accent1 3 18" xfId="4397"/>
    <cellStyle name="60% - Accent1 3 18 2" xfId="20667"/>
    <cellStyle name="60% - Accent1 3 18 3" xfId="20301"/>
    <cellStyle name="60% - Accent1 3 18 4" xfId="21160"/>
    <cellStyle name="60% - Accent1 3 18 5" xfId="19812"/>
    <cellStyle name="60% - Accent1 3 18 6" xfId="21632"/>
    <cellStyle name="60% - Accent1 3 18 7" xfId="19323"/>
    <cellStyle name="60% - Accent1 3 18 8" xfId="22107"/>
    <cellStyle name="60% - Accent1 3 18 9" xfId="18834"/>
    <cellStyle name="60% - Accent1 3 19" xfId="4398"/>
    <cellStyle name="60% - Accent1 3 19 2" xfId="20666"/>
    <cellStyle name="60% - Accent1 3 19 3" xfId="20302"/>
    <cellStyle name="60% - Accent1 3 19 4" xfId="21159"/>
    <cellStyle name="60% - Accent1 3 19 5" xfId="19813"/>
    <cellStyle name="60% - Accent1 3 19 6" xfId="21631"/>
    <cellStyle name="60% - Accent1 3 19 7" xfId="19324"/>
    <cellStyle name="60% - Accent1 3 19 8" xfId="22106"/>
    <cellStyle name="60% - Accent1 3 19 9" xfId="18835"/>
    <cellStyle name="60% - Accent1 3 2" xfId="4399"/>
    <cellStyle name="60% - Accent1 3 2 2" xfId="20665"/>
    <cellStyle name="60% - Accent1 3 2 3" xfId="20303"/>
    <cellStyle name="60% - Accent1 3 2 4" xfId="21158"/>
    <cellStyle name="60% - Accent1 3 2 5" xfId="19814"/>
    <cellStyle name="60% - Accent1 3 2 6" xfId="21630"/>
    <cellStyle name="60% - Accent1 3 2 7" xfId="19325"/>
    <cellStyle name="60% - Accent1 3 2 8" xfId="22105"/>
    <cellStyle name="60% - Accent1 3 2 9" xfId="18836"/>
    <cellStyle name="60% - Accent1 3 20" xfId="4400"/>
    <cellStyle name="60% - Accent1 3 20 2" xfId="20664"/>
    <cellStyle name="60% - Accent1 3 20 3" xfId="20304"/>
    <cellStyle name="60% - Accent1 3 20 4" xfId="21157"/>
    <cellStyle name="60% - Accent1 3 20 5" xfId="19815"/>
    <cellStyle name="60% - Accent1 3 20 6" xfId="21629"/>
    <cellStyle name="60% - Accent1 3 20 7" xfId="19326"/>
    <cellStyle name="60% - Accent1 3 20 8" xfId="22104"/>
    <cellStyle name="60% - Accent1 3 20 9" xfId="18837"/>
    <cellStyle name="60% - Accent1 3 21" xfId="4401"/>
    <cellStyle name="60% - Accent1 3 21 2" xfId="20663"/>
    <cellStyle name="60% - Accent1 3 21 3" xfId="20305"/>
    <cellStyle name="60% - Accent1 3 21 4" xfId="21156"/>
    <cellStyle name="60% - Accent1 3 21 5" xfId="19816"/>
    <cellStyle name="60% - Accent1 3 21 6" xfId="21628"/>
    <cellStyle name="60% - Accent1 3 21 7" xfId="19327"/>
    <cellStyle name="60% - Accent1 3 21 8" xfId="22103"/>
    <cellStyle name="60% - Accent1 3 21 9" xfId="18838"/>
    <cellStyle name="60% - Accent1 3 22" xfId="4402"/>
    <cellStyle name="60% - Accent1 3 22 2" xfId="20662"/>
    <cellStyle name="60% - Accent1 3 22 3" xfId="20306"/>
    <cellStyle name="60% - Accent1 3 22 4" xfId="21155"/>
    <cellStyle name="60% - Accent1 3 22 5" xfId="19817"/>
    <cellStyle name="60% - Accent1 3 22 6" xfId="21627"/>
    <cellStyle name="60% - Accent1 3 22 7" xfId="19328"/>
    <cellStyle name="60% - Accent1 3 22 8" xfId="22102"/>
    <cellStyle name="60% - Accent1 3 22 9" xfId="18839"/>
    <cellStyle name="60% - Accent1 3 23" xfId="4403"/>
    <cellStyle name="60% - Accent1 3 23 2" xfId="20661"/>
    <cellStyle name="60% - Accent1 3 23 3" xfId="20307"/>
    <cellStyle name="60% - Accent1 3 23 4" xfId="21154"/>
    <cellStyle name="60% - Accent1 3 23 5" xfId="19818"/>
    <cellStyle name="60% - Accent1 3 23 6" xfId="21626"/>
    <cellStyle name="60% - Accent1 3 23 7" xfId="19329"/>
    <cellStyle name="60% - Accent1 3 23 8" xfId="22101"/>
    <cellStyle name="60% - Accent1 3 23 9" xfId="18840"/>
    <cellStyle name="60% - Accent1 3 24" xfId="4404"/>
    <cellStyle name="60% - Accent1 3 24 2" xfId="20660"/>
    <cellStyle name="60% - Accent1 3 24 3" xfId="20308"/>
    <cellStyle name="60% - Accent1 3 24 4" xfId="21153"/>
    <cellStyle name="60% - Accent1 3 24 5" xfId="19819"/>
    <cellStyle name="60% - Accent1 3 24 6" xfId="21625"/>
    <cellStyle name="60% - Accent1 3 24 7" xfId="19330"/>
    <cellStyle name="60% - Accent1 3 24 8" xfId="22100"/>
    <cellStyle name="60% - Accent1 3 24 9" xfId="18841"/>
    <cellStyle name="60% - Accent1 3 25" xfId="4405"/>
    <cellStyle name="60% - Accent1 3 25 2" xfId="20659"/>
    <cellStyle name="60% - Accent1 3 25 3" xfId="20309"/>
    <cellStyle name="60% - Accent1 3 25 4" xfId="21152"/>
    <cellStyle name="60% - Accent1 3 25 5" xfId="19820"/>
    <cellStyle name="60% - Accent1 3 25 6" xfId="21624"/>
    <cellStyle name="60% - Accent1 3 25 7" xfId="19331"/>
    <cellStyle name="60% - Accent1 3 25 8" xfId="22099"/>
    <cellStyle name="60% - Accent1 3 25 9" xfId="18842"/>
    <cellStyle name="60% - Accent1 3 26" xfId="4406"/>
    <cellStyle name="60% - Accent1 3 26 2" xfId="20658"/>
    <cellStyle name="60% - Accent1 3 26 3" xfId="20310"/>
    <cellStyle name="60% - Accent1 3 26 4" xfId="21151"/>
    <cellStyle name="60% - Accent1 3 26 5" xfId="19821"/>
    <cellStyle name="60% - Accent1 3 26 6" xfId="21623"/>
    <cellStyle name="60% - Accent1 3 26 7" xfId="19332"/>
    <cellStyle name="60% - Accent1 3 26 8" xfId="22098"/>
    <cellStyle name="60% - Accent1 3 26 9" xfId="18843"/>
    <cellStyle name="60% - Accent1 3 27" xfId="4407"/>
    <cellStyle name="60% - Accent1 3 27 2" xfId="20657"/>
    <cellStyle name="60% - Accent1 3 27 3" xfId="20311"/>
    <cellStyle name="60% - Accent1 3 27 4" xfId="21150"/>
    <cellStyle name="60% - Accent1 3 27 5" xfId="19822"/>
    <cellStyle name="60% - Accent1 3 27 6" xfId="21622"/>
    <cellStyle name="60% - Accent1 3 27 7" xfId="19333"/>
    <cellStyle name="60% - Accent1 3 27 8" xfId="22097"/>
    <cellStyle name="60% - Accent1 3 27 9" xfId="18844"/>
    <cellStyle name="60% - Accent1 3 28" xfId="4408"/>
    <cellStyle name="60% - Accent1 3 28 2" xfId="20656"/>
    <cellStyle name="60% - Accent1 3 28 3" xfId="20312"/>
    <cellStyle name="60% - Accent1 3 28 4" xfId="21149"/>
    <cellStyle name="60% - Accent1 3 28 5" xfId="19823"/>
    <cellStyle name="60% - Accent1 3 28 6" xfId="21621"/>
    <cellStyle name="60% - Accent1 3 28 7" xfId="19334"/>
    <cellStyle name="60% - Accent1 3 28 8" xfId="22096"/>
    <cellStyle name="60% - Accent1 3 28 9" xfId="18845"/>
    <cellStyle name="60% - Accent1 3 29" xfId="4409"/>
    <cellStyle name="60% - Accent1 3 29 2" xfId="20655"/>
    <cellStyle name="60% - Accent1 3 29 3" xfId="20313"/>
    <cellStyle name="60% - Accent1 3 29 4" xfId="21148"/>
    <cellStyle name="60% - Accent1 3 29 5" xfId="19824"/>
    <cellStyle name="60% - Accent1 3 29 6" xfId="21620"/>
    <cellStyle name="60% - Accent1 3 29 7" xfId="19335"/>
    <cellStyle name="60% - Accent1 3 29 8" xfId="22095"/>
    <cellStyle name="60% - Accent1 3 29 9" xfId="18846"/>
    <cellStyle name="60% - Accent1 3 3" xfId="4410"/>
    <cellStyle name="60% - Accent1 3 3 2" xfId="20654"/>
    <cellStyle name="60% - Accent1 3 3 3" xfId="20314"/>
    <cellStyle name="60% - Accent1 3 3 4" xfId="21147"/>
    <cellStyle name="60% - Accent1 3 3 5" xfId="19825"/>
    <cellStyle name="60% - Accent1 3 3 6" xfId="21619"/>
    <cellStyle name="60% - Accent1 3 3 7" xfId="19336"/>
    <cellStyle name="60% - Accent1 3 3 8" xfId="22094"/>
    <cellStyle name="60% - Accent1 3 3 9" xfId="18847"/>
    <cellStyle name="60% - Accent1 3 30" xfId="4411"/>
    <cellStyle name="60% - Accent1 3 30 2" xfId="20653"/>
    <cellStyle name="60% - Accent1 3 30 3" xfId="20315"/>
    <cellStyle name="60% - Accent1 3 30 4" xfId="21146"/>
    <cellStyle name="60% - Accent1 3 30 5" xfId="19826"/>
    <cellStyle name="60% - Accent1 3 30 6" xfId="21618"/>
    <cellStyle name="60% - Accent1 3 30 7" xfId="19337"/>
    <cellStyle name="60% - Accent1 3 30 8" xfId="22093"/>
    <cellStyle name="60% - Accent1 3 30 9" xfId="18848"/>
    <cellStyle name="60% - Accent1 3 31" xfId="4412"/>
    <cellStyle name="60% - Accent1 3 31 2" xfId="20652"/>
    <cellStyle name="60% - Accent1 3 31 3" xfId="20316"/>
    <cellStyle name="60% - Accent1 3 31 4" xfId="21145"/>
    <cellStyle name="60% - Accent1 3 31 5" xfId="19827"/>
    <cellStyle name="60% - Accent1 3 31 6" xfId="21617"/>
    <cellStyle name="60% - Accent1 3 31 7" xfId="19338"/>
    <cellStyle name="60% - Accent1 3 31 8" xfId="22092"/>
    <cellStyle name="60% - Accent1 3 31 9" xfId="18849"/>
    <cellStyle name="60% - Accent1 3 32" xfId="4413"/>
    <cellStyle name="60% - Accent1 3 32 2" xfId="20651"/>
    <cellStyle name="60% - Accent1 3 32 3" xfId="20317"/>
    <cellStyle name="60% - Accent1 3 32 4" xfId="21144"/>
    <cellStyle name="60% - Accent1 3 32 5" xfId="19828"/>
    <cellStyle name="60% - Accent1 3 32 6" xfId="21616"/>
    <cellStyle name="60% - Accent1 3 32 7" xfId="19339"/>
    <cellStyle name="60% - Accent1 3 32 8" xfId="22091"/>
    <cellStyle name="60% - Accent1 3 32 9" xfId="18850"/>
    <cellStyle name="60% - Accent1 3 33" xfId="4414"/>
    <cellStyle name="60% - Accent1 3 33 2" xfId="20650"/>
    <cellStyle name="60% - Accent1 3 33 3" xfId="20318"/>
    <cellStyle name="60% - Accent1 3 33 4" xfId="21143"/>
    <cellStyle name="60% - Accent1 3 33 5" xfId="19829"/>
    <cellStyle name="60% - Accent1 3 33 6" xfId="21615"/>
    <cellStyle name="60% - Accent1 3 33 7" xfId="19340"/>
    <cellStyle name="60% - Accent1 3 33 8" xfId="22090"/>
    <cellStyle name="60% - Accent1 3 33 9" xfId="18851"/>
    <cellStyle name="60% - Accent1 3 34" xfId="4415"/>
    <cellStyle name="60% - Accent1 3 34 2" xfId="20649"/>
    <cellStyle name="60% - Accent1 3 34 3" xfId="20319"/>
    <cellStyle name="60% - Accent1 3 34 4" xfId="21142"/>
    <cellStyle name="60% - Accent1 3 34 5" xfId="19830"/>
    <cellStyle name="60% - Accent1 3 34 6" xfId="21614"/>
    <cellStyle name="60% - Accent1 3 34 7" xfId="19341"/>
    <cellStyle name="60% - Accent1 3 34 8" xfId="22089"/>
    <cellStyle name="60% - Accent1 3 34 9" xfId="18852"/>
    <cellStyle name="60% - Accent1 3 35" xfId="4416"/>
    <cellStyle name="60% - Accent1 3 35 2" xfId="20648"/>
    <cellStyle name="60% - Accent1 3 35 3" xfId="20320"/>
    <cellStyle name="60% - Accent1 3 35 4" xfId="21141"/>
    <cellStyle name="60% - Accent1 3 35 5" xfId="19831"/>
    <cellStyle name="60% - Accent1 3 35 6" xfId="21613"/>
    <cellStyle name="60% - Accent1 3 35 7" xfId="19342"/>
    <cellStyle name="60% - Accent1 3 35 8" xfId="22088"/>
    <cellStyle name="60% - Accent1 3 35 9" xfId="18853"/>
    <cellStyle name="60% - Accent1 3 36" xfId="4417"/>
    <cellStyle name="60% - Accent1 3 36 2" xfId="20647"/>
    <cellStyle name="60% - Accent1 3 36 3" xfId="20321"/>
    <cellStyle name="60% - Accent1 3 36 4" xfId="21140"/>
    <cellStyle name="60% - Accent1 3 36 5" xfId="19832"/>
    <cellStyle name="60% - Accent1 3 36 6" xfId="21612"/>
    <cellStyle name="60% - Accent1 3 36 7" xfId="19343"/>
    <cellStyle name="60% - Accent1 3 36 8" xfId="22087"/>
    <cellStyle name="60% - Accent1 3 36 9" xfId="18854"/>
    <cellStyle name="60% - Accent1 3 37" xfId="4418"/>
    <cellStyle name="60% - Accent1 3 37 2" xfId="20646"/>
    <cellStyle name="60% - Accent1 3 37 3" xfId="20322"/>
    <cellStyle name="60% - Accent1 3 37 4" xfId="21139"/>
    <cellStyle name="60% - Accent1 3 37 5" xfId="19833"/>
    <cellStyle name="60% - Accent1 3 37 6" xfId="21611"/>
    <cellStyle name="60% - Accent1 3 37 7" xfId="19344"/>
    <cellStyle name="60% - Accent1 3 37 8" xfId="22086"/>
    <cellStyle name="60% - Accent1 3 37 9" xfId="18855"/>
    <cellStyle name="60% - Accent1 3 38" xfId="4419"/>
    <cellStyle name="60% - Accent1 3 38 2" xfId="20645"/>
    <cellStyle name="60% - Accent1 3 38 3" xfId="20323"/>
    <cellStyle name="60% - Accent1 3 38 4" xfId="21138"/>
    <cellStyle name="60% - Accent1 3 38 5" xfId="19834"/>
    <cellStyle name="60% - Accent1 3 38 6" xfId="21610"/>
    <cellStyle name="60% - Accent1 3 38 7" xfId="19345"/>
    <cellStyle name="60% - Accent1 3 38 8" xfId="22085"/>
    <cellStyle name="60% - Accent1 3 38 9" xfId="18856"/>
    <cellStyle name="60% - Accent1 3 39" xfId="4420"/>
    <cellStyle name="60% - Accent1 3 39 2" xfId="20644"/>
    <cellStyle name="60% - Accent1 3 39 3" xfId="20324"/>
    <cellStyle name="60% - Accent1 3 39 4" xfId="21137"/>
    <cellStyle name="60% - Accent1 3 39 5" xfId="19835"/>
    <cellStyle name="60% - Accent1 3 39 6" xfId="21609"/>
    <cellStyle name="60% - Accent1 3 39 7" xfId="19346"/>
    <cellStyle name="60% - Accent1 3 39 8" xfId="22084"/>
    <cellStyle name="60% - Accent1 3 39 9" xfId="18857"/>
    <cellStyle name="60% - Accent1 3 4" xfId="4421"/>
    <cellStyle name="60% - Accent1 3 4 2" xfId="20643"/>
    <cellStyle name="60% - Accent1 3 4 3" xfId="20325"/>
    <cellStyle name="60% - Accent1 3 4 4" xfId="21136"/>
    <cellStyle name="60% - Accent1 3 4 5" xfId="19836"/>
    <cellStyle name="60% - Accent1 3 4 6" xfId="21608"/>
    <cellStyle name="60% - Accent1 3 4 7" xfId="19347"/>
    <cellStyle name="60% - Accent1 3 4 8" xfId="22083"/>
    <cellStyle name="60% - Accent1 3 4 9" xfId="18858"/>
    <cellStyle name="60% - Accent1 3 40" xfId="4422"/>
    <cellStyle name="60% - Accent1 3 40 2" xfId="20642"/>
    <cellStyle name="60% - Accent1 3 40 3" xfId="20326"/>
    <cellStyle name="60% - Accent1 3 40 4" xfId="21135"/>
    <cellStyle name="60% - Accent1 3 40 5" xfId="19837"/>
    <cellStyle name="60% - Accent1 3 40 6" xfId="21607"/>
    <cellStyle name="60% - Accent1 3 40 7" xfId="19348"/>
    <cellStyle name="60% - Accent1 3 40 8" xfId="22082"/>
    <cellStyle name="60% - Accent1 3 40 9" xfId="18859"/>
    <cellStyle name="60% - Accent1 3 41" xfId="4423"/>
    <cellStyle name="60% - Accent1 3 41 2" xfId="20641"/>
    <cellStyle name="60% - Accent1 3 41 3" xfId="20327"/>
    <cellStyle name="60% - Accent1 3 41 4" xfId="21134"/>
    <cellStyle name="60% - Accent1 3 41 5" xfId="19838"/>
    <cellStyle name="60% - Accent1 3 41 6" xfId="21606"/>
    <cellStyle name="60% - Accent1 3 41 7" xfId="19349"/>
    <cellStyle name="60% - Accent1 3 41 8" xfId="22081"/>
    <cellStyle name="60% - Accent1 3 41 9" xfId="18860"/>
    <cellStyle name="60% - Accent1 3 42" xfId="4424"/>
    <cellStyle name="60% - Accent1 3 42 2" xfId="20640"/>
    <cellStyle name="60% - Accent1 3 42 3" xfId="20328"/>
    <cellStyle name="60% - Accent1 3 42 4" xfId="21133"/>
    <cellStyle name="60% - Accent1 3 42 5" xfId="19839"/>
    <cellStyle name="60% - Accent1 3 42 6" xfId="21605"/>
    <cellStyle name="60% - Accent1 3 42 7" xfId="19350"/>
    <cellStyle name="60% - Accent1 3 42 8" xfId="22080"/>
    <cellStyle name="60% - Accent1 3 42 9" xfId="18861"/>
    <cellStyle name="60% - Accent1 3 43" xfId="4425"/>
    <cellStyle name="60% - Accent1 3 43 2" xfId="20639"/>
    <cellStyle name="60% - Accent1 3 43 3" xfId="20329"/>
    <cellStyle name="60% - Accent1 3 43 4" xfId="21132"/>
    <cellStyle name="60% - Accent1 3 43 5" xfId="19840"/>
    <cellStyle name="60% - Accent1 3 43 6" xfId="21604"/>
    <cellStyle name="60% - Accent1 3 43 7" xfId="19351"/>
    <cellStyle name="60% - Accent1 3 43 8" xfId="22079"/>
    <cellStyle name="60% - Accent1 3 43 9" xfId="18862"/>
    <cellStyle name="60% - Accent1 3 44" xfId="4426"/>
    <cellStyle name="60% - Accent1 3 44 2" xfId="20638"/>
    <cellStyle name="60% - Accent1 3 44 3" xfId="20330"/>
    <cellStyle name="60% - Accent1 3 44 4" xfId="21131"/>
    <cellStyle name="60% - Accent1 3 44 5" xfId="19841"/>
    <cellStyle name="60% - Accent1 3 44 6" xfId="21603"/>
    <cellStyle name="60% - Accent1 3 44 7" xfId="19352"/>
    <cellStyle name="60% - Accent1 3 44 8" xfId="22078"/>
    <cellStyle name="60% - Accent1 3 44 9" xfId="18863"/>
    <cellStyle name="60% - Accent1 3 45" xfId="4427"/>
    <cellStyle name="60% - Accent1 3 45 2" xfId="20637"/>
    <cellStyle name="60% - Accent1 3 45 3" xfId="20331"/>
    <cellStyle name="60% - Accent1 3 45 4" xfId="21130"/>
    <cellStyle name="60% - Accent1 3 45 5" xfId="19842"/>
    <cellStyle name="60% - Accent1 3 45 6" xfId="21602"/>
    <cellStyle name="60% - Accent1 3 45 7" xfId="19353"/>
    <cellStyle name="60% - Accent1 3 45 8" xfId="22077"/>
    <cellStyle name="60% - Accent1 3 45 9" xfId="18864"/>
    <cellStyle name="60% - Accent1 3 46" xfId="4428"/>
    <cellStyle name="60% - Accent1 3 46 2" xfId="20636"/>
    <cellStyle name="60% - Accent1 3 46 3" xfId="20332"/>
    <cellStyle name="60% - Accent1 3 46 4" xfId="21129"/>
    <cellStyle name="60% - Accent1 3 46 5" xfId="19843"/>
    <cellStyle name="60% - Accent1 3 46 6" xfId="21601"/>
    <cellStyle name="60% - Accent1 3 46 7" xfId="19354"/>
    <cellStyle name="60% - Accent1 3 46 8" xfId="22076"/>
    <cellStyle name="60% - Accent1 3 46 9" xfId="18865"/>
    <cellStyle name="60% - Accent1 3 47" xfId="4429"/>
    <cellStyle name="60% - Accent1 3 47 2" xfId="20635"/>
    <cellStyle name="60% - Accent1 3 47 3" xfId="20333"/>
    <cellStyle name="60% - Accent1 3 47 4" xfId="21128"/>
    <cellStyle name="60% - Accent1 3 47 5" xfId="19844"/>
    <cellStyle name="60% - Accent1 3 47 6" xfId="21600"/>
    <cellStyle name="60% - Accent1 3 47 7" xfId="19355"/>
    <cellStyle name="60% - Accent1 3 47 8" xfId="22075"/>
    <cellStyle name="60% - Accent1 3 47 9" xfId="18866"/>
    <cellStyle name="60% - Accent1 3 48" xfId="4430"/>
    <cellStyle name="60% - Accent1 3 48 2" xfId="20634"/>
    <cellStyle name="60% - Accent1 3 48 3" xfId="20334"/>
    <cellStyle name="60% - Accent1 3 48 4" xfId="21127"/>
    <cellStyle name="60% - Accent1 3 48 5" xfId="19845"/>
    <cellStyle name="60% - Accent1 3 48 6" xfId="21599"/>
    <cellStyle name="60% - Accent1 3 48 7" xfId="19356"/>
    <cellStyle name="60% - Accent1 3 48 8" xfId="22074"/>
    <cellStyle name="60% - Accent1 3 48 9" xfId="18867"/>
    <cellStyle name="60% - Accent1 3 49" xfId="4431"/>
    <cellStyle name="60% - Accent1 3 49 2" xfId="20633"/>
    <cellStyle name="60% - Accent1 3 49 3" xfId="20335"/>
    <cellStyle name="60% - Accent1 3 49 4" xfId="21126"/>
    <cellStyle name="60% - Accent1 3 49 5" xfId="19846"/>
    <cellStyle name="60% - Accent1 3 49 6" xfId="21598"/>
    <cellStyle name="60% - Accent1 3 49 7" xfId="19357"/>
    <cellStyle name="60% - Accent1 3 49 8" xfId="22073"/>
    <cellStyle name="60% - Accent1 3 49 9" xfId="18868"/>
    <cellStyle name="60% - Accent1 3 5" xfId="4432"/>
    <cellStyle name="60% - Accent1 3 5 2" xfId="20632"/>
    <cellStyle name="60% - Accent1 3 5 3" xfId="20336"/>
    <cellStyle name="60% - Accent1 3 5 4" xfId="21125"/>
    <cellStyle name="60% - Accent1 3 5 5" xfId="19847"/>
    <cellStyle name="60% - Accent1 3 5 6" xfId="21597"/>
    <cellStyle name="60% - Accent1 3 5 7" xfId="19358"/>
    <cellStyle name="60% - Accent1 3 5 8" xfId="22072"/>
    <cellStyle name="60% - Accent1 3 5 9" xfId="18869"/>
    <cellStyle name="60% - Accent1 3 50" xfId="4433"/>
    <cellStyle name="60% - Accent1 3 50 2" xfId="20631"/>
    <cellStyle name="60% - Accent1 3 50 3" xfId="20337"/>
    <cellStyle name="60% - Accent1 3 50 4" xfId="21124"/>
    <cellStyle name="60% - Accent1 3 50 5" xfId="19848"/>
    <cellStyle name="60% - Accent1 3 50 6" xfId="21596"/>
    <cellStyle name="60% - Accent1 3 50 7" xfId="19359"/>
    <cellStyle name="60% - Accent1 3 50 8" xfId="22071"/>
    <cellStyle name="60% - Accent1 3 50 9" xfId="18870"/>
    <cellStyle name="60% - Accent1 3 51" xfId="4434"/>
    <cellStyle name="60% - Accent1 3 51 2" xfId="20630"/>
    <cellStyle name="60% - Accent1 3 51 3" xfId="20338"/>
    <cellStyle name="60% - Accent1 3 51 4" xfId="21123"/>
    <cellStyle name="60% - Accent1 3 51 5" xfId="19849"/>
    <cellStyle name="60% - Accent1 3 51 6" xfId="21595"/>
    <cellStyle name="60% - Accent1 3 51 7" xfId="19360"/>
    <cellStyle name="60% - Accent1 3 51 8" xfId="22070"/>
    <cellStyle name="60% - Accent1 3 51 9" xfId="18871"/>
    <cellStyle name="60% - Accent1 3 52" xfId="4435"/>
    <cellStyle name="60% - Accent1 3 52 2" xfId="20629"/>
    <cellStyle name="60% - Accent1 3 52 3" xfId="20339"/>
    <cellStyle name="60% - Accent1 3 52 4" xfId="21122"/>
    <cellStyle name="60% - Accent1 3 52 5" xfId="19850"/>
    <cellStyle name="60% - Accent1 3 52 6" xfId="21594"/>
    <cellStyle name="60% - Accent1 3 52 7" xfId="19361"/>
    <cellStyle name="60% - Accent1 3 52 8" xfId="22069"/>
    <cellStyle name="60% - Accent1 3 52 9" xfId="18872"/>
    <cellStyle name="60% - Accent1 3 53" xfId="4436"/>
    <cellStyle name="60% - Accent1 3 53 2" xfId="20628"/>
    <cellStyle name="60% - Accent1 3 53 3" xfId="20340"/>
    <cellStyle name="60% - Accent1 3 53 4" xfId="21121"/>
    <cellStyle name="60% - Accent1 3 53 5" xfId="19851"/>
    <cellStyle name="60% - Accent1 3 53 6" xfId="21593"/>
    <cellStyle name="60% - Accent1 3 53 7" xfId="19362"/>
    <cellStyle name="60% - Accent1 3 53 8" xfId="22068"/>
    <cellStyle name="60% - Accent1 3 53 9" xfId="18873"/>
    <cellStyle name="60% - Accent1 3 54" xfId="4437"/>
    <cellStyle name="60% - Accent1 3 54 2" xfId="20627"/>
    <cellStyle name="60% - Accent1 3 54 3" xfId="20341"/>
    <cellStyle name="60% - Accent1 3 54 4" xfId="21120"/>
    <cellStyle name="60% - Accent1 3 54 5" xfId="19852"/>
    <cellStyle name="60% - Accent1 3 54 6" xfId="21592"/>
    <cellStyle name="60% - Accent1 3 54 7" xfId="19363"/>
    <cellStyle name="60% - Accent1 3 54 8" xfId="22067"/>
    <cellStyle name="60% - Accent1 3 54 9" xfId="18874"/>
    <cellStyle name="60% - Accent1 3 55" xfId="4438"/>
    <cellStyle name="60% - Accent1 3 55 2" xfId="20626"/>
    <cellStyle name="60% - Accent1 3 55 3" xfId="20342"/>
    <cellStyle name="60% - Accent1 3 55 4" xfId="21119"/>
    <cellStyle name="60% - Accent1 3 55 5" xfId="19853"/>
    <cellStyle name="60% - Accent1 3 55 6" xfId="21591"/>
    <cellStyle name="60% - Accent1 3 55 7" xfId="19364"/>
    <cellStyle name="60% - Accent1 3 55 8" xfId="22066"/>
    <cellStyle name="60% - Accent1 3 55 9" xfId="18875"/>
    <cellStyle name="60% - Accent1 3 56" xfId="4439"/>
    <cellStyle name="60% - Accent1 3 56 2" xfId="20625"/>
    <cellStyle name="60% - Accent1 3 56 3" xfId="20343"/>
    <cellStyle name="60% - Accent1 3 56 4" xfId="21118"/>
    <cellStyle name="60% - Accent1 3 56 5" xfId="19854"/>
    <cellStyle name="60% - Accent1 3 56 6" xfId="21590"/>
    <cellStyle name="60% - Accent1 3 56 7" xfId="19365"/>
    <cellStyle name="60% - Accent1 3 56 8" xfId="22065"/>
    <cellStyle name="60% - Accent1 3 56 9" xfId="18876"/>
    <cellStyle name="60% - Accent1 3 57" xfId="4440"/>
    <cellStyle name="60% - Accent1 3 57 2" xfId="20624"/>
    <cellStyle name="60% - Accent1 3 57 3" xfId="20344"/>
    <cellStyle name="60% - Accent1 3 57 4" xfId="21117"/>
    <cellStyle name="60% - Accent1 3 57 5" xfId="19855"/>
    <cellStyle name="60% - Accent1 3 57 6" xfId="21589"/>
    <cellStyle name="60% - Accent1 3 57 7" xfId="19366"/>
    <cellStyle name="60% - Accent1 3 57 8" xfId="22064"/>
    <cellStyle name="60% - Accent1 3 57 9" xfId="18877"/>
    <cellStyle name="60% - Accent1 3 58" xfId="4441"/>
    <cellStyle name="60% - Accent1 3 58 2" xfId="20623"/>
    <cellStyle name="60% - Accent1 3 58 3" xfId="20345"/>
    <cellStyle name="60% - Accent1 3 58 4" xfId="21116"/>
    <cellStyle name="60% - Accent1 3 58 5" xfId="19856"/>
    <cellStyle name="60% - Accent1 3 58 6" xfId="21588"/>
    <cellStyle name="60% - Accent1 3 58 7" xfId="19367"/>
    <cellStyle name="60% - Accent1 3 58 8" xfId="22063"/>
    <cellStyle name="60% - Accent1 3 58 9" xfId="18878"/>
    <cellStyle name="60% - Accent1 3 59" xfId="4442"/>
    <cellStyle name="60% - Accent1 3 59 2" xfId="20622"/>
    <cellStyle name="60% - Accent1 3 59 3" xfId="20346"/>
    <cellStyle name="60% - Accent1 3 59 4" xfId="21115"/>
    <cellStyle name="60% - Accent1 3 59 5" xfId="19857"/>
    <cellStyle name="60% - Accent1 3 59 6" xfId="21587"/>
    <cellStyle name="60% - Accent1 3 59 7" xfId="19368"/>
    <cellStyle name="60% - Accent1 3 59 8" xfId="22062"/>
    <cellStyle name="60% - Accent1 3 59 9" xfId="18879"/>
    <cellStyle name="60% - Accent1 3 6" xfId="4443"/>
    <cellStyle name="60% - Accent1 3 6 2" xfId="20621"/>
    <cellStyle name="60% - Accent1 3 6 3" xfId="20347"/>
    <cellStyle name="60% - Accent1 3 6 4" xfId="21114"/>
    <cellStyle name="60% - Accent1 3 6 5" xfId="19858"/>
    <cellStyle name="60% - Accent1 3 6 6" xfId="21586"/>
    <cellStyle name="60% - Accent1 3 6 7" xfId="19369"/>
    <cellStyle name="60% - Accent1 3 6 8" xfId="22061"/>
    <cellStyle name="60% - Accent1 3 6 9" xfId="18880"/>
    <cellStyle name="60% - Accent1 3 60" xfId="4444"/>
    <cellStyle name="60% - Accent1 3 60 2" xfId="20620"/>
    <cellStyle name="60% - Accent1 3 60 3" xfId="20348"/>
    <cellStyle name="60% - Accent1 3 60 4" xfId="21113"/>
    <cellStyle name="60% - Accent1 3 60 5" xfId="19859"/>
    <cellStyle name="60% - Accent1 3 60 6" xfId="21585"/>
    <cellStyle name="60% - Accent1 3 60 7" xfId="19370"/>
    <cellStyle name="60% - Accent1 3 60 8" xfId="22060"/>
    <cellStyle name="60% - Accent1 3 60 9" xfId="18881"/>
    <cellStyle name="60% - Accent1 3 61" xfId="4445"/>
    <cellStyle name="60% - Accent1 3 61 2" xfId="20619"/>
    <cellStyle name="60% - Accent1 3 61 3" xfId="20349"/>
    <cellStyle name="60% - Accent1 3 61 4" xfId="21112"/>
    <cellStyle name="60% - Accent1 3 61 5" xfId="19860"/>
    <cellStyle name="60% - Accent1 3 61 6" xfId="21584"/>
    <cellStyle name="60% - Accent1 3 61 7" xfId="19371"/>
    <cellStyle name="60% - Accent1 3 61 8" xfId="22059"/>
    <cellStyle name="60% - Accent1 3 61 9" xfId="18882"/>
    <cellStyle name="60% - Accent1 3 62" xfId="4446"/>
    <cellStyle name="60% - Accent1 3 62 2" xfId="20618"/>
    <cellStyle name="60% - Accent1 3 62 3" xfId="20350"/>
    <cellStyle name="60% - Accent1 3 62 4" xfId="21111"/>
    <cellStyle name="60% - Accent1 3 62 5" xfId="19861"/>
    <cellStyle name="60% - Accent1 3 62 6" xfId="21583"/>
    <cellStyle name="60% - Accent1 3 62 7" xfId="19372"/>
    <cellStyle name="60% - Accent1 3 62 8" xfId="22058"/>
    <cellStyle name="60% - Accent1 3 62 9" xfId="18883"/>
    <cellStyle name="60% - Accent1 3 63" xfId="4447"/>
    <cellStyle name="60% - Accent1 3 63 2" xfId="20617"/>
    <cellStyle name="60% - Accent1 3 63 3" xfId="20351"/>
    <cellStyle name="60% - Accent1 3 63 4" xfId="21110"/>
    <cellStyle name="60% - Accent1 3 63 5" xfId="19862"/>
    <cellStyle name="60% - Accent1 3 63 6" xfId="21582"/>
    <cellStyle name="60% - Accent1 3 63 7" xfId="19373"/>
    <cellStyle name="60% - Accent1 3 63 8" xfId="22057"/>
    <cellStyle name="60% - Accent1 3 63 9" xfId="18884"/>
    <cellStyle name="60% - Accent1 3 64" xfId="4448"/>
    <cellStyle name="60% - Accent1 3 64 2" xfId="20616"/>
    <cellStyle name="60% - Accent1 3 64 3" xfId="20352"/>
    <cellStyle name="60% - Accent1 3 64 4" xfId="21109"/>
    <cellStyle name="60% - Accent1 3 64 5" xfId="19863"/>
    <cellStyle name="60% - Accent1 3 64 6" xfId="21581"/>
    <cellStyle name="60% - Accent1 3 64 7" xfId="19374"/>
    <cellStyle name="60% - Accent1 3 64 8" xfId="22056"/>
    <cellStyle name="60% - Accent1 3 64 9" xfId="18885"/>
    <cellStyle name="60% - Accent1 3 65" xfId="4449"/>
    <cellStyle name="60% - Accent1 3 65 2" xfId="20615"/>
    <cellStyle name="60% - Accent1 3 65 3" xfId="20353"/>
    <cellStyle name="60% - Accent1 3 65 4" xfId="21108"/>
    <cellStyle name="60% - Accent1 3 65 5" xfId="19864"/>
    <cellStyle name="60% - Accent1 3 65 6" xfId="21580"/>
    <cellStyle name="60% - Accent1 3 65 7" xfId="19375"/>
    <cellStyle name="60% - Accent1 3 65 8" xfId="22055"/>
    <cellStyle name="60% - Accent1 3 65 9" xfId="18886"/>
    <cellStyle name="60% - Accent1 3 66" xfId="4450"/>
    <cellStyle name="60% - Accent1 3 66 2" xfId="20614"/>
    <cellStyle name="60% - Accent1 3 66 3" xfId="20354"/>
    <cellStyle name="60% - Accent1 3 66 4" xfId="21107"/>
    <cellStyle name="60% - Accent1 3 66 5" xfId="19865"/>
    <cellStyle name="60% - Accent1 3 66 6" xfId="21579"/>
    <cellStyle name="60% - Accent1 3 66 7" xfId="19376"/>
    <cellStyle name="60% - Accent1 3 66 8" xfId="22054"/>
    <cellStyle name="60% - Accent1 3 66 9" xfId="18887"/>
    <cellStyle name="60% - Accent1 3 67" xfId="4451"/>
    <cellStyle name="60% - Accent1 3 67 2" xfId="20613"/>
    <cellStyle name="60% - Accent1 3 67 3" xfId="20355"/>
    <cellStyle name="60% - Accent1 3 67 4" xfId="21106"/>
    <cellStyle name="60% - Accent1 3 67 5" xfId="19866"/>
    <cellStyle name="60% - Accent1 3 67 6" xfId="21578"/>
    <cellStyle name="60% - Accent1 3 67 7" xfId="19377"/>
    <cellStyle name="60% - Accent1 3 67 8" xfId="22053"/>
    <cellStyle name="60% - Accent1 3 67 9" xfId="18888"/>
    <cellStyle name="60% - Accent1 3 68" xfId="4452"/>
    <cellStyle name="60% - Accent1 3 68 2" xfId="20612"/>
    <cellStyle name="60% - Accent1 3 68 3" xfId="20356"/>
    <cellStyle name="60% - Accent1 3 68 4" xfId="21105"/>
    <cellStyle name="60% - Accent1 3 68 5" xfId="19867"/>
    <cellStyle name="60% - Accent1 3 68 6" xfId="21577"/>
    <cellStyle name="60% - Accent1 3 68 7" xfId="19378"/>
    <cellStyle name="60% - Accent1 3 68 8" xfId="22052"/>
    <cellStyle name="60% - Accent1 3 68 9" xfId="18889"/>
    <cellStyle name="60% - Accent1 3 69" xfId="4453"/>
    <cellStyle name="60% - Accent1 3 69 2" xfId="20611"/>
    <cellStyle name="60% - Accent1 3 69 3" xfId="20357"/>
    <cellStyle name="60% - Accent1 3 69 4" xfId="21104"/>
    <cellStyle name="60% - Accent1 3 69 5" xfId="19868"/>
    <cellStyle name="60% - Accent1 3 69 6" xfId="21576"/>
    <cellStyle name="60% - Accent1 3 69 7" xfId="19379"/>
    <cellStyle name="60% - Accent1 3 69 8" xfId="22051"/>
    <cellStyle name="60% - Accent1 3 69 9" xfId="18890"/>
    <cellStyle name="60% - Accent1 3 7" xfId="4454"/>
    <cellStyle name="60% - Accent1 3 7 2" xfId="20610"/>
    <cellStyle name="60% - Accent1 3 7 3" xfId="20358"/>
    <cellStyle name="60% - Accent1 3 7 4" xfId="21103"/>
    <cellStyle name="60% - Accent1 3 7 5" xfId="19869"/>
    <cellStyle name="60% - Accent1 3 7 6" xfId="21575"/>
    <cellStyle name="60% - Accent1 3 7 7" xfId="19380"/>
    <cellStyle name="60% - Accent1 3 7 8" xfId="22050"/>
    <cellStyle name="60% - Accent1 3 7 9" xfId="18891"/>
    <cellStyle name="60% - Accent1 3 70" xfId="4455"/>
    <cellStyle name="60% - Accent1 3 70 2" xfId="20609"/>
    <cellStyle name="60% - Accent1 3 70 3" xfId="20359"/>
    <cellStyle name="60% - Accent1 3 70 4" xfId="21102"/>
    <cellStyle name="60% - Accent1 3 70 5" xfId="19870"/>
    <cellStyle name="60% - Accent1 3 70 6" xfId="21574"/>
    <cellStyle name="60% - Accent1 3 70 7" xfId="19381"/>
    <cellStyle name="60% - Accent1 3 70 8" xfId="22049"/>
    <cellStyle name="60% - Accent1 3 70 9" xfId="18892"/>
    <cellStyle name="60% - Accent1 3 71" xfId="4456"/>
    <cellStyle name="60% - Accent1 3 71 2" xfId="20608"/>
    <cellStyle name="60% - Accent1 3 71 3" xfId="20360"/>
    <cellStyle name="60% - Accent1 3 71 4" xfId="21101"/>
    <cellStyle name="60% - Accent1 3 71 5" xfId="19871"/>
    <cellStyle name="60% - Accent1 3 71 6" xfId="21573"/>
    <cellStyle name="60% - Accent1 3 71 7" xfId="19382"/>
    <cellStyle name="60% - Accent1 3 71 8" xfId="22048"/>
    <cellStyle name="60% - Accent1 3 71 9" xfId="18893"/>
    <cellStyle name="60% - Accent1 3 72" xfId="4457"/>
    <cellStyle name="60% - Accent1 3 72 2" xfId="20607"/>
    <cellStyle name="60% - Accent1 3 72 3" xfId="20361"/>
    <cellStyle name="60% - Accent1 3 72 4" xfId="21100"/>
    <cellStyle name="60% - Accent1 3 72 5" xfId="19872"/>
    <cellStyle name="60% - Accent1 3 72 6" xfId="21572"/>
    <cellStyle name="60% - Accent1 3 72 7" xfId="19383"/>
    <cellStyle name="60% - Accent1 3 72 8" xfId="22047"/>
    <cellStyle name="60% - Accent1 3 72 9" xfId="18894"/>
    <cellStyle name="60% - Accent1 3 73" xfId="4458"/>
    <cellStyle name="60% - Accent1 3 73 2" xfId="20606"/>
    <cellStyle name="60% - Accent1 3 73 3" xfId="20362"/>
    <cellStyle name="60% - Accent1 3 73 4" xfId="21099"/>
    <cellStyle name="60% - Accent1 3 73 5" xfId="19873"/>
    <cellStyle name="60% - Accent1 3 73 6" xfId="21571"/>
    <cellStyle name="60% - Accent1 3 73 7" xfId="19384"/>
    <cellStyle name="60% - Accent1 3 73 8" xfId="22046"/>
    <cellStyle name="60% - Accent1 3 73 9" xfId="18895"/>
    <cellStyle name="60% - Accent1 3 74" xfId="4459"/>
    <cellStyle name="60% - Accent1 3 74 2" xfId="20605"/>
    <cellStyle name="60% - Accent1 3 74 3" xfId="20363"/>
    <cellStyle name="60% - Accent1 3 74 4" xfId="21098"/>
    <cellStyle name="60% - Accent1 3 74 5" xfId="19874"/>
    <cellStyle name="60% - Accent1 3 74 6" xfId="21570"/>
    <cellStyle name="60% - Accent1 3 74 7" xfId="19385"/>
    <cellStyle name="60% - Accent1 3 74 8" xfId="22045"/>
    <cellStyle name="60% - Accent1 3 74 9" xfId="18896"/>
    <cellStyle name="60% - Accent1 3 75" xfId="4460"/>
    <cellStyle name="60% - Accent1 3 75 2" xfId="20604"/>
    <cellStyle name="60% - Accent1 3 75 3" xfId="20364"/>
    <cellStyle name="60% - Accent1 3 75 4" xfId="21097"/>
    <cellStyle name="60% - Accent1 3 75 5" xfId="19875"/>
    <cellStyle name="60% - Accent1 3 75 6" xfId="21569"/>
    <cellStyle name="60% - Accent1 3 75 7" xfId="19386"/>
    <cellStyle name="60% - Accent1 3 75 8" xfId="22044"/>
    <cellStyle name="60% - Accent1 3 75 9" xfId="18897"/>
    <cellStyle name="60% - Accent1 3 76" xfId="4461"/>
    <cellStyle name="60% - Accent1 3 76 2" xfId="20603"/>
    <cellStyle name="60% - Accent1 3 76 3" xfId="20365"/>
    <cellStyle name="60% - Accent1 3 76 4" xfId="21096"/>
    <cellStyle name="60% - Accent1 3 76 5" xfId="19876"/>
    <cellStyle name="60% - Accent1 3 76 6" xfId="21568"/>
    <cellStyle name="60% - Accent1 3 76 7" xfId="19387"/>
    <cellStyle name="60% - Accent1 3 76 8" xfId="22043"/>
    <cellStyle name="60% - Accent1 3 76 9" xfId="18898"/>
    <cellStyle name="60% - Accent1 3 77" xfId="4462"/>
    <cellStyle name="60% - Accent1 3 77 2" xfId="20602"/>
    <cellStyle name="60% - Accent1 3 77 3" xfId="20366"/>
    <cellStyle name="60% - Accent1 3 77 4" xfId="21095"/>
    <cellStyle name="60% - Accent1 3 77 5" xfId="19877"/>
    <cellStyle name="60% - Accent1 3 77 6" xfId="21567"/>
    <cellStyle name="60% - Accent1 3 77 7" xfId="19388"/>
    <cellStyle name="60% - Accent1 3 77 8" xfId="22042"/>
    <cellStyle name="60% - Accent1 3 77 9" xfId="18899"/>
    <cellStyle name="60% - Accent1 3 78" xfId="4463"/>
    <cellStyle name="60% - Accent1 3 78 2" xfId="20601"/>
    <cellStyle name="60% - Accent1 3 78 3" xfId="20367"/>
    <cellStyle name="60% - Accent1 3 78 4" xfId="21094"/>
    <cellStyle name="60% - Accent1 3 78 5" xfId="19878"/>
    <cellStyle name="60% - Accent1 3 78 6" xfId="21566"/>
    <cellStyle name="60% - Accent1 3 78 7" xfId="19389"/>
    <cellStyle name="60% - Accent1 3 78 8" xfId="22041"/>
    <cellStyle name="60% - Accent1 3 78 9" xfId="18900"/>
    <cellStyle name="60% - Accent1 3 79" xfId="4464"/>
    <cellStyle name="60% - Accent1 3 8" xfId="4465"/>
    <cellStyle name="60% - Accent1 3 8 2" xfId="20600"/>
    <cellStyle name="60% - Accent1 3 8 3" xfId="20368"/>
    <cellStyle name="60% - Accent1 3 8 4" xfId="21093"/>
    <cellStyle name="60% - Accent1 3 8 5" xfId="19879"/>
    <cellStyle name="60% - Accent1 3 8 6" xfId="21565"/>
    <cellStyle name="60% - Accent1 3 8 7" xfId="19390"/>
    <cellStyle name="60% - Accent1 3 8 8" xfId="22040"/>
    <cellStyle name="60% - Accent1 3 8 9" xfId="18901"/>
    <cellStyle name="60% - Accent1 3 80" xfId="4466"/>
    <cellStyle name="60% - Accent1 3 81" xfId="4467"/>
    <cellStyle name="60% - Accent1 3 82" xfId="4468"/>
    <cellStyle name="60% - Accent1 3 83" xfId="4469"/>
    <cellStyle name="60% - Accent1 3 84" xfId="4470"/>
    <cellStyle name="60% - Accent1 3 85" xfId="4471"/>
    <cellStyle name="60% - Accent1 3 86" xfId="4472"/>
    <cellStyle name="60% - Accent1 3 87" xfId="4473"/>
    <cellStyle name="60% - Accent1 3 88" xfId="4474"/>
    <cellStyle name="60% - Accent1 3 89" xfId="4475"/>
    <cellStyle name="60% - Accent1 3 9" xfId="4476"/>
    <cellStyle name="60% - Accent1 3 9 2" xfId="20599"/>
    <cellStyle name="60% - Accent1 3 9 3" xfId="20369"/>
    <cellStyle name="60% - Accent1 3 9 4" xfId="21092"/>
    <cellStyle name="60% - Accent1 3 9 5" xfId="19880"/>
    <cellStyle name="60% - Accent1 3 9 6" xfId="21564"/>
    <cellStyle name="60% - Accent1 3 9 7" xfId="19391"/>
    <cellStyle name="60% - Accent1 3 9 8" xfId="22039"/>
    <cellStyle name="60% - Accent1 3 9 9" xfId="18902"/>
    <cellStyle name="60% - Accent1 3 90" xfId="20676"/>
    <cellStyle name="60% - Accent1 3 91" xfId="20292"/>
    <cellStyle name="60% - Accent1 3 92" xfId="21169"/>
    <cellStyle name="60% - Accent1 3 93" xfId="19803"/>
    <cellStyle name="60% - Accent1 3 94" xfId="21641"/>
    <cellStyle name="60% - Accent1 3 95" xfId="19314"/>
    <cellStyle name="60% - Accent1 3 96" xfId="22116"/>
    <cellStyle name="60% - Accent1 3 97" xfId="18825"/>
    <cellStyle name="60% - Accent1 3 98" xfId="22431"/>
    <cellStyle name="60% - Accent1 3 99" xfId="22600"/>
    <cellStyle name="60% - Accent1 30" xfId="4477"/>
    <cellStyle name="60% - Accent1 30 2" xfId="20598"/>
    <cellStyle name="60% - Accent1 30 3" xfId="20370"/>
    <cellStyle name="60% - Accent1 30 4" xfId="21091"/>
    <cellStyle name="60% - Accent1 30 5" xfId="19881"/>
    <cellStyle name="60% - Accent1 30 6" xfId="21563"/>
    <cellStyle name="60% - Accent1 30 7" xfId="19392"/>
    <cellStyle name="60% - Accent1 30 8" xfId="22038"/>
    <cellStyle name="60% - Accent1 30 9" xfId="18903"/>
    <cellStyle name="60% - Accent1 31" xfId="4478"/>
    <cellStyle name="60% - Accent1 31 2" xfId="20597"/>
    <cellStyle name="60% - Accent1 31 3" xfId="20371"/>
    <cellStyle name="60% - Accent1 31 4" xfId="21090"/>
    <cellStyle name="60% - Accent1 31 5" xfId="19882"/>
    <cellStyle name="60% - Accent1 31 6" xfId="21562"/>
    <cellStyle name="60% - Accent1 31 7" xfId="19393"/>
    <cellStyle name="60% - Accent1 31 8" xfId="22037"/>
    <cellStyle name="60% - Accent1 31 9" xfId="18904"/>
    <cellStyle name="60% - Accent1 32" xfId="4479"/>
    <cellStyle name="60% - Accent1 32 2" xfId="20596"/>
    <cellStyle name="60% - Accent1 32 3" xfId="20372"/>
    <cellStyle name="60% - Accent1 32 4" xfId="21089"/>
    <cellStyle name="60% - Accent1 32 5" xfId="19883"/>
    <cellStyle name="60% - Accent1 32 6" xfId="21561"/>
    <cellStyle name="60% - Accent1 32 7" xfId="19394"/>
    <cellStyle name="60% - Accent1 32 8" xfId="22036"/>
    <cellStyle name="60% - Accent1 32 9" xfId="18905"/>
    <cellStyle name="60% - Accent1 33" xfId="4480"/>
    <cellStyle name="60% - Accent1 33 2" xfId="20595"/>
    <cellStyle name="60% - Accent1 33 3" xfId="20373"/>
    <cellStyle name="60% - Accent1 33 4" xfId="21088"/>
    <cellStyle name="60% - Accent1 33 5" xfId="19884"/>
    <cellStyle name="60% - Accent1 33 6" xfId="21560"/>
    <cellStyle name="60% - Accent1 33 7" xfId="19395"/>
    <cellStyle name="60% - Accent1 33 8" xfId="22035"/>
    <cellStyle name="60% - Accent1 33 9" xfId="18906"/>
    <cellStyle name="60% - Accent1 34" xfId="4481"/>
    <cellStyle name="60% - Accent1 34 2" xfId="20594"/>
    <cellStyle name="60% - Accent1 34 3" xfId="20374"/>
    <cellStyle name="60% - Accent1 34 4" xfId="21087"/>
    <cellStyle name="60% - Accent1 34 5" xfId="19885"/>
    <cellStyle name="60% - Accent1 34 6" xfId="21559"/>
    <cellStyle name="60% - Accent1 34 7" xfId="19396"/>
    <cellStyle name="60% - Accent1 34 8" xfId="22034"/>
    <cellStyle name="60% - Accent1 34 9" xfId="18907"/>
    <cellStyle name="60% - Accent1 35" xfId="4482"/>
    <cellStyle name="60% - Accent1 35 2" xfId="20593"/>
    <cellStyle name="60% - Accent1 35 3" xfId="20375"/>
    <cellStyle name="60% - Accent1 35 4" xfId="21086"/>
    <cellStyle name="60% - Accent1 35 5" xfId="19886"/>
    <cellStyle name="60% - Accent1 35 6" xfId="21558"/>
    <cellStyle name="60% - Accent1 35 7" xfId="19397"/>
    <cellStyle name="60% - Accent1 35 8" xfId="22033"/>
    <cellStyle name="60% - Accent1 35 9" xfId="18908"/>
    <cellStyle name="60% - Accent1 36" xfId="4483"/>
    <cellStyle name="60% - Accent1 36 2" xfId="20592"/>
    <cellStyle name="60% - Accent1 36 3" xfId="20376"/>
    <cellStyle name="60% - Accent1 36 4" xfId="21085"/>
    <cellStyle name="60% - Accent1 36 5" xfId="19887"/>
    <cellStyle name="60% - Accent1 36 6" xfId="21557"/>
    <cellStyle name="60% - Accent1 36 7" xfId="19398"/>
    <cellStyle name="60% - Accent1 36 8" xfId="22032"/>
    <cellStyle name="60% - Accent1 36 9" xfId="18909"/>
    <cellStyle name="60% - Accent1 37" xfId="4484"/>
    <cellStyle name="60% - Accent1 37 2" xfId="20591"/>
    <cellStyle name="60% - Accent1 37 3" xfId="20377"/>
    <cellStyle name="60% - Accent1 37 4" xfId="21084"/>
    <cellStyle name="60% - Accent1 37 5" xfId="19888"/>
    <cellStyle name="60% - Accent1 37 6" xfId="21556"/>
    <cellStyle name="60% - Accent1 37 7" xfId="19399"/>
    <cellStyle name="60% - Accent1 37 8" xfId="22031"/>
    <cellStyle name="60% - Accent1 37 9" xfId="18910"/>
    <cellStyle name="60% - Accent1 38" xfId="4485"/>
    <cellStyle name="60% - Accent1 38 2" xfId="20590"/>
    <cellStyle name="60% - Accent1 38 3" xfId="20378"/>
    <cellStyle name="60% - Accent1 38 4" xfId="21083"/>
    <cellStyle name="60% - Accent1 38 5" xfId="19889"/>
    <cellStyle name="60% - Accent1 38 6" xfId="21555"/>
    <cellStyle name="60% - Accent1 38 7" xfId="19400"/>
    <cellStyle name="60% - Accent1 38 8" xfId="22030"/>
    <cellStyle name="60% - Accent1 38 9" xfId="18911"/>
    <cellStyle name="60% - Accent1 39" xfId="4486"/>
    <cellStyle name="60% - Accent1 39 2" xfId="20589"/>
    <cellStyle name="60% - Accent1 39 3" xfId="20379"/>
    <cellStyle name="60% - Accent1 39 4" xfId="21082"/>
    <cellStyle name="60% - Accent1 39 5" xfId="19890"/>
    <cellStyle name="60% - Accent1 39 6" xfId="21554"/>
    <cellStyle name="60% - Accent1 39 7" xfId="19401"/>
    <cellStyle name="60% - Accent1 39 8" xfId="22029"/>
    <cellStyle name="60% - Accent1 39 9" xfId="18912"/>
    <cellStyle name="60% - Accent1 4" xfId="4487"/>
    <cellStyle name="60% - Accent1 4 10" xfId="4488"/>
    <cellStyle name="60% - Accent1 4 10 2" xfId="20587"/>
    <cellStyle name="60% - Accent1 4 10 3" xfId="20381"/>
    <cellStyle name="60% - Accent1 4 10 4" xfId="21080"/>
    <cellStyle name="60% - Accent1 4 10 5" xfId="19892"/>
    <cellStyle name="60% - Accent1 4 10 6" xfId="21552"/>
    <cellStyle name="60% - Accent1 4 10 7" xfId="19403"/>
    <cellStyle name="60% - Accent1 4 10 8" xfId="22027"/>
    <cellStyle name="60% - Accent1 4 10 9" xfId="18914"/>
    <cellStyle name="60% - Accent1 4 100" xfId="22766"/>
    <cellStyle name="60% - Accent1 4 101" xfId="22931"/>
    <cellStyle name="60% - Accent1 4 102" xfId="23096"/>
    <cellStyle name="60% - Accent1 4 103" xfId="23261"/>
    <cellStyle name="60% - Accent1 4 104" xfId="23425"/>
    <cellStyle name="60% - Accent1 4 105" xfId="23590"/>
    <cellStyle name="60% - Accent1 4 106" xfId="23753"/>
    <cellStyle name="60% - Accent1 4 107" xfId="23918"/>
    <cellStyle name="60% - Accent1 4 108" xfId="24156"/>
    <cellStyle name="60% - Accent1 4 109" xfId="24817"/>
    <cellStyle name="60% - Accent1 4 11" xfId="4489"/>
    <cellStyle name="60% - Accent1 4 11 2" xfId="20586"/>
    <cellStyle name="60% - Accent1 4 11 3" xfId="20382"/>
    <cellStyle name="60% - Accent1 4 11 4" xfId="21079"/>
    <cellStyle name="60% - Accent1 4 11 5" xfId="19893"/>
    <cellStyle name="60% - Accent1 4 11 6" xfId="21551"/>
    <cellStyle name="60% - Accent1 4 11 7" xfId="19404"/>
    <cellStyle name="60% - Accent1 4 11 8" xfId="22026"/>
    <cellStyle name="60% - Accent1 4 11 9" xfId="18915"/>
    <cellStyle name="60% - Accent1 4 110" xfId="24979"/>
    <cellStyle name="60% - Accent1 4 111" xfId="25204"/>
    <cellStyle name="60% - Accent1 4 112" xfId="25652"/>
    <cellStyle name="60% - Accent1 4 12" xfId="4490"/>
    <cellStyle name="60% - Accent1 4 12 2" xfId="20585"/>
    <cellStyle name="60% - Accent1 4 12 3" xfId="20383"/>
    <cellStyle name="60% - Accent1 4 12 4" xfId="21078"/>
    <cellStyle name="60% - Accent1 4 12 5" xfId="19894"/>
    <cellStyle name="60% - Accent1 4 12 6" xfId="21550"/>
    <cellStyle name="60% - Accent1 4 12 7" xfId="19405"/>
    <cellStyle name="60% - Accent1 4 12 8" xfId="22025"/>
    <cellStyle name="60% - Accent1 4 12 9" xfId="18916"/>
    <cellStyle name="60% - Accent1 4 13" xfId="4491"/>
    <cellStyle name="60% - Accent1 4 13 2" xfId="20584"/>
    <cellStyle name="60% - Accent1 4 13 3" xfId="20384"/>
    <cellStyle name="60% - Accent1 4 13 4" xfId="21077"/>
    <cellStyle name="60% - Accent1 4 13 5" xfId="19895"/>
    <cellStyle name="60% - Accent1 4 13 6" xfId="21549"/>
    <cellStyle name="60% - Accent1 4 13 7" xfId="19406"/>
    <cellStyle name="60% - Accent1 4 13 8" xfId="22024"/>
    <cellStyle name="60% - Accent1 4 13 9" xfId="18917"/>
    <cellStyle name="60% - Accent1 4 14" xfId="4492"/>
    <cellStyle name="60% - Accent1 4 14 2" xfId="20583"/>
    <cellStyle name="60% - Accent1 4 14 3" xfId="20385"/>
    <cellStyle name="60% - Accent1 4 14 4" xfId="21076"/>
    <cellStyle name="60% - Accent1 4 14 5" xfId="19896"/>
    <cellStyle name="60% - Accent1 4 14 6" xfId="21548"/>
    <cellStyle name="60% - Accent1 4 14 7" xfId="19407"/>
    <cellStyle name="60% - Accent1 4 14 8" xfId="22023"/>
    <cellStyle name="60% - Accent1 4 14 9" xfId="18918"/>
    <cellStyle name="60% - Accent1 4 15" xfId="4493"/>
    <cellStyle name="60% - Accent1 4 15 2" xfId="20582"/>
    <cellStyle name="60% - Accent1 4 15 3" xfId="20386"/>
    <cellStyle name="60% - Accent1 4 15 4" xfId="21075"/>
    <cellStyle name="60% - Accent1 4 15 5" xfId="19897"/>
    <cellStyle name="60% - Accent1 4 15 6" xfId="21547"/>
    <cellStyle name="60% - Accent1 4 15 7" xfId="19408"/>
    <cellStyle name="60% - Accent1 4 15 8" xfId="22022"/>
    <cellStyle name="60% - Accent1 4 15 9" xfId="18919"/>
    <cellStyle name="60% - Accent1 4 16" xfId="4494"/>
    <cellStyle name="60% - Accent1 4 16 2" xfId="20581"/>
    <cellStyle name="60% - Accent1 4 16 3" xfId="20387"/>
    <cellStyle name="60% - Accent1 4 16 4" xfId="21074"/>
    <cellStyle name="60% - Accent1 4 16 5" xfId="19898"/>
    <cellStyle name="60% - Accent1 4 16 6" xfId="21546"/>
    <cellStyle name="60% - Accent1 4 16 7" xfId="19409"/>
    <cellStyle name="60% - Accent1 4 16 8" xfId="22021"/>
    <cellStyle name="60% - Accent1 4 16 9" xfId="18920"/>
    <cellStyle name="60% - Accent1 4 17" xfId="4495"/>
    <cellStyle name="60% - Accent1 4 17 2" xfId="20580"/>
    <cellStyle name="60% - Accent1 4 17 3" xfId="20388"/>
    <cellStyle name="60% - Accent1 4 17 4" xfId="21073"/>
    <cellStyle name="60% - Accent1 4 17 5" xfId="19899"/>
    <cellStyle name="60% - Accent1 4 17 6" xfId="21545"/>
    <cellStyle name="60% - Accent1 4 17 7" xfId="19410"/>
    <cellStyle name="60% - Accent1 4 17 8" xfId="22020"/>
    <cellStyle name="60% - Accent1 4 17 9" xfId="18921"/>
    <cellStyle name="60% - Accent1 4 18" xfId="4496"/>
    <cellStyle name="60% - Accent1 4 18 2" xfId="20579"/>
    <cellStyle name="60% - Accent1 4 18 3" xfId="20389"/>
    <cellStyle name="60% - Accent1 4 18 4" xfId="21072"/>
    <cellStyle name="60% - Accent1 4 18 5" xfId="19900"/>
    <cellStyle name="60% - Accent1 4 18 6" xfId="21544"/>
    <cellStyle name="60% - Accent1 4 18 7" xfId="19411"/>
    <cellStyle name="60% - Accent1 4 18 8" xfId="22019"/>
    <cellStyle name="60% - Accent1 4 18 9" xfId="18922"/>
    <cellStyle name="60% - Accent1 4 19" xfId="4497"/>
    <cellStyle name="60% - Accent1 4 19 2" xfId="20578"/>
    <cellStyle name="60% - Accent1 4 19 3" xfId="20390"/>
    <cellStyle name="60% - Accent1 4 19 4" xfId="21071"/>
    <cellStyle name="60% - Accent1 4 19 5" xfId="19901"/>
    <cellStyle name="60% - Accent1 4 19 6" xfId="21543"/>
    <cellStyle name="60% - Accent1 4 19 7" xfId="19412"/>
    <cellStyle name="60% - Accent1 4 19 8" xfId="22018"/>
    <cellStyle name="60% - Accent1 4 19 9" xfId="18923"/>
    <cellStyle name="60% - Accent1 4 2" xfId="4498"/>
    <cellStyle name="60% - Accent1 4 2 2" xfId="20577"/>
    <cellStyle name="60% - Accent1 4 2 3" xfId="20391"/>
    <cellStyle name="60% - Accent1 4 2 4" xfId="21070"/>
    <cellStyle name="60% - Accent1 4 2 5" xfId="19902"/>
    <cellStyle name="60% - Accent1 4 2 6" xfId="21542"/>
    <cellStyle name="60% - Accent1 4 2 7" xfId="19413"/>
    <cellStyle name="60% - Accent1 4 2 8" xfId="22017"/>
    <cellStyle name="60% - Accent1 4 2 9" xfId="18924"/>
    <cellStyle name="60% - Accent1 4 20" xfId="4499"/>
    <cellStyle name="60% - Accent1 4 20 2" xfId="20576"/>
    <cellStyle name="60% - Accent1 4 20 3" xfId="20392"/>
    <cellStyle name="60% - Accent1 4 20 4" xfId="21069"/>
    <cellStyle name="60% - Accent1 4 20 5" xfId="19903"/>
    <cellStyle name="60% - Accent1 4 20 6" xfId="21541"/>
    <cellStyle name="60% - Accent1 4 20 7" xfId="19414"/>
    <cellStyle name="60% - Accent1 4 20 8" xfId="22016"/>
    <cellStyle name="60% - Accent1 4 20 9" xfId="18925"/>
    <cellStyle name="60% - Accent1 4 21" xfId="4500"/>
    <cellStyle name="60% - Accent1 4 21 2" xfId="20575"/>
    <cellStyle name="60% - Accent1 4 21 3" xfId="20393"/>
    <cellStyle name="60% - Accent1 4 21 4" xfId="21068"/>
    <cellStyle name="60% - Accent1 4 21 5" xfId="19904"/>
    <cellStyle name="60% - Accent1 4 21 6" xfId="21540"/>
    <cellStyle name="60% - Accent1 4 21 7" xfId="19415"/>
    <cellStyle name="60% - Accent1 4 21 8" xfId="22015"/>
    <cellStyle name="60% - Accent1 4 21 9" xfId="18926"/>
    <cellStyle name="60% - Accent1 4 22" xfId="4501"/>
    <cellStyle name="60% - Accent1 4 22 2" xfId="20574"/>
    <cellStyle name="60% - Accent1 4 22 3" xfId="20394"/>
    <cellStyle name="60% - Accent1 4 22 4" xfId="21067"/>
    <cellStyle name="60% - Accent1 4 22 5" xfId="19905"/>
    <cellStyle name="60% - Accent1 4 22 6" xfId="21539"/>
    <cellStyle name="60% - Accent1 4 22 7" xfId="19416"/>
    <cellStyle name="60% - Accent1 4 22 8" xfId="22014"/>
    <cellStyle name="60% - Accent1 4 22 9" xfId="18927"/>
    <cellStyle name="60% - Accent1 4 23" xfId="4502"/>
    <cellStyle name="60% - Accent1 4 23 2" xfId="20573"/>
    <cellStyle name="60% - Accent1 4 23 3" xfId="20395"/>
    <cellStyle name="60% - Accent1 4 23 4" xfId="21066"/>
    <cellStyle name="60% - Accent1 4 23 5" xfId="19906"/>
    <cellStyle name="60% - Accent1 4 23 6" xfId="21538"/>
    <cellStyle name="60% - Accent1 4 23 7" xfId="19417"/>
    <cellStyle name="60% - Accent1 4 23 8" xfId="22013"/>
    <cellStyle name="60% - Accent1 4 23 9" xfId="18928"/>
    <cellStyle name="60% - Accent1 4 24" xfId="4503"/>
    <cellStyle name="60% - Accent1 4 24 2" xfId="20572"/>
    <cellStyle name="60% - Accent1 4 24 3" xfId="20396"/>
    <cellStyle name="60% - Accent1 4 24 4" xfId="21065"/>
    <cellStyle name="60% - Accent1 4 24 5" xfId="19907"/>
    <cellStyle name="60% - Accent1 4 24 6" xfId="21537"/>
    <cellStyle name="60% - Accent1 4 24 7" xfId="19418"/>
    <cellStyle name="60% - Accent1 4 24 8" xfId="22012"/>
    <cellStyle name="60% - Accent1 4 24 9" xfId="18929"/>
    <cellStyle name="60% - Accent1 4 25" xfId="4504"/>
    <cellStyle name="60% - Accent1 4 25 2" xfId="20571"/>
    <cellStyle name="60% - Accent1 4 25 3" xfId="20397"/>
    <cellStyle name="60% - Accent1 4 25 4" xfId="21064"/>
    <cellStyle name="60% - Accent1 4 25 5" xfId="19908"/>
    <cellStyle name="60% - Accent1 4 25 6" xfId="21536"/>
    <cellStyle name="60% - Accent1 4 25 7" xfId="19419"/>
    <cellStyle name="60% - Accent1 4 25 8" xfId="22011"/>
    <cellStyle name="60% - Accent1 4 25 9" xfId="18930"/>
    <cellStyle name="60% - Accent1 4 26" xfId="4505"/>
    <cellStyle name="60% - Accent1 4 26 2" xfId="20570"/>
    <cellStyle name="60% - Accent1 4 26 3" xfId="20398"/>
    <cellStyle name="60% - Accent1 4 26 4" xfId="21063"/>
    <cellStyle name="60% - Accent1 4 26 5" xfId="19909"/>
    <cellStyle name="60% - Accent1 4 26 6" xfId="21535"/>
    <cellStyle name="60% - Accent1 4 26 7" xfId="19420"/>
    <cellStyle name="60% - Accent1 4 26 8" xfId="22010"/>
    <cellStyle name="60% - Accent1 4 26 9" xfId="18931"/>
    <cellStyle name="60% - Accent1 4 27" xfId="4506"/>
    <cellStyle name="60% - Accent1 4 27 2" xfId="20569"/>
    <cellStyle name="60% - Accent1 4 27 3" xfId="20399"/>
    <cellStyle name="60% - Accent1 4 27 4" xfId="21062"/>
    <cellStyle name="60% - Accent1 4 27 5" xfId="19910"/>
    <cellStyle name="60% - Accent1 4 27 6" xfId="21534"/>
    <cellStyle name="60% - Accent1 4 27 7" xfId="19421"/>
    <cellStyle name="60% - Accent1 4 27 8" xfId="22009"/>
    <cellStyle name="60% - Accent1 4 27 9" xfId="18932"/>
    <cellStyle name="60% - Accent1 4 28" xfId="4507"/>
    <cellStyle name="60% - Accent1 4 28 2" xfId="20568"/>
    <cellStyle name="60% - Accent1 4 28 3" xfId="20400"/>
    <cellStyle name="60% - Accent1 4 28 4" xfId="21061"/>
    <cellStyle name="60% - Accent1 4 28 5" xfId="19911"/>
    <cellStyle name="60% - Accent1 4 28 6" xfId="21533"/>
    <cellStyle name="60% - Accent1 4 28 7" xfId="19422"/>
    <cellStyle name="60% - Accent1 4 28 8" xfId="22008"/>
    <cellStyle name="60% - Accent1 4 28 9" xfId="18933"/>
    <cellStyle name="60% - Accent1 4 29" xfId="4508"/>
    <cellStyle name="60% - Accent1 4 29 2" xfId="20567"/>
    <cellStyle name="60% - Accent1 4 29 3" xfId="20401"/>
    <cellStyle name="60% - Accent1 4 29 4" xfId="21060"/>
    <cellStyle name="60% - Accent1 4 29 5" xfId="19912"/>
    <cellStyle name="60% - Accent1 4 29 6" xfId="21532"/>
    <cellStyle name="60% - Accent1 4 29 7" xfId="19423"/>
    <cellStyle name="60% - Accent1 4 29 8" xfId="22007"/>
    <cellStyle name="60% - Accent1 4 29 9" xfId="18934"/>
    <cellStyle name="60% - Accent1 4 3" xfId="4509"/>
    <cellStyle name="60% - Accent1 4 3 2" xfId="20566"/>
    <cellStyle name="60% - Accent1 4 3 3" xfId="20402"/>
    <cellStyle name="60% - Accent1 4 3 4" xfId="21059"/>
    <cellStyle name="60% - Accent1 4 3 5" xfId="19913"/>
    <cellStyle name="60% - Accent1 4 3 6" xfId="21531"/>
    <cellStyle name="60% - Accent1 4 3 7" xfId="19424"/>
    <cellStyle name="60% - Accent1 4 3 8" xfId="22006"/>
    <cellStyle name="60% - Accent1 4 3 9" xfId="18935"/>
    <cellStyle name="60% - Accent1 4 30" xfId="4510"/>
    <cellStyle name="60% - Accent1 4 30 2" xfId="20565"/>
    <cellStyle name="60% - Accent1 4 30 3" xfId="20403"/>
    <cellStyle name="60% - Accent1 4 30 4" xfId="21058"/>
    <cellStyle name="60% - Accent1 4 30 5" xfId="19914"/>
    <cellStyle name="60% - Accent1 4 30 6" xfId="21530"/>
    <cellStyle name="60% - Accent1 4 30 7" xfId="19425"/>
    <cellStyle name="60% - Accent1 4 30 8" xfId="22005"/>
    <cellStyle name="60% - Accent1 4 30 9" xfId="18936"/>
    <cellStyle name="60% - Accent1 4 31" xfId="4511"/>
    <cellStyle name="60% - Accent1 4 31 2" xfId="20564"/>
    <cellStyle name="60% - Accent1 4 31 3" xfId="20404"/>
    <cellStyle name="60% - Accent1 4 31 4" xfId="21057"/>
    <cellStyle name="60% - Accent1 4 31 5" xfId="19915"/>
    <cellStyle name="60% - Accent1 4 31 6" xfId="21529"/>
    <cellStyle name="60% - Accent1 4 31 7" xfId="19426"/>
    <cellStyle name="60% - Accent1 4 31 8" xfId="22004"/>
    <cellStyle name="60% - Accent1 4 31 9" xfId="18937"/>
    <cellStyle name="60% - Accent1 4 32" xfId="4512"/>
    <cellStyle name="60% - Accent1 4 32 2" xfId="20563"/>
    <cellStyle name="60% - Accent1 4 32 3" xfId="20405"/>
    <cellStyle name="60% - Accent1 4 32 4" xfId="21056"/>
    <cellStyle name="60% - Accent1 4 32 5" xfId="19916"/>
    <cellStyle name="60% - Accent1 4 32 6" xfId="21528"/>
    <cellStyle name="60% - Accent1 4 32 7" xfId="19427"/>
    <cellStyle name="60% - Accent1 4 32 8" xfId="22003"/>
    <cellStyle name="60% - Accent1 4 32 9" xfId="18938"/>
    <cellStyle name="60% - Accent1 4 33" xfId="4513"/>
    <cellStyle name="60% - Accent1 4 33 2" xfId="20562"/>
    <cellStyle name="60% - Accent1 4 33 3" xfId="20406"/>
    <cellStyle name="60% - Accent1 4 33 4" xfId="21055"/>
    <cellStyle name="60% - Accent1 4 33 5" xfId="19917"/>
    <cellStyle name="60% - Accent1 4 33 6" xfId="21527"/>
    <cellStyle name="60% - Accent1 4 33 7" xfId="19428"/>
    <cellStyle name="60% - Accent1 4 33 8" xfId="22002"/>
    <cellStyle name="60% - Accent1 4 33 9" xfId="18939"/>
    <cellStyle name="60% - Accent1 4 34" xfId="4514"/>
    <cellStyle name="60% - Accent1 4 34 2" xfId="20561"/>
    <cellStyle name="60% - Accent1 4 34 3" xfId="20407"/>
    <cellStyle name="60% - Accent1 4 34 4" xfId="21054"/>
    <cellStyle name="60% - Accent1 4 34 5" xfId="19918"/>
    <cellStyle name="60% - Accent1 4 34 6" xfId="21526"/>
    <cellStyle name="60% - Accent1 4 34 7" xfId="19429"/>
    <cellStyle name="60% - Accent1 4 34 8" xfId="22001"/>
    <cellStyle name="60% - Accent1 4 34 9" xfId="18940"/>
    <cellStyle name="60% - Accent1 4 35" xfId="4515"/>
    <cellStyle name="60% - Accent1 4 35 2" xfId="20560"/>
    <cellStyle name="60% - Accent1 4 35 3" xfId="20408"/>
    <cellStyle name="60% - Accent1 4 35 4" xfId="21053"/>
    <cellStyle name="60% - Accent1 4 35 5" xfId="19919"/>
    <cellStyle name="60% - Accent1 4 35 6" xfId="21525"/>
    <cellStyle name="60% - Accent1 4 35 7" xfId="19430"/>
    <cellStyle name="60% - Accent1 4 35 8" xfId="22000"/>
    <cellStyle name="60% - Accent1 4 35 9" xfId="18941"/>
    <cellStyle name="60% - Accent1 4 36" xfId="4516"/>
    <cellStyle name="60% - Accent1 4 36 2" xfId="20559"/>
    <cellStyle name="60% - Accent1 4 36 3" xfId="20409"/>
    <cellStyle name="60% - Accent1 4 36 4" xfId="21052"/>
    <cellStyle name="60% - Accent1 4 36 5" xfId="19920"/>
    <cellStyle name="60% - Accent1 4 36 6" xfId="21524"/>
    <cellStyle name="60% - Accent1 4 36 7" xfId="19431"/>
    <cellStyle name="60% - Accent1 4 36 8" xfId="21999"/>
    <cellStyle name="60% - Accent1 4 36 9" xfId="18942"/>
    <cellStyle name="60% - Accent1 4 37" xfId="4517"/>
    <cellStyle name="60% - Accent1 4 37 2" xfId="20558"/>
    <cellStyle name="60% - Accent1 4 37 3" xfId="20410"/>
    <cellStyle name="60% - Accent1 4 37 4" xfId="21051"/>
    <cellStyle name="60% - Accent1 4 37 5" xfId="19921"/>
    <cellStyle name="60% - Accent1 4 37 6" xfId="21523"/>
    <cellStyle name="60% - Accent1 4 37 7" xfId="19432"/>
    <cellStyle name="60% - Accent1 4 37 8" xfId="21998"/>
    <cellStyle name="60% - Accent1 4 37 9" xfId="18943"/>
    <cellStyle name="60% - Accent1 4 38" xfId="4518"/>
    <cellStyle name="60% - Accent1 4 38 2" xfId="20557"/>
    <cellStyle name="60% - Accent1 4 38 3" xfId="20411"/>
    <cellStyle name="60% - Accent1 4 38 4" xfId="21050"/>
    <cellStyle name="60% - Accent1 4 38 5" xfId="19922"/>
    <cellStyle name="60% - Accent1 4 38 6" xfId="21522"/>
    <cellStyle name="60% - Accent1 4 38 7" xfId="19433"/>
    <cellStyle name="60% - Accent1 4 38 8" xfId="21997"/>
    <cellStyle name="60% - Accent1 4 38 9" xfId="18944"/>
    <cellStyle name="60% - Accent1 4 39" xfId="4519"/>
    <cellStyle name="60% - Accent1 4 39 2" xfId="20556"/>
    <cellStyle name="60% - Accent1 4 39 3" xfId="20412"/>
    <cellStyle name="60% - Accent1 4 39 4" xfId="21049"/>
    <cellStyle name="60% - Accent1 4 39 5" xfId="19923"/>
    <cellStyle name="60% - Accent1 4 39 6" xfId="21521"/>
    <cellStyle name="60% - Accent1 4 39 7" xfId="19434"/>
    <cellStyle name="60% - Accent1 4 39 8" xfId="21996"/>
    <cellStyle name="60% - Accent1 4 39 9" xfId="18945"/>
    <cellStyle name="60% - Accent1 4 4" xfId="4520"/>
    <cellStyle name="60% - Accent1 4 4 2" xfId="20555"/>
    <cellStyle name="60% - Accent1 4 4 3" xfId="20413"/>
    <cellStyle name="60% - Accent1 4 4 4" xfId="21048"/>
    <cellStyle name="60% - Accent1 4 4 5" xfId="19924"/>
    <cellStyle name="60% - Accent1 4 4 6" xfId="21520"/>
    <cellStyle name="60% - Accent1 4 4 7" xfId="19435"/>
    <cellStyle name="60% - Accent1 4 4 8" xfId="21995"/>
    <cellStyle name="60% - Accent1 4 4 9" xfId="18946"/>
    <cellStyle name="60% - Accent1 4 40" xfId="4521"/>
    <cellStyle name="60% - Accent1 4 40 2" xfId="20554"/>
    <cellStyle name="60% - Accent1 4 40 3" xfId="20414"/>
    <cellStyle name="60% - Accent1 4 40 4" xfId="21047"/>
    <cellStyle name="60% - Accent1 4 40 5" xfId="19925"/>
    <cellStyle name="60% - Accent1 4 40 6" xfId="21519"/>
    <cellStyle name="60% - Accent1 4 40 7" xfId="19436"/>
    <cellStyle name="60% - Accent1 4 40 8" xfId="21994"/>
    <cellStyle name="60% - Accent1 4 40 9" xfId="18947"/>
    <cellStyle name="60% - Accent1 4 41" xfId="4522"/>
    <cellStyle name="60% - Accent1 4 41 2" xfId="20553"/>
    <cellStyle name="60% - Accent1 4 41 3" xfId="20415"/>
    <cellStyle name="60% - Accent1 4 41 4" xfId="21046"/>
    <cellStyle name="60% - Accent1 4 41 5" xfId="19926"/>
    <cellStyle name="60% - Accent1 4 41 6" xfId="21518"/>
    <cellStyle name="60% - Accent1 4 41 7" xfId="19437"/>
    <cellStyle name="60% - Accent1 4 41 8" xfId="21993"/>
    <cellStyle name="60% - Accent1 4 41 9" xfId="18948"/>
    <cellStyle name="60% - Accent1 4 42" xfId="4523"/>
    <cellStyle name="60% - Accent1 4 42 2" xfId="20552"/>
    <cellStyle name="60% - Accent1 4 42 3" xfId="20416"/>
    <cellStyle name="60% - Accent1 4 42 4" xfId="21045"/>
    <cellStyle name="60% - Accent1 4 42 5" xfId="19927"/>
    <cellStyle name="60% - Accent1 4 42 6" xfId="21517"/>
    <cellStyle name="60% - Accent1 4 42 7" xfId="19438"/>
    <cellStyle name="60% - Accent1 4 42 8" xfId="21992"/>
    <cellStyle name="60% - Accent1 4 42 9" xfId="18949"/>
    <cellStyle name="60% - Accent1 4 43" xfId="4524"/>
    <cellStyle name="60% - Accent1 4 43 2" xfId="20551"/>
    <cellStyle name="60% - Accent1 4 43 3" xfId="20417"/>
    <cellStyle name="60% - Accent1 4 43 4" xfId="21044"/>
    <cellStyle name="60% - Accent1 4 43 5" xfId="19928"/>
    <cellStyle name="60% - Accent1 4 43 6" xfId="21516"/>
    <cellStyle name="60% - Accent1 4 43 7" xfId="19439"/>
    <cellStyle name="60% - Accent1 4 43 8" xfId="21991"/>
    <cellStyle name="60% - Accent1 4 43 9" xfId="18950"/>
    <cellStyle name="60% - Accent1 4 44" xfId="4525"/>
    <cellStyle name="60% - Accent1 4 44 2" xfId="20550"/>
    <cellStyle name="60% - Accent1 4 44 3" xfId="20418"/>
    <cellStyle name="60% - Accent1 4 44 4" xfId="21043"/>
    <cellStyle name="60% - Accent1 4 44 5" xfId="19929"/>
    <cellStyle name="60% - Accent1 4 44 6" xfId="21515"/>
    <cellStyle name="60% - Accent1 4 44 7" xfId="19440"/>
    <cellStyle name="60% - Accent1 4 44 8" xfId="21990"/>
    <cellStyle name="60% - Accent1 4 44 9" xfId="18951"/>
    <cellStyle name="60% - Accent1 4 45" xfId="4526"/>
    <cellStyle name="60% - Accent1 4 45 2" xfId="20549"/>
    <cellStyle name="60% - Accent1 4 45 3" xfId="20419"/>
    <cellStyle name="60% - Accent1 4 45 4" xfId="21042"/>
    <cellStyle name="60% - Accent1 4 45 5" xfId="19930"/>
    <cellStyle name="60% - Accent1 4 45 6" xfId="21514"/>
    <cellStyle name="60% - Accent1 4 45 7" xfId="19441"/>
    <cellStyle name="60% - Accent1 4 45 8" xfId="21989"/>
    <cellStyle name="60% - Accent1 4 45 9" xfId="18952"/>
    <cellStyle name="60% - Accent1 4 46" xfId="4527"/>
    <cellStyle name="60% - Accent1 4 46 2" xfId="20548"/>
    <cellStyle name="60% - Accent1 4 46 3" xfId="20420"/>
    <cellStyle name="60% - Accent1 4 46 4" xfId="21041"/>
    <cellStyle name="60% - Accent1 4 46 5" xfId="19931"/>
    <cellStyle name="60% - Accent1 4 46 6" xfId="21513"/>
    <cellStyle name="60% - Accent1 4 46 7" xfId="19442"/>
    <cellStyle name="60% - Accent1 4 46 8" xfId="21988"/>
    <cellStyle name="60% - Accent1 4 46 9" xfId="18953"/>
    <cellStyle name="60% - Accent1 4 47" xfId="4528"/>
    <cellStyle name="60% - Accent1 4 47 2" xfId="20547"/>
    <cellStyle name="60% - Accent1 4 47 3" xfId="20421"/>
    <cellStyle name="60% - Accent1 4 47 4" xfId="21040"/>
    <cellStyle name="60% - Accent1 4 47 5" xfId="19932"/>
    <cellStyle name="60% - Accent1 4 47 6" xfId="21512"/>
    <cellStyle name="60% - Accent1 4 47 7" xfId="19443"/>
    <cellStyle name="60% - Accent1 4 47 8" xfId="21987"/>
    <cellStyle name="60% - Accent1 4 47 9" xfId="18954"/>
    <cellStyle name="60% - Accent1 4 48" xfId="4529"/>
    <cellStyle name="60% - Accent1 4 48 2" xfId="20546"/>
    <cellStyle name="60% - Accent1 4 48 3" xfId="20422"/>
    <cellStyle name="60% - Accent1 4 48 4" xfId="21039"/>
    <cellStyle name="60% - Accent1 4 48 5" xfId="19933"/>
    <cellStyle name="60% - Accent1 4 48 6" xfId="21511"/>
    <cellStyle name="60% - Accent1 4 48 7" xfId="19444"/>
    <cellStyle name="60% - Accent1 4 48 8" xfId="21986"/>
    <cellStyle name="60% - Accent1 4 48 9" xfId="18955"/>
    <cellStyle name="60% - Accent1 4 49" xfId="4530"/>
    <cellStyle name="60% - Accent1 4 49 2" xfId="20545"/>
    <cellStyle name="60% - Accent1 4 49 3" xfId="20423"/>
    <cellStyle name="60% - Accent1 4 49 4" xfId="21038"/>
    <cellStyle name="60% - Accent1 4 49 5" xfId="19934"/>
    <cellStyle name="60% - Accent1 4 49 6" xfId="21510"/>
    <cellStyle name="60% - Accent1 4 49 7" xfId="19445"/>
    <cellStyle name="60% - Accent1 4 49 8" xfId="21985"/>
    <cellStyle name="60% - Accent1 4 49 9" xfId="18956"/>
    <cellStyle name="60% - Accent1 4 5" xfId="4531"/>
    <cellStyle name="60% - Accent1 4 5 2" xfId="20544"/>
    <cellStyle name="60% - Accent1 4 5 3" xfId="20424"/>
    <cellStyle name="60% - Accent1 4 5 4" xfId="21037"/>
    <cellStyle name="60% - Accent1 4 5 5" xfId="19935"/>
    <cellStyle name="60% - Accent1 4 5 6" xfId="21509"/>
    <cellStyle name="60% - Accent1 4 5 7" xfId="19446"/>
    <cellStyle name="60% - Accent1 4 5 8" xfId="21984"/>
    <cellStyle name="60% - Accent1 4 5 9" xfId="18957"/>
    <cellStyle name="60% - Accent1 4 50" xfId="4532"/>
    <cellStyle name="60% - Accent1 4 50 2" xfId="20543"/>
    <cellStyle name="60% - Accent1 4 50 3" xfId="20425"/>
    <cellStyle name="60% - Accent1 4 50 4" xfId="21036"/>
    <cellStyle name="60% - Accent1 4 50 5" xfId="19936"/>
    <cellStyle name="60% - Accent1 4 50 6" xfId="21508"/>
    <cellStyle name="60% - Accent1 4 50 7" xfId="19447"/>
    <cellStyle name="60% - Accent1 4 50 8" xfId="21983"/>
    <cellStyle name="60% - Accent1 4 50 9" xfId="18958"/>
    <cellStyle name="60% - Accent1 4 51" xfId="4533"/>
    <cellStyle name="60% - Accent1 4 51 2" xfId="20542"/>
    <cellStyle name="60% - Accent1 4 51 3" xfId="20426"/>
    <cellStyle name="60% - Accent1 4 51 4" xfId="21035"/>
    <cellStyle name="60% - Accent1 4 51 5" xfId="19937"/>
    <cellStyle name="60% - Accent1 4 51 6" xfId="21507"/>
    <cellStyle name="60% - Accent1 4 51 7" xfId="19448"/>
    <cellStyle name="60% - Accent1 4 51 8" xfId="21982"/>
    <cellStyle name="60% - Accent1 4 51 9" xfId="18959"/>
    <cellStyle name="60% - Accent1 4 52" xfId="4534"/>
    <cellStyle name="60% - Accent1 4 52 2" xfId="20541"/>
    <cellStyle name="60% - Accent1 4 52 3" xfId="20427"/>
    <cellStyle name="60% - Accent1 4 52 4" xfId="21034"/>
    <cellStyle name="60% - Accent1 4 52 5" xfId="19938"/>
    <cellStyle name="60% - Accent1 4 52 6" xfId="21506"/>
    <cellStyle name="60% - Accent1 4 52 7" xfId="19449"/>
    <cellStyle name="60% - Accent1 4 52 8" xfId="21981"/>
    <cellStyle name="60% - Accent1 4 52 9" xfId="18960"/>
    <cellStyle name="60% - Accent1 4 53" xfId="4535"/>
    <cellStyle name="60% - Accent1 4 53 2" xfId="20540"/>
    <cellStyle name="60% - Accent1 4 53 3" xfId="20428"/>
    <cellStyle name="60% - Accent1 4 53 4" xfId="21033"/>
    <cellStyle name="60% - Accent1 4 53 5" xfId="19939"/>
    <cellStyle name="60% - Accent1 4 53 6" xfId="21505"/>
    <cellStyle name="60% - Accent1 4 53 7" xfId="19450"/>
    <cellStyle name="60% - Accent1 4 53 8" xfId="21980"/>
    <cellStyle name="60% - Accent1 4 53 9" xfId="18961"/>
    <cellStyle name="60% - Accent1 4 54" xfId="4536"/>
    <cellStyle name="60% - Accent1 4 54 2" xfId="20539"/>
    <cellStyle name="60% - Accent1 4 54 3" xfId="20429"/>
    <cellStyle name="60% - Accent1 4 54 4" xfId="21032"/>
    <cellStyle name="60% - Accent1 4 54 5" xfId="19940"/>
    <cellStyle name="60% - Accent1 4 54 6" xfId="21504"/>
    <cellStyle name="60% - Accent1 4 54 7" xfId="19451"/>
    <cellStyle name="60% - Accent1 4 54 8" xfId="21979"/>
    <cellStyle name="60% - Accent1 4 54 9" xfId="18962"/>
    <cellStyle name="60% - Accent1 4 55" xfId="4537"/>
    <cellStyle name="60% - Accent1 4 55 2" xfId="20538"/>
    <cellStyle name="60% - Accent1 4 55 3" xfId="20430"/>
    <cellStyle name="60% - Accent1 4 55 4" xfId="21031"/>
    <cellStyle name="60% - Accent1 4 55 5" xfId="19941"/>
    <cellStyle name="60% - Accent1 4 55 6" xfId="21503"/>
    <cellStyle name="60% - Accent1 4 55 7" xfId="19452"/>
    <cellStyle name="60% - Accent1 4 55 8" xfId="21978"/>
    <cellStyle name="60% - Accent1 4 55 9" xfId="18963"/>
    <cellStyle name="60% - Accent1 4 56" xfId="4538"/>
    <cellStyle name="60% - Accent1 4 56 2" xfId="20537"/>
    <cellStyle name="60% - Accent1 4 56 3" xfId="20431"/>
    <cellStyle name="60% - Accent1 4 56 4" xfId="21030"/>
    <cellStyle name="60% - Accent1 4 56 5" xfId="19942"/>
    <cellStyle name="60% - Accent1 4 56 6" xfId="21502"/>
    <cellStyle name="60% - Accent1 4 56 7" xfId="19453"/>
    <cellStyle name="60% - Accent1 4 56 8" xfId="21977"/>
    <cellStyle name="60% - Accent1 4 56 9" xfId="18964"/>
    <cellStyle name="60% - Accent1 4 57" xfId="4539"/>
    <cellStyle name="60% - Accent1 4 57 2" xfId="20536"/>
    <cellStyle name="60% - Accent1 4 57 3" xfId="20432"/>
    <cellStyle name="60% - Accent1 4 57 4" xfId="21029"/>
    <cellStyle name="60% - Accent1 4 57 5" xfId="19943"/>
    <cellStyle name="60% - Accent1 4 57 6" xfId="21501"/>
    <cellStyle name="60% - Accent1 4 57 7" xfId="19454"/>
    <cellStyle name="60% - Accent1 4 57 8" xfId="21976"/>
    <cellStyle name="60% - Accent1 4 57 9" xfId="18965"/>
    <cellStyle name="60% - Accent1 4 58" xfId="4540"/>
    <cellStyle name="60% - Accent1 4 58 2" xfId="20535"/>
    <cellStyle name="60% - Accent1 4 58 3" xfId="20433"/>
    <cellStyle name="60% - Accent1 4 58 4" xfId="21028"/>
    <cellStyle name="60% - Accent1 4 58 5" xfId="19944"/>
    <cellStyle name="60% - Accent1 4 58 6" xfId="21500"/>
    <cellStyle name="60% - Accent1 4 58 7" xfId="19455"/>
    <cellStyle name="60% - Accent1 4 58 8" xfId="21975"/>
    <cellStyle name="60% - Accent1 4 58 9" xfId="18966"/>
    <cellStyle name="60% - Accent1 4 59" xfId="4541"/>
    <cellStyle name="60% - Accent1 4 59 2" xfId="20534"/>
    <cellStyle name="60% - Accent1 4 59 3" xfId="20434"/>
    <cellStyle name="60% - Accent1 4 59 4" xfId="21027"/>
    <cellStyle name="60% - Accent1 4 59 5" xfId="19945"/>
    <cellStyle name="60% - Accent1 4 59 6" xfId="21499"/>
    <cellStyle name="60% - Accent1 4 59 7" xfId="19456"/>
    <cellStyle name="60% - Accent1 4 59 8" xfId="21974"/>
    <cellStyle name="60% - Accent1 4 59 9" xfId="18967"/>
    <cellStyle name="60% - Accent1 4 6" xfId="4542"/>
    <cellStyle name="60% - Accent1 4 6 2" xfId="20533"/>
    <cellStyle name="60% - Accent1 4 6 3" xfId="20435"/>
    <cellStyle name="60% - Accent1 4 6 4" xfId="21026"/>
    <cellStyle name="60% - Accent1 4 6 5" xfId="19946"/>
    <cellStyle name="60% - Accent1 4 6 6" xfId="21498"/>
    <cellStyle name="60% - Accent1 4 6 7" xfId="19457"/>
    <cellStyle name="60% - Accent1 4 6 8" xfId="21973"/>
    <cellStyle name="60% - Accent1 4 6 9" xfId="18968"/>
    <cellStyle name="60% - Accent1 4 60" xfId="4543"/>
    <cellStyle name="60% - Accent1 4 60 2" xfId="20532"/>
    <cellStyle name="60% - Accent1 4 60 3" xfId="20436"/>
    <cellStyle name="60% - Accent1 4 60 4" xfId="21025"/>
    <cellStyle name="60% - Accent1 4 60 5" xfId="19947"/>
    <cellStyle name="60% - Accent1 4 60 6" xfId="21497"/>
    <cellStyle name="60% - Accent1 4 60 7" xfId="19458"/>
    <cellStyle name="60% - Accent1 4 60 8" xfId="21972"/>
    <cellStyle name="60% - Accent1 4 60 9" xfId="18969"/>
    <cellStyle name="60% - Accent1 4 61" xfId="4544"/>
    <cellStyle name="60% - Accent1 4 61 2" xfId="20531"/>
    <cellStyle name="60% - Accent1 4 61 3" xfId="20437"/>
    <cellStyle name="60% - Accent1 4 61 4" xfId="21024"/>
    <cellStyle name="60% - Accent1 4 61 5" xfId="19948"/>
    <cellStyle name="60% - Accent1 4 61 6" xfId="21496"/>
    <cellStyle name="60% - Accent1 4 61 7" xfId="19459"/>
    <cellStyle name="60% - Accent1 4 61 8" xfId="21971"/>
    <cellStyle name="60% - Accent1 4 61 9" xfId="18970"/>
    <cellStyle name="60% - Accent1 4 62" xfId="4545"/>
    <cellStyle name="60% - Accent1 4 62 2" xfId="20530"/>
    <cellStyle name="60% - Accent1 4 62 3" xfId="20438"/>
    <cellStyle name="60% - Accent1 4 62 4" xfId="21023"/>
    <cellStyle name="60% - Accent1 4 62 5" xfId="19949"/>
    <cellStyle name="60% - Accent1 4 62 6" xfId="21495"/>
    <cellStyle name="60% - Accent1 4 62 7" xfId="19460"/>
    <cellStyle name="60% - Accent1 4 62 8" xfId="21970"/>
    <cellStyle name="60% - Accent1 4 62 9" xfId="18971"/>
    <cellStyle name="60% - Accent1 4 63" xfId="4546"/>
    <cellStyle name="60% - Accent1 4 63 2" xfId="20529"/>
    <cellStyle name="60% - Accent1 4 63 3" xfId="20439"/>
    <cellStyle name="60% - Accent1 4 63 4" xfId="21022"/>
    <cellStyle name="60% - Accent1 4 63 5" xfId="19950"/>
    <cellStyle name="60% - Accent1 4 63 6" xfId="21494"/>
    <cellStyle name="60% - Accent1 4 63 7" xfId="19461"/>
    <cellStyle name="60% - Accent1 4 63 8" xfId="21969"/>
    <cellStyle name="60% - Accent1 4 63 9" xfId="18972"/>
    <cellStyle name="60% - Accent1 4 64" xfId="4547"/>
    <cellStyle name="60% - Accent1 4 64 2" xfId="20528"/>
    <cellStyle name="60% - Accent1 4 64 3" xfId="20440"/>
    <cellStyle name="60% - Accent1 4 64 4" xfId="21021"/>
    <cellStyle name="60% - Accent1 4 64 5" xfId="19951"/>
    <cellStyle name="60% - Accent1 4 64 6" xfId="21493"/>
    <cellStyle name="60% - Accent1 4 64 7" xfId="19462"/>
    <cellStyle name="60% - Accent1 4 64 8" xfId="21968"/>
    <cellStyle name="60% - Accent1 4 64 9" xfId="18973"/>
    <cellStyle name="60% - Accent1 4 65" xfId="4548"/>
    <cellStyle name="60% - Accent1 4 65 2" xfId="20527"/>
    <cellStyle name="60% - Accent1 4 65 3" xfId="20441"/>
    <cellStyle name="60% - Accent1 4 65 4" xfId="21020"/>
    <cellStyle name="60% - Accent1 4 65 5" xfId="19952"/>
    <cellStyle name="60% - Accent1 4 65 6" xfId="21492"/>
    <cellStyle name="60% - Accent1 4 65 7" xfId="19463"/>
    <cellStyle name="60% - Accent1 4 65 8" xfId="21967"/>
    <cellStyle name="60% - Accent1 4 65 9" xfId="18974"/>
    <cellStyle name="60% - Accent1 4 66" xfId="4549"/>
    <cellStyle name="60% - Accent1 4 66 2" xfId="20526"/>
    <cellStyle name="60% - Accent1 4 66 3" xfId="20442"/>
    <cellStyle name="60% - Accent1 4 66 4" xfId="21019"/>
    <cellStyle name="60% - Accent1 4 66 5" xfId="19953"/>
    <cellStyle name="60% - Accent1 4 66 6" xfId="21491"/>
    <cellStyle name="60% - Accent1 4 66 7" xfId="19464"/>
    <cellStyle name="60% - Accent1 4 66 8" xfId="21966"/>
    <cellStyle name="60% - Accent1 4 66 9" xfId="18975"/>
    <cellStyle name="60% - Accent1 4 67" xfId="4550"/>
    <cellStyle name="60% - Accent1 4 67 2" xfId="20525"/>
    <cellStyle name="60% - Accent1 4 67 3" xfId="20443"/>
    <cellStyle name="60% - Accent1 4 67 4" xfId="21018"/>
    <cellStyle name="60% - Accent1 4 67 5" xfId="19954"/>
    <cellStyle name="60% - Accent1 4 67 6" xfId="21490"/>
    <cellStyle name="60% - Accent1 4 67 7" xfId="19465"/>
    <cellStyle name="60% - Accent1 4 67 8" xfId="21965"/>
    <cellStyle name="60% - Accent1 4 67 9" xfId="18976"/>
    <cellStyle name="60% - Accent1 4 68" xfId="4551"/>
    <cellStyle name="60% - Accent1 4 68 2" xfId="20524"/>
    <cellStyle name="60% - Accent1 4 68 3" xfId="20444"/>
    <cellStyle name="60% - Accent1 4 68 4" xfId="21017"/>
    <cellStyle name="60% - Accent1 4 68 5" xfId="19955"/>
    <cellStyle name="60% - Accent1 4 68 6" xfId="21489"/>
    <cellStyle name="60% - Accent1 4 68 7" xfId="19466"/>
    <cellStyle name="60% - Accent1 4 68 8" xfId="21964"/>
    <cellStyle name="60% - Accent1 4 68 9" xfId="18977"/>
    <cellStyle name="60% - Accent1 4 69" xfId="4552"/>
    <cellStyle name="60% - Accent1 4 69 2" xfId="20523"/>
    <cellStyle name="60% - Accent1 4 69 3" xfId="20445"/>
    <cellStyle name="60% - Accent1 4 69 4" xfId="21016"/>
    <cellStyle name="60% - Accent1 4 69 5" xfId="19956"/>
    <cellStyle name="60% - Accent1 4 69 6" xfId="21488"/>
    <cellStyle name="60% - Accent1 4 69 7" xfId="19467"/>
    <cellStyle name="60% - Accent1 4 69 8" xfId="21963"/>
    <cellStyle name="60% - Accent1 4 69 9" xfId="18978"/>
    <cellStyle name="60% - Accent1 4 7" xfId="4553"/>
    <cellStyle name="60% - Accent1 4 7 2" xfId="20522"/>
    <cellStyle name="60% - Accent1 4 7 3" xfId="20446"/>
    <cellStyle name="60% - Accent1 4 7 4" xfId="21015"/>
    <cellStyle name="60% - Accent1 4 7 5" xfId="19957"/>
    <cellStyle name="60% - Accent1 4 7 6" xfId="21487"/>
    <cellStyle name="60% - Accent1 4 7 7" xfId="19468"/>
    <cellStyle name="60% - Accent1 4 7 8" xfId="21962"/>
    <cellStyle name="60% - Accent1 4 7 9" xfId="18979"/>
    <cellStyle name="60% - Accent1 4 70" xfId="4554"/>
    <cellStyle name="60% - Accent1 4 70 2" xfId="20521"/>
    <cellStyle name="60% - Accent1 4 70 3" xfId="20447"/>
    <cellStyle name="60% - Accent1 4 70 4" xfId="21014"/>
    <cellStyle name="60% - Accent1 4 70 5" xfId="19958"/>
    <cellStyle name="60% - Accent1 4 70 6" xfId="21486"/>
    <cellStyle name="60% - Accent1 4 70 7" xfId="19469"/>
    <cellStyle name="60% - Accent1 4 70 8" xfId="21961"/>
    <cellStyle name="60% - Accent1 4 70 9" xfId="18980"/>
    <cellStyle name="60% - Accent1 4 71" xfId="4555"/>
    <cellStyle name="60% - Accent1 4 71 2" xfId="20520"/>
    <cellStyle name="60% - Accent1 4 71 3" xfId="20448"/>
    <cellStyle name="60% - Accent1 4 71 4" xfId="21013"/>
    <cellStyle name="60% - Accent1 4 71 5" xfId="19959"/>
    <cellStyle name="60% - Accent1 4 71 6" xfId="21485"/>
    <cellStyle name="60% - Accent1 4 71 7" xfId="19470"/>
    <cellStyle name="60% - Accent1 4 71 8" xfId="21960"/>
    <cellStyle name="60% - Accent1 4 71 9" xfId="18981"/>
    <cellStyle name="60% - Accent1 4 72" xfId="4556"/>
    <cellStyle name="60% - Accent1 4 72 2" xfId="20519"/>
    <cellStyle name="60% - Accent1 4 72 3" xfId="20449"/>
    <cellStyle name="60% - Accent1 4 72 4" xfId="21012"/>
    <cellStyle name="60% - Accent1 4 72 5" xfId="19960"/>
    <cellStyle name="60% - Accent1 4 72 6" xfId="21484"/>
    <cellStyle name="60% - Accent1 4 72 7" xfId="19471"/>
    <cellStyle name="60% - Accent1 4 72 8" xfId="21959"/>
    <cellStyle name="60% - Accent1 4 72 9" xfId="18982"/>
    <cellStyle name="60% - Accent1 4 73" xfId="4557"/>
    <cellStyle name="60% - Accent1 4 73 2" xfId="20518"/>
    <cellStyle name="60% - Accent1 4 73 3" xfId="20450"/>
    <cellStyle name="60% - Accent1 4 73 4" xfId="21011"/>
    <cellStyle name="60% - Accent1 4 73 5" xfId="19961"/>
    <cellStyle name="60% - Accent1 4 73 6" xfId="21483"/>
    <cellStyle name="60% - Accent1 4 73 7" xfId="19472"/>
    <cellStyle name="60% - Accent1 4 73 8" xfId="21958"/>
    <cellStyle name="60% - Accent1 4 73 9" xfId="18983"/>
    <cellStyle name="60% - Accent1 4 74" xfId="4558"/>
    <cellStyle name="60% - Accent1 4 74 2" xfId="20517"/>
    <cellStyle name="60% - Accent1 4 74 3" xfId="20451"/>
    <cellStyle name="60% - Accent1 4 74 4" xfId="21010"/>
    <cellStyle name="60% - Accent1 4 74 5" xfId="19962"/>
    <cellStyle name="60% - Accent1 4 74 6" xfId="21482"/>
    <cellStyle name="60% - Accent1 4 74 7" xfId="19473"/>
    <cellStyle name="60% - Accent1 4 74 8" xfId="21957"/>
    <cellStyle name="60% - Accent1 4 74 9" xfId="18984"/>
    <cellStyle name="60% - Accent1 4 75" xfId="4559"/>
    <cellStyle name="60% - Accent1 4 75 2" xfId="20516"/>
    <cellStyle name="60% - Accent1 4 75 3" xfId="20452"/>
    <cellStyle name="60% - Accent1 4 75 4" xfId="21009"/>
    <cellStyle name="60% - Accent1 4 75 5" xfId="19963"/>
    <cellStyle name="60% - Accent1 4 75 6" xfId="21481"/>
    <cellStyle name="60% - Accent1 4 75 7" xfId="19474"/>
    <cellStyle name="60% - Accent1 4 75 8" xfId="21956"/>
    <cellStyle name="60% - Accent1 4 75 9" xfId="18985"/>
    <cellStyle name="60% - Accent1 4 76" xfId="4560"/>
    <cellStyle name="60% - Accent1 4 76 2" xfId="20515"/>
    <cellStyle name="60% - Accent1 4 76 3" xfId="20453"/>
    <cellStyle name="60% - Accent1 4 76 4" xfId="21008"/>
    <cellStyle name="60% - Accent1 4 76 5" xfId="19964"/>
    <cellStyle name="60% - Accent1 4 76 6" xfId="21480"/>
    <cellStyle name="60% - Accent1 4 76 7" xfId="19475"/>
    <cellStyle name="60% - Accent1 4 76 8" xfId="21955"/>
    <cellStyle name="60% - Accent1 4 76 9" xfId="18986"/>
    <cellStyle name="60% - Accent1 4 77" xfId="4561"/>
    <cellStyle name="60% - Accent1 4 77 2" xfId="20514"/>
    <cellStyle name="60% - Accent1 4 77 3" xfId="20454"/>
    <cellStyle name="60% - Accent1 4 77 4" xfId="21007"/>
    <cellStyle name="60% - Accent1 4 77 5" xfId="19965"/>
    <cellStyle name="60% - Accent1 4 77 6" xfId="20990"/>
    <cellStyle name="60% - Accent1 4 77 7" xfId="19476"/>
    <cellStyle name="60% - Accent1 4 77 8" xfId="21954"/>
    <cellStyle name="60% - Accent1 4 77 9" xfId="18987"/>
    <cellStyle name="60% - Accent1 4 78" xfId="4562"/>
    <cellStyle name="60% - Accent1 4 78 2" xfId="20513"/>
    <cellStyle name="60% - Accent1 4 78 3" xfId="20455"/>
    <cellStyle name="60% - Accent1 4 78 4" xfId="21006"/>
    <cellStyle name="60% - Accent1 4 78 5" xfId="19966"/>
    <cellStyle name="60% - Accent1 4 78 6" xfId="20989"/>
    <cellStyle name="60% - Accent1 4 78 7" xfId="19477"/>
    <cellStyle name="60% - Accent1 4 78 8" xfId="21953"/>
    <cellStyle name="60% - Accent1 4 78 9" xfId="18988"/>
    <cellStyle name="60% - Accent1 4 79" xfId="4563"/>
    <cellStyle name="60% - Accent1 4 8" xfId="4564"/>
    <cellStyle name="60% - Accent1 4 8 2" xfId="20512"/>
    <cellStyle name="60% - Accent1 4 8 3" xfId="20456"/>
    <cellStyle name="60% - Accent1 4 8 4" xfId="21005"/>
    <cellStyle name="60% - Accent1 4 8 5" xfId="19967"/>
    <cellStyle name="60% - Accent1 4 8 6" xfId="20988"/>
    <cellStyle name="60% - Accent1 4 8 7" xfId="19478"/>
    <cellStyle name="60% - Accent1 4 8 8" xfId="21952"/>
    <cellStyle name="60% - Accent1 4 8 9" xfId="18989"/>
    <cellStyle name="60% - Accent1 4 80" xfId="4565"/>
    <cellStyle name="60% - Accent1 4 81" xfId="4566"/>
    <cellStyle name="60% - Accent1 4 82" xfId="4567"/>
    <cellStyle name="60% - Accent1 4 83" xfId="4568"/>
    <cellStyle name="60% - Accent1 4 84" xfId="4569"/>
    <cellStyle name="60% - Accent1 4 85" xfId="4570"/>
    <cellStyle name="60% - Accent1 4 86" xfId="4571"/>
    <cellStyle name="60% - Accent1 4 87" xfId="4572"/>
    <cellStyle name="60% - Accent1 4 88" xfId="4573"/>
    <cellStyle name="60% - Accent1 4 89" xfId="4574"/>
    <cellStyle name="60% - Accent1 4 9" xfId="4575"/>
    <cellStyle name="60% - Accent1 4 9 2" xfId="20511"/>
    <cellStyle name="60% - Accent1 4 9 3" xfId="20457"/>
    <cellStyle name="60% - Accent1 4 9 4" xfId="21004"/>
    <cellStyle name="60% - Accent1 4 9 5" xfId="19968"/>
    <cellStyle name="60% - Accent1 4 9 6" xfId="20987"/>
    <cellStyle name="60% - Accent1 4 9 7" xfId="19479"/>
    <cellStyle name="60% - Accent1 4 9 8" xfId="20484"/>
    <cellStyle name="60% - Accent1 4 9 9" xfId="18990"/>
    <cellStyle name="60% - Accent1 4 90" xfId="20588"/>
    <cellStyle name="60% - Accent1 4 91" xfId="20380"/>
    <cellStyle name="60% - Accent1 4 92" xfId="21081"/>
    <cellStyle name="60% - Accent1 4 93" xfId="19891"/>
    <cellStyle name="60% - Accent1 4 94" xfId="21553"/>
    <cellStyle name="60% - Accent1 4 95" xfId="19402"/>
    <cellStyle name="60% - Accent1 4 96" xfId="22028"/>
    <cellStyle name="60% - Accent1 4 97" xfId="18913"/>
    <cellStyle name="60% - Accent1 4 98" xfId="22432"/>
    <cellStyle name="60% - Accent1 4 99" xfId="22601"/>
    <cellStyle name="60% - Accent1 40" xfId="4576"/>
    <cellStyle name="60% - Accent1 40 2" xfId="20510"/>
    <cellStyle name="60% - Accent1 40 3" xfId="20458"/>
    <cellStyle name="60% - Accent1 40 4" xfId="21003"/>
    <cellStyle name="60% - Accent1 40 5" xfId="19969"/>
    <cellStyle name="60% - Accent1 40 6" xfId="20497"/>
    <cellStyle name="60% - Accent1 40 7" xfId="19480"/>
    <cellStyle name="60% - Accent1 40 8" xfId="20483"/>
    <cellStyle name="60% - Accent1 40 9" xfId="18991"/>
    <cellStyle name="60% - Accent1 41" xfId="4577"/>
    <cellStyle name="60% - Accent1 41 2" xfId="20509"/>
    <cellStyle name="60% - Accent1 41 3" xfId="20459"/>
    <cellStyle name="60% - Accent1 41 4" xfId="21002"/>
    <cellStyle name="60% - Accent1 41 5" xfId="19970"/>
    <cellStyle name="60% - Accent1 41 6" xfId="20496"/>
    <cellStyle name="60% - Accent1 41 7" xfId="19481"/>
    <cellStyle name="60% - Accent1 41 8" xfId="20482"/>
    <cellStyle name="60% - Accent1 41 9" xfId="18992"/>
    <cellStyle name="60% - Accent1 42" xfId="4578"/>
    <cellStyle name="60% - Accent1 42 2" xfId="20508"/>
    <cellStyle name="60% - Accent1 42 3" xfId="20460"/>
    <cellStyle name="60% - Accent1 42 4" xfId="21001"/>
    <cellStyle name="60% - Accent1 42 5" xfId="19971"/>
    <cellStyle name="60% - Accent1 42 6" xfId="20495"/>
    <cellStyle name="60% - Accent1 42 7" xfId="19482"/>
    <cellStyle name="60% - Accent1 42 8" xfId="20481"/>
    <cellStyle name="60% - Accent1 42 9" xfId="18993"/>
    <cellStyle name="60% - Accent1 43" xfId="4579"/>
    <cellStyle name="60% - Accent1 43 2" xfId="20507"/>
    <cellStyle name="60% - Accent1 43 3" xfId="20461"/>
    <cellStyle name="60% - Accent1 43 4" xfId="21000"/>
    <cellStyle name="60% - Accent1 43 5" xfId="19972"/>
    <cellStyle name="60% - Accent1 43 6" xfId="20494"/>
    <cellStyle name="60% - Accent1 43 7" xfId="19483"/>
    <cellStyle name="60% - Accent1 43 8" xfId="20480"/>
    <cellStyle name="60% - Accent1 43 9" xfId="18994"/>
    <cellStyle name="60% - Accent1 44" xfId="4580"/>
    <cellStyle name="60% - Accent1 44 2" xfId="20506"/>
    <cellStyle name="60% - Accent1 44 3" xfId="20462"/>
    <cellStyle name="60% - Accent1 44 4" xfId="20999"/>
    <cellStyle name="60% - Accent1 44 5" xfId="19973"/>
    <cellStyle name="60% - Accent1 44 6" xfId="20493"/>
    <cellStyle name="60% - Accent1 44 7" xfId="19484"/>
    <cellStyle name="60% - Accent1 44 8" xfId="20479"/>
    <cellStyle name="60% - Accent1 44 9" xfId="18995"/>
    <cellStyle name="60% - Accent1 45" xfId="4581"/>
    <cellStyle name="60% - Accent1 45 2" xfId="20505"/>
    <cellStyle name="60% - Accent1 45 3" xfId="20463"/>
    <cellStyle name="60% - Accent1 45 4" xfId="20998"/>
    <cellStyle name="60% - Accent1 45 5" xfId="19974"/>
    <cellStyle name="60% - Accent1 45 6" xfId="20492"/>
    <cellStyle name="60% - Accent1 45 7" xfId="19485"/>
    <cellStyle name="60% - Accent1 45 8" xfId="20478"/>
    <cellStyle name="60% - Accent1 45 9" xfId="18996"/>
    <cellStyle name="60% - Accent1 46" xfId="4582"/>
    <cellStyle name="60% - Accent1 46 2" xfId="20504"/>
    <cellStyle name="60% - Accent1 46 3" xfId="20464"/>
    <cellStyle name="60% - Accent1 46 4" xfId="20997"/>
    <cellStyle name="60% - Accent1 46 5" xfId="19975"/>
    <cellStyle name="60% - Accent1 46 6" xfId="20491"/>
    <cellStyle name="60% - Accent1 46 7" xfId="19486"/>
    <cellStyle name="60% - Accent1 46 8" xfId="20477"/>
    <cellStyle name="60% - Accent1 46 9" xfId="18997"/>
    <cellStyle name="60% - Accent1 47" xfId="4583"/>
    <cellStyle name="60% - Accent1 47 2" xfId="20503"/>
    <cellStyle name="60% - Accent1 47 3" xfId="20465"/>
    <cellStyle name="60% - Accent1 47 4" xfId="20996"/>
    <cellStyle name="60% - Accent1 47 5" xfId="19976"/>
    <cellStyle name="60% - Accent1 47 6" xfId="20490"/>
    <cellStyle name="60% - Accent1 47 7" xfId="19487"/>
    <cellStyle name="60% - Accent1 47 8" xfId="20476"/>
    <cellStyle name="60% - Accent1 47 9" xfId="18998"/>
    <cellStyle name="60% - Accent1 48" xfId="4584"/>
    <cellStyle name="60% - Accent1 48 2" xfId="20502"/>
    <cellStyle name="60% - Accent1 48 3" xfId="20466"/>
    <cellStyle name="60% - Accent1 48 4" xfId="20995"/>
    <cellStyle name="60% - Accent1 48 5" xfId="19977"/>
    <cellStyle name="60% - Accent1 48 6" xfId="20489"/>
    <cellStyle name="60% - Accent1 48 7" xfId="19488"/>
    <cellStyle name="60% - Accent1 48 8" xfId="20475"/>
    <cellStyle name="60% - Accent1 48 9" xfId="18999"/>
    <cellStyle name="60% - Accent1 49" xfId="4585"/>
    <cellStyle name="60% - Accent1 49 2" xfId="20501"/>
    <cellStyle name="60% - Accent1 49 3" xfId="20467"/>
    <cellStyle name="60% - Accent1 49 4" xfId="20994"/>
    <cellStyle name="60% - Accent1 49 5" xfId="19978"/>
    <cellStyle name="60% - Accent1 49 6" xfId="20488"/>
    <cellStyle name="60% - Accent1 49 7" xfId="19489"/>
    <cellStyle name="60% - Accent1 49 8" xfId="20474"/>
    <cellStyle name="60% - Accent1 49 9" xfId="19000"/>
    <cellStyle name="60% - Accent1 5" xfId="4586"/>
    <cellStyle name="60% - Accent1 5 10" xfId="24345"/>
    <cellStyle name="60% - Accent1 5 10 2" xfId="25208"/>
    <cellStyle name="60% - Accent1 5 11" xfId="25649"/>
    <cellStyle name="60% - Accent1 5 2" xfId="20500"/>
    <cellStyle name="60% - Accent1 5 2 2" xfId="24594"/>
    <cellStyle name="60% - Accent1 5 2 2 2" xfId="24755"/>
    <cellStyle name="60% - Accent1 5 2 3" xfId="25814"/>
    <cellStyle name="60% - Accent1 5 2 4" xfId="25184"/>
    <cellStyle name="60% - Accent1 5 3" xfId="20468"/>
    <cellStyle name="60% - Accent1 5 4" xfId="20993"/>
    <cellStyle name="60% - Accent1 5 5" xfId="19979"/>
    <cellStyle name="60% - Accent1 5 6" xfId="20487"/>
    <cellStyle name="60% - Accent1 5 7" xfId="19490"/>
    <cellStyle name="60% - Accent1 5 8" xfId="20473"/>
    <cellStyle name="60% - Accent1 5 9" xfId="19001"/>
    <cellStyle name="60% - Accent1 50" xfId="4587"/>
    <cellStyle name="60% - Accent1 50 2" xfId="20499"/>
    <cellStyle name="60% - Accent1 50 3" xfId="20469"/>
    <cellStyle name="60% - Accent1 50 4" xfId="20992"/>
    <cellStyle name="60% - Accent1 50 5" xfId="19980"/>
    <cellStyle name="60% - Accent1 50 6" xfId="20486"/>
    <cellStyle name="60% - Accent1 50 7" xfId="19491"/>
    <cellStyle name="60% - Accent1 50 8" xfId="20472"/>
    <cellStyle name="60% - Accent1 50 9" xfId="19002"/>
    <cellStyle name="60% - Accent1 51" xfId="4588"/>
    <cellStyle name="60% - Accent1 51 2" xfId="20498"/>
    <cellStyle name="60% - Accent1 51 3" xfId="20470"/>
    <cellStyle name="60% - Accent1 51 4" xfId="20991"/>
    <cellStyle name="60% - Accent1 51 5" xfId="19981"/>
    <cellStyle name="60% - Accent1 51 6" xfId="20485"/>
    <cellStyle name="60% - Accent1 51 7" xfId="19492"/>
    <cellStyle name="60% - Accent1 51 8" xfId="20471"/>
    <cellStyle name="60% - Accent1 51 9" xfId="19003"/>
    <cellStyle name="60% - Accent1 52" xfId="4589"/>
    <cellStyle name="60% - Accent1 53" xfId="4590"/>
    <cellStyle name="60% - Accent1 54" xfId="4591"/>
    <cellStyle name="60% - Accent1 55" xfId="4592"/>
    <cellStyle name="60% - Accent1 56" xfId="4593"/>
    <cellStyle name="60% - Accent1 57" xfId="4594"/>
    <cellStyle name="60% - Accent1 58" xfId="4595"/>
    <cellStyle name="60% - Accent1 59" xfId="4596"/>
    <cellStyle name="60% - Accent1 6" xfId="4597"/>
    <cellStyle name="60% - Accent1 6 2" xfId="24397"/>
    <cellStyle name="60% - Accent1 6 2 2" xfId="24595"/>
    <cellStyle name="60% - Accent1 6 3" xfId="25209"/>
    <cellStyle name="60% - Accent1 6 4" xfId="25648"/>
    <cellStyle name="60% - Accent1 60" xfId="4598"/>
    <cellStyle name="60% - Accent1 61" xfId="4599"/>
    <cellStyle name="60% - Accent1 62" xfId="4600"/>
    <cellStyle name="60% - Accent1 63" xfId="4601"/>
    <cellStyle name="60% - Accent1 64" xfId="4602"/>
    <cellStyle name="60% - Accent1 65" xfId="4603"/>
    <cellStyle name="60% - Accent1 66" xfId="4604"/>
    <cellStyle name="60% - Accent1 67" xfId="4605"/>
    <cellStyle name="60% - Accent1 68" xfId="4606"/>
    <cellStyle name="60% - Accent1 69" xfId="4607"/>
    <cellStyle name="60% - Accent1 7" xfId="4608"/>
    <cellStyle name="60% - Accent1 7 2" xfId="24447"/>
    <cellStyle name="60% - Accent1 7 2 2" xfId="24596"/>
    <cellStyle name="60% - Accent1 7 3" xfId="25210"/>
    <cellStyle name="60% - Accent1 7 4" xfId="25889"/>
    <cellStyle name="60% - Accent1 70" xfId="4609"/>
    <cellStyle name="60% - Accent1 71" xfId="4610"/>
    <cellStyle name="60% - Accent1 72" xfId="4611"/>
    <cellStyle name="60% - Accent1 73" xfId="4612"/>
    <cellStyle name="60% - Accent1 74" xfId="4613"/>
    <cellStyle name="60% - Accent1 75" xfId="4614"/>
    <cellStyle name="60% - Accent1 76" xfId="4615"/>
    <cellStyle name="60% - Accent1 77" xfId="4616"/>
    <cellStyle name="60% - Accent1 78" xfId="4617"/>
    <cellStyle name="60% - Accent1 79" xfId="4618"/>
    <cellStyle name="60% - Accent1 8" xfId="4619"/>
    <cellStyle name="60% - Accent1 8 2" xfId="24502"/>
    <cellStyle name="60% - Accent1 8 2 2" xfId="24597"/>
    <cellStyle name="60% - Accent1 8 3" xfId="25211"/>
    <cellStyle name="60% - Accent1 8 4" xfId="25646"/>
    <cellStyle name="60% - Accent1 80" xfId="4620"/>
    <cellStyle name="60% - Accent1 81" xfId="4621"/>
    <cellStyle name="60% - Accent1 82" xfId="4622"/>
    <cellStyle name="60% - Accent1 83" xfId="4623"/>
    <cellStyle name="60% - Accent1 84" xfId="4624"/>
    <cellStyle name="60% - Accent1 85" xfId="4625"/>
    <cellStyle name="60% - Accent1 86" xfId="4626"/>
    <cellStyle name="60% - Accent1 87" xfId="4627"/>
    <cellStyle name="60% - Accent1 88" xfId="4628"/>
    <cellStyle name="60% - Accent1 89" xfId="4629"/>
    <cellStyle name="60% - Accent1 9" xfId="4630"/>
    <cellStyle name="60% - Accent1 90" xfId="4631"/>
    <cellStyle name="60% - Accent1 91" xfId="4632"/>
    <cellStyle name="60% - Accent1 92" xfId="4633"/>
    <cellStyle name="60% - Accent1 93" xfId="20775"/>
    <cellStyle name="60% - Accent1 94" xfId="20193"/>
    <cellStyle name="60% - Accent1 95" xfId="21268"/>
    <cellStyle name="60% - Accent1 96" xfId="19704"/>
    <cellStyle name="60% - Accent1 97" xfId="21740"/>
    <cellStyle name="60% - Accent1 98" xfId="19215"/>
    <cellStyle name="60% - Accent1 99" xfId="22215"/>
    <cellStyle name="60% - Accent2" xfId="4634"/>
    <cellStyle name="60% - Accent2 10" xfId="4635"/>
    <cellStyle name="60% - Accent2 100" xfId="23591"/>
    <cellStyle name="60% - Accent2 101" xfId="23754"/>
    <cellStyle name="60% - Accent2 102" xfId="23919"/>
    <cellStyle name="60% - Accent2 103" xfId="24099"/>
    <cellStyle name="60% - Accent2 103 2" xfId="24155"/>
    <cellStyle name="60% - Accent2 103 3" xfId="26132"/>
    <cellStyle name="60% - Accent2 103 4" xfId="26269"/>
    <cellStyle name="60% - Accent2 103 5" xfId="26348"/>
    <cellStyle name="60% - Accent2 104" xfId="24818"/>
    <cellStyle name="60% - Accent2 105" xfId="24980"/>
    <cellStyle name="60% - Accent2 106" xfId="25212"/>
    <cellStyle name="60% - Accent2 107" xfId="25645"/>
    <cellStyle name="60% - Accent2 108" xfId="26079"/>
    <cellStyle name="60% - Accent2 109" xfId="26216"/>
    <cellStyle name="60% - Accent2 11" xfId="4636"/>
    <cellStyle name="60% - Accent2 110" xfId="26384"/>
    <cellStyle name="60% - Accent2 111" xfId="27587"/>
    <cellStyle name="60% - Accent2 12" xfId="4637"/>
    <cellStyle name="60% - Accent2 13" xfId="4638"/>
    <cellStyle name="60% - Accent2 14" xfId="4639"/>
    <cellStyle name="60% - Accent2 15" xfId="4640"/>
    <cellStyle name="60% - Accent2 16" xfId="4641"/>
    <cellStyle name="60% - Accent2 17" xfId="4642"/>
    <cellStyle name="60% - Accent2 18" xfId="4643"/>
    <cellStyle name="60% - Accent2 19" xfId="4644"/>
    <cellStyle name="60% - Accent2 2" xfId="4645"/>
    <cellStyle name="60% - Accent2 2 10" xfId="4646"/>
    <cellStyle name="60% - Accent2 2 100" xfId="24182"/>
    <cellStyle name="60% - Accent2 2 101" xfId="24819"/>
    <cellStyle name="60% - Accent2 2 102" xfId="24981"/>
    <cellStyle name="60% - Accent2 2 103" xfId="25214"/>
    <cellStyle name="60% - Accent2 2 104" xfId="25644"/>
    <cellStyle name="60% - Accent2 2 11" xfId="4647"/>
    <cellStyle name="60% - Accent2 2 12" xfId="4648"/>
    <cellStyle name="60% - Accent2 2 13" xfId="4649"/>
    <cellStyle name="60% - Accent2 2 14" xfId="4650"/>
    <cellStyle name="60% - Accent2 2 15" xfId="4651"/>
    <cellStyle name="60% - Accent2 2 16" xfId="4652"/>
    <cellStyle name="60% - Accent2 2 17" xfId="4653"/>
    <cellStyle name="60% - Accent2 2 18" xfId="4654"/>
    <cellStyle name="60% - Accent2 2 19" xfId="4655"/>
    <cellStyle name="60% - Accent2 2 2" xfId="4656"/>
    <cellStyle name="60% - Accent2 2 20" xfId="4657"/>
    <cellStyle name="60% - Accent2 2 21" xfId="4658"/>
    <cellStyle name="60% - Accent2 2 22" xfId="4659"/>
    <cellStyle name="60% - Accent2 2 23" xfId="4660"/>
    <cellStyle name="60% - Accent2 2 24" xfId="4661"/>
    <cellStyle name="60% - Accent2 2 25" xfId="4662"/>
    <cellStyle name="60% - Accent2 2 26" xfId="4663"/>
    <cellStyle name="60% - Accent2 2 27" xfId="4664"/>
    <cellStyle name="60% - Accent2 2 28" xfId="4665"/>
    <cellStyle name="60% - Accent2 2 29" xfId="4666"/>
    <cellStyle name="60% - Accent2 2 3" xfId="4667"/>
    <cellStyle name="60% - Accent2 2 30" xfId="4668"/>
    <cellStyle name="60% - Accent2 2 31" xfId="4669"/>
    <cellStyle name="60% - Accent2 2 32" xfId="4670"/>
    <cellStyle name="60% - Accent2 2 33" xfId="4671"/>
    <cellStyle name="60% - Accent2 2 34" xfId="4672"/>
    <cellStyle name="60% - Accent2 2 35" xfId="4673"/>
    <cellStyle name="60% - Accent2 2 36" xfId="4674"/>
    <cellStyle name="60% - Accent2 2 37" xfId="4675"/>
    <cellStyle name="60% - Accent2 2 38" xfId="4676"/>
    <cellStyle name="60% - Accent2 2 39" xfId="4677"/>
    <cellStyle name="60% - Accent2 2 4" xfId="4678"/>
    <cellStyle name="60% - Accent2 2 40" xfId="4679"/>
    <cellStyle name="60% - Accent2 2 41" xfId="4680"/>
    <cellStyle name="60% - Accent2 2 42" xfId="4681"/>
    <cellStyle name="60% - Accent2 2 43" xfId="4682"/>
    <cellStyle name="60% - Accent2 2 44" xfId="4683"/>
    <cellStyle name="60% - Accent2 2 45" xfId="4684"/>
    <cellStyle name="60% - Accent2 2 46" xfId="4685"/>
    <cellStyle name="60% - Accent2 2 47" xfId="4686"/>
    <cellStyle name="60% - Accent2 2 48" xfId="4687"/>
    <cellStyle name="60% - Accent2 2 49" xfId="4688"/>
    <cellStyle name="60% - Accent2 2 5" xfId="4689"/>
    <cellStyle name="60% - Accent2 2 50" xfId="4690"/>
    <cellStyle name="60% - Accent2 2 51" xfId="4691"/>
    <cellStyle name="60% - Accent2 2 52" xfId="4692"/>
    <cellStyle name="60% - Accent2 2 53" xfId="4693"/>
    <cellStyle name="60% - Accent2 2 54" xfId="4694"/>
    <cellStyle name="60% - Accent2 2 55" xfId="4695"/>
    <cellStyle name="60% - Accent2 2 56" xfId="4696"/>
    <cellStyle name="60% - Accent2 2 57" xfId="4697"/>
    <cellStyle name="60% - Accent2 2 58" xfId="4698"/>
    <cellStyle name="60% - Accent2 2 59" xfId="4699"/>
    <cellStyle name="60% - Accent2 2 6" xfId="4700"/>
    <cellStyle name="60% - Accent2 2 60" xfId="4701"/>
    <cellStyle name="60% - Accent2 2 61" xfId="4702"/>
    <cellStyle name="60% - Accent2 2 62" xfId="4703"/>
    <cellStyle name="60% - Accent2 2 63" xfId="4704"/>
    <cellStyle name="60% - Accent2 2 64" xfId="4705"/>
    <cellStyle name="60% - Accent2 2 65" xfId="4706"/>
    <cellStyle name="60% - Accent2 2 66" xfId="4707"/>
    <cellStyle name="60% - Accent2 2 67" xfId="4708"/>
    <cellStyle name="60% - Accent2 2 68" xfId="4709"/>
    <cellStyle name="60% - Accent2 2 69" xfId="4710"/>
    <cellStyle name="60% - Accent2 2 7" xfId="4711"/>
    <cellStyle name="60% - Accent2 2 70" xfId="4712"/>
    <cellStyle name="60% - Accent2 2 71" xfId="4713"/>
    <cellStyle name="60% - Accent2 2 72" xfId="4714"/>
    <cellStyle name="60% - Accent2 2 73" xfId="4715"/>
    <cellStyle name="60% - Accent2 2 74" xfId="4716"/>
    <cellStyle name="60% - Accent2 2 75" xfId="4717"/>
    <cellStyle name="60% - Accent2 2 76" xfId="4718"/>
    <cellStyle name="60% - Accent2 2 77" xfId="4719"/>
    <cellStyle name="60% - Accent2 2 78" xfId="4720"/>
    <cellStyle name="60% - Accent2 2 79" xfId="4721"/>
    <cellStyle name="60% - Accent2 2 8" xfId="4722"/>
    <cellStyle name="60% - Accent2 2 80" xfId="4723"/>
    <cellStyle name="60% - Accent2 2 81" xfId="4724"/>
    <cellStyle name="60% - Accent2 2 82" xfId="4725"/>
    <cellStyle name="60% - Accent2 2 83" xfId="4726"/>
    <cellStyle name="60% - Accent2 2 84" xfId="4727"/>
    <cellStyle name="60% - Accent2 2 85" xfId="4728"/>
    <cellStyle name="60% - Accent2 2 86" xfId="4729"/>
    <cellStyle name="60% - Accent2 2 87" xfId="4730"/>
    <cellStyle name="60% - Accent2 2 88" xfId="4731"/>
    <cellStyle name="60% - Accent2 2 89" xfId="4732"/>
    <cellStyle name="60% - Accent2 2 9" xfId="4733"/>
    <cellStyle name="60% - Accent2 2 90" xfId="22434"/>
    <cellStyle name="60% - Accent2 2 91" xfId="22603"/>
    <cellStyle name="60% - Accent2 2 92" xfId="22768"/>
    <cellStyle name="60% - Accent2 2 93" xfId="22933"/>
    <cellStyle name="60% - Accent2 2 94" xfId="23098"/>
    <cellStyle name="60% - Accent2 2 95" xfId="23263"/>
    <cellStyle name="60% - Accent2 2 96" xfId="23427"/>
    <cellStyle name="60% - Accent2 2 97" xfId="23592"/>
    <cellStyle name="60% - Accent2 2 98" xfId="23755"/>
    <cellStyle name="60% - Accent2 2 99" xfId="23920"/>
    <cellStyle name="60% - Accent2 20" xfId="4734"/>
    <cellStyle name="60% - Accent2 21" xfId="4735"/>
    <cellStyle name="60% - Accent2 22" xfId="4736"/>
    <cellStyle name="60% - Accent2 23" xfId="4737"/>
    <cellStyle name="60% - Accent2 24" xfId="4738"/>
    <cellStyle name="60% - Accent2 25" xfId="4739"/>
    <cellStyle name="60% - Accent2 26" xfId="4740"/>
    <cellStyle name="60% - Accent2 27" xfId="4741"/>
    <cellStyle name="60% - Accent2 28" xfId="4742"/>
    <cellStyle name="60% - Accent2 29" xfId="4743"/>
    <cellStyle name="60% - Accent2 3" xfId="4744"/>
    <cellStyle name="60% - Accent2 3 10" xfId="4745"/>
    <cellStyle name="60% - Accent2 3 100" xfId="24183"/>
    <cellStyle name="60% - Accent2 3 101" xfId="24820"/>
    <cellStyle name="60% - Accent2 3 102" xfId="24982"/>
    <cellStyle name="60% - Accent2 3 103" xfId="25220"/>
    <cellStyle name="60% - Accent2 3 104" xfId="25642"/>
    <cellStyle name="60% - Accent2 3 11" xfId="4746"/>
    <cellStyle name="60% - Accent2 3 12" xfId="4747"/>
    <cellStyle name="60% - Accent2 3 13" xfId="4748"/>
    <cellStyle name="60% - Accent2 3 14" xfId="4749"/>
    <cellStyle name="60% - Accent2 3 15" xfId="4750"/>
    <cellStyle name="60% - Accent2 3 16" xfId="4751"/>
    <cellStyle name="60% - Accent2 3 17" xfId="4752"/>
    <cellStyle name="60% - Accent2 3 18" xfId="4753"/>
    <cellStyle name="60% - Accent2 3 19" xfId="4754"/>
    <cellStyle name="60% - Accent2 3 2" xfId="4755"/>
    <cellStyle name="60% - Accent2 3 20" xfId="4756"/>
    <cellStyle name="60% - Accent2 3 21" xfId="4757"/>
    <cellStyle name="60% - Accent2 3 22" xfId="4758"/>
    <cellStyle name="60% - Accent2 3 23" xfId="4759"/>
    <cellStyle name="60% - Accent2 3 24" xfId="4760"/>
    <cellStyle name="60% - Accent2 3 25" xfId="4761"/>
    <cellStyle name="60% - Accent2 3 26" xfId="4762"/>
    <cellStyle name="60% - Accent2 3 27" xfId="4763"/>
    <cellStyle name="60% - Accent2 3 28" xfId="4764"/>
    <cellStyle name="60% - Accent2 3 29" xfId="4765"/>
    <cellStyle name="60% - Accent2 3 3" xfId="4766"/>
    <cellStyle name="60% - Accent2 3 30" xfId="4767"/>
    <cellStyle name="60% - Accent2 3 31" xfId="4768"/>
    <cellStyle name="60% - Accent2 3 32" xfId="4769"/>
    <cellStyle name="60% - Accent2 3 33" xfId="4770"/>
    <cellStyle name="60% - Accent2 3 34" xfId="4771"/>
    <cellStyle name="60% - Accent2 3 35" xfId="4772"/>
    <cellStyle name="60% - Accent2 3 36" xfId="4773"/>
    <cellStyle name="60% - Accent2 3 37" xfId="4774"/>
    <cellStyle name="60% - Accent2 3 38" xfId="4775"/>
    <cellStyle name="60% - Accent2 3 39" xfId="4776"/>
    <cellStyle name="60% - Accent2 3 4" xfId="4777"/>
    <cellStyle name="60% - Accent2 3 40" xfId="4778"/>
    <cellStyle name="60% - Accent2 3 41" xfId="4779"/>
    <cellStyle name="60% - Accent2 3 42" xfId="4780"/>
    <cellStyle name="60% - Accent2 3 43" xfId="4781"/>
    <cellStyle name="60% - Accent2 3 44" xfId="4782"/>
    <cellStyle name="60% - Accent2 3 45" xfId="4783"/>
    <cellStyle name="60% - Accent2 3 46" xfId="4784"/>
    <cellStyle name="60% - Accent2 3 47" xfId="4785"/>
    <cellStyle name="60% - Accent2 3 48" xfId="4786"/>
    <cellStyle name="60% - Accent2 3 49" xfId="4787"/>
    <cellStyle name="60% - Accent2 3 5" xfId="4788"/>
    <cellStyle name="60% - Accent2 3 50" xfId="4789"/>
    <cellStyle name="60% - Accent2 3 51" xfId="4790"/>
    <cellStyle name="60% - Accent2 3 52" xfId="4791"/>
    <cellStyle name="60% - Accent2 3 53" xfId="4792"/>
    <cellStyle name="60% - Accent2 3 54" xfId="4793"/>
    <cellStyle name="60% - Accent2 3 55" xfId="4794"/>
    <cellStyle name="60% - Accent2 3 56" xfId="4795"/>
    <cellStyle name="60% - Accent2 3 57" xfId="4796"/>
    <cellStyle name="60% - Accent2 3 58" xfId="4797"/>
    <cellStyle name="60% - Accent2 3 59" xfId="4798"/>
    <cellStyle name="60% - Accent2 3 6" xfId="4799"/>
    <cellStyle name="60% - Accent2 3 60" xfId="4800"/>
    <cellStyle name="60% - Accent2 3 61" xfId="4801"/>
    <cellStyle name="60% - Accent2 3 62" xfId="4802"/>
    <cellStyle name="60% - Accent2 3 63" xfId="4803"/>
    <cellStyle name="60% - Accent2 3 64" xfId="4804"/>
    <cellStyle name="60% - Accent2 3 65" xfId="4805"/>
    <cellStyle name="60% - Accent2 3 66" xfId="4806"/>
    <cellStyle name="60% - Accent2 3 67" xfId="4807"/>
    <cellStyle name="60% - Accent2 3 68" xfId="4808"/>
    <cellStyle name="60% - Accent2 3 69" xfId="4809"/>
    <cellStyle name="60% - Accent2 3 7" xfId="4810"/>
    <cellStyle name="60% - Accent2 3 70" xfId="4811"/>
    <cellStyle name="60% - Accent2 3 71" xfId="4812"/>
    <cellStyle name="60% - Accent2 3 72" xfId="4813"/>
    <cellStyle name="60% - Accent2 3 73" xfId="4814"/>
    <cellStyle name="60% - Accent2 3 74" xfId="4815"/>
    <cellStyle name="60% - Accent2 3 75" xfId="4816"/>
    <cellStyle name="60% - Accent2 3 76" xfId="4817"/>
    <cellStyle name="60% - Accent2 3 77" xfId="4818"/>
    <cellStyle name="60% - Accent2 3 78" xfId="4819"/>
    <cellStyle name="60% - Accent2 3 79" xfId="4820"/>
    <cellStyle name="60% - Accent2 3 8" xfId="4821"/>
    <cellStyle name="60% - Accent2 3 80" xfId="4822"/>
    <cellStyle name="60% - Accent2 3 81" xfId="4823"/>
    <cellStyle name="60% - Accent2 3 82" xfId="4824"/>
    <cellStyle name="60% - Accent2 3 83" xfId="4825"/>
    <cellStyle name="60% - Accent2 3 84" xfId="4826"/>
    <cellStyle name="60% - Accent2 3 85" xfId="4827"/>
    <cellStyle name="60% - Accent2 3 86" xfId="4828"/>
    <cellStyle name="60% - Accent2 3 87" xfId="4829"/>
    <cellStyle name="60% - Accent2 3 88" xfId="4830"/>
    <cellStyle name="60% - Accent2 3 89" xfId="4831"/>
    <cellStyle name="60% - Accent2 3 9" xfId="4832"/>
    <cellStyle name="60% - Accent2 3 90" xfId="22435"/>
    <cellStyle name="60% - Accent2 3 91" xfId="22604"/>
    <cellStyle name="60% - Accent2 3 92" xfId="22769"/>
    <cellStyle name="60% - Accent2 3 93" xfId="22934"/>
    <cellStyle name="60% - Accent2 3 94" xfId="23099"/>
    <cellStyle name="60% - Accent2 3 95" xfId="23264"/>
    <cellStyle name="60% - Accent2 3 96" xfId="23428"/>
    <cellStyle name="60% - Accent2 3 97" xfId="23593"/>
    <cellStyle name="60% - Accent2 3 98" xfId="23756"/>
    <cellStyle name="60% - Accent2 3 99" xfId="23921"/>
    <cellStyle name="60% - Accent2 30" xfId="4833"/>
    <cellStyle name="60% - Accent2 31" xfId="4834"/>
    <cellStyle name="60% - Accent2 32" xfId="4835"/>
    <cellStyle name="60% - Accent2 33" xfId="4836"/>
    <cellStyle name="60% - Accent2 34" xfId="4837"/>
    <cellStyle name="60% - Accent2 35" xfId="4838"/>
    <cellStyle name="60% - Accent2 36" xfId="4839"/>
    <cellStyle name="60% - Accent2 37" xfId="4840"/>
    <cellStyle name="60% - Accent2 38" xfId="4841"/>
    <cellStyle name="60% - Accent2 39" xfId="4842"/>
    <cellStyle name="60% - Accent2 4" xfId="4843"/>
    <cellStyle name="60% - Accent2 4 10" xfId="4844"/>
    <cellStyle name="60% - Accent2 4 100" xfId="24184"/>
    <cellStyle name="60% - Accent2 4 101" xfId="24821"/>
    <cellStyle name="60% - Accent2 4 102" xfId="24983"/>
    <cellStyle name="60% - Accent2 4 103" xfId="25222"/>
    <cellStyle name="60% - Accent2 4 104" xfId="25888"/>
    <cellStyle name="60% - Accent2 4 11" xfId="4845"/>
    <cellStyle name="60% - Accent2 4 12" xfId="4846"/>
    <cellStyle name="60% - Accent2 4 13" xfId="4847"/>
    <cellStyle name="60% - Accent2 4 14" xfId="4848"/>
    <cellStyle name="60% - Accent2 4 15" xfId="4849"/>
    <cellStyle name="60% - Accent2 4 16" xfId="4850"/>
    <cellStyle name="60% - Accent2 4 17" xfId="4851"/>
    <cellStyle name="60% - Accent2 4 18" xfId="4852"/>
    <cellStyle name="60% - Accent2 4 19" xfId="4853"/>
    <cellStyle name="60% - Accent2 4 2" xfId="4854"/>
    <cellStyle name="60% - Accent2 4 20" xfId="4855"/>
    <cellStyle name="60% - Accent2 4 21" xfId="4856"/>
    <cellStyle name="60% - Accent2 4 22" xfId="4857"/>
    <cellStyle name="60% - Accent2 4 23" xfId="4858"/>
    <cellStyle name="60% - Accent2 4 24" xfId="4859"/>
    <cellStyle name="60% - Accent2 4 25" xfId="4860"/>
    <cellStyle name="60% - Accent2 4 26" xfId="4861"/>
    <cellStyle name="60% - Accent2 4 27" xfId="4862"/>
    <cellStyle name="60% - Accent2 4 28" xfId="4863"/>
    <cellStyle name="60% - Accent2 4 29" xfId="4864"/>
    <cellStyle name="60% - Accent2 4 3" xfId="4865"/>
    <cellStyle name="60% - Accent2 4 30" xfId="4866"/>
    <cellStyle name="60% - Accent2 4 31" xfId="4867"/>
    <cellStyle name="60% - Accent2 4 32" xfId="4868"/>
    <cellStyle name="60% - Accent2 4 33" xfId="4869"/>
    <cellStyle name="60% - Accent2 4 34" xfId="4870"/>
    <cellStyle name="60% - Accent2 4 35" xfId="4871"/>
    <cellStyle name="60% - Accent2 4 36" xfId="4872"/>
    <cellStyle name="60% - Accent2 4 37" xfId="4873"/>
    <cellStyle name="60% - Accent2 4 38" xfId="4874"/>
    <cellStyle name="60% - Accent2 4 39" xfId="4875"/>
    <cellStyle name="60% - Accent2 4 4" xfId="4876"/>
    <cellStyle name="60% - Accent2 4 40" xfId="4877"/>
    <cellStyle name="60% - Accent2 4 41" xfId="4878"/>
    <cellStyle name="60% - Accent2 4 42" xfId="4879"/>
    <cellStyle name="60% - Accent2 4 43" xfId="4880"/>
    <cellStyle name="60% - Accent2 4 44" xfId="4881"/>
    <cellStyle name="60% - Accent2 4 45" xfId="4882"/>
    <cellStyle name="60% - Accent2 4 46" xfId="4883"/>
    <cellStyle name="60% - Accent2 4 47" xfId="4884"/>
    <cellStyle name="60% - Accent2 4 48" xfId="4885"/>
    <cellStyle name="60% - Accent2 4 49" xfId="4886"/>
    <cellStyle name="60% - Accent2 4 5" xfId="4887"/>
    <cellStyle name="60% - Accent2 4 50" xfId="4888"/>
    <cellStyle name="60% - Accent2 4 51" xfId="4889"/>
    <cellStyle name="60% - Accent2 4 52" xfId="4890"/>
    <cellStyle name="60% - Accent2 4 53" xfId="4891"/>
    <cellStyle name="60% - Accent2 4 54" xfId="4892"/>
    <cellStyle name="60% - Accent2 4 55" xfId="4893"/>
    <cellStyle name="60% - Accent2 4 56" xfId="4894"/>
    <cellStyle name="60% - Accent2 4 57" xfId="4895"/>
    <cellStyle name="60% - Accent2 4 58" xfId="4896"/>
    <cellStyle name="60% - Accent2 4 59" xfId="4897"/>
    <cellStyle name="60% - Accent2 4 6" xfId="4898"/>
    <cellStyle name="60% - Accent2 4 60" xfId="4899"/>
    <cellStyle name="60% - Accent2 4 61" xfId="4900"/>
    <cellStyle name="60% - Accent2 4 62" xfId="4901"/>
    <cellStyle name="60% - Accent2 4 63" xfId="4902"/>
    <cellStyle name="60% - Accent2 4 64" xfId="4903"/>
    <cellStyle name="60% - Accent2 4 65" xfId="4904"/>
    <cellStyle name="60% - Accent2 4 66" xfId="4905"/>
    <cellStyle name="60% - Accent2 4 67" xfId="4906"/>
    <cellStyle name="60% - Accent2 4 68" xfId="4907"/>
    <cellStyle name="60% - Accent2 4 69" xfId="4908"/>
    <cellStyle name="60% - Accent2 4 7" xfId="4909"/>
    <cellStyle name="60% - Accent2 4 70" xfId="4910"/>
    <cellStyle name="60% - Accent2 4 71" xfId="4911"/>
    <cellStyle name="60% - Accent2 4 72" xfId="4912"/>
    <cellStyle name="60% - Accent2 4 73" xfId="4913"/>
    <cellStyle name="60% - Accent2 4 74" xfId="4914"/>
    <cellStyle name="60% - Accent2 4 75" xfId="4915"/>
    <cellStyle name="60% - Accent2 4 76" xfId="4916"/>
    <cellStyle name="60% - Accent2 4 77" xfId="4917"/>
    <cellStyle name="60% - Accent2 4 78" xfId="4918"/>
    <cellStyle name="60% - Accent2 4 79" xfId="4919"/>
    <cellStyle name="60% - Accent2 4 8" xfId="4920"/>
    <cellStyle name="60% - Accent2 4 80" xfId="4921"/>
    <cellStyle name="60% - Accent2 4 81" xfId="4922"/>
    <cellStyle name="60% - Accent2 4 82" xfId="4923"/>
    <cellStyle name="60% - Accent2 4 83" xfId="4924"/>
    <cellStyle name="60% - Accent2 4 84" xfId="4925"/>
    <cellStyle name="60% - Accent2 4 85" xfId="4926"/>
    <cellStyle name="60% - Accent2 4 86" xfId="4927"/>
    <cellStyle name="60% - Accent2 4 87" xfId="4928"/>
    <cellStyle name="60% - Accent2 4 88" xfId="4929"/>
    <cellStyle name="60% - Accent2 4 89" xfId="4930"/>
    <cellStyle name="60% - Accent2 4 9" xfId="4931"/>
    <cellStyle name="60% - Accent2 4 90" xfId="22436"/>
    <cellStyle name="60% - Accent2 4 91" xfId="22605"/>
    <cellStyle name="60% - Accent2 4 92" xfId="22770"/>
    <cellStyle name="60% - Accent2 4 93" xfId="22935"/>
    <cellStyle name="60% - Accent2 4 94" xfId="23100"/>
    <cellStyle name="60% - Accent2 4 95" xfId="23265"/>
    <cellStyle name="60% - Accent2 4 96" xfId="23429"/>
    <cellStyle name="60% - Accent2 4 97" xfId="23594"/>
    <cellStyle name="60% - Accent2 4 98" xfId="23757"/>
    <cellStyle name="60% - Accent2 4 99" xfId="23922"/>
    <cellStyle name="60% - Accent2 40" xfId="4932"/>
    <cellStyle name="60% - Accent2 41" xfId="4933"/>
    <cellStyle name="60% - Accent2 42" xfId="4934"/>
    <cellStyle name="60% - Accent2 43" xfId="4935"/>
    <cellStyle name="60% - Accent2 44" xfId="4936"/>
    <cellStyle name="60% - Accent2 45" xfId="4937"/>
    <cellStyle name="60% - Accent2 46" xfId="4938"/>
    <cellStyle name="60% - Accent2 47" xfId="4939"/>
    <cellStyle name="60% - Accent2 48" xfId="4940"/>
    <cellStyle name="60% - Accent2 49" xfId="4941"/>
    <cellStyle name="60% - Accent2 5" xfId="4942"/>
    <cellStyle name="60% - Accent2 5 2" xfId="24347"/>
    <cellStyle name="60% - Accent2 5 2 2" xfId="24598"/>
    <cellStyle name="60% - Accent2 5 3" xfId="25224"/>
    <cellStyle name="60% - Accent2 5 4" xfId="25635"/>
    <cellStyle name="60% - Accent2 50" xfId="4943"/>
    <cellStyle name="60% - Accent2 51" xfId="4944"/>
    <cellStyle name="60% - Accent2 52" xfId="4945"/>
    <cellStyle name="60% - Accent2 53" xfId="4946"/>
    <cellStyle name="60% - Accent2 54" xfId="4947"/>
    <cellStyle name="60% - Accent2 55" xfId="4948"/>
    <cellStyle name="60% - Accent2 56" xfId="4949"/>
    <cellStyle name="60% - Accent2 57" xfId="4950"/>
    <cellStyle name="60% - Accent2 58" xfId="4951"/>
    <cellStyle name="60% - Accent2 59" xfId="4952"/>
    <cellStyle name="60% - Accent2 6" xfId="4953"/>
    <cellStyle name="60% - Accent2 6 2" xfId="24399"/>
    <cellStyle name="60% - Accent2 6 2 2" xfId="24599"/>
    <cellStyle name="60% - Accent2 6 3" xfId="25225"/>
    <cellStyle name="60% - Accent2 6 4" xfId="25634"/>
    <cellStyle name="60% - Accent2 60" xfId="4954"/>
    <cellStyle name="60% - Accent2 61" xfId="4955"/>
    <cellStyle name="60% - Accent2 62" xfId="4956"/>
    <cellStyle name="60% - Accent2 63" xfId="4957"/>
    <cellStyle name="60% - Accent2 64" xfId="4958"/>
    <cellStyle name="60% - Accent2 65" xfId="4959"/>
    <cellStyle name="60% - Accent2 66" xfId="4960"/>
    <cellStyle name="60% - Accent2 67" xfId="4961"/>
    <cellStyle name="60% - Accent2 68" xfId="4962"/>
    <cellStyle name="60% - Accent2 69" xfId="4963"/>
    <cellStyle name="60% - Accent2 7" xfId="4964"/>
    <cellStyle name="60% - Accent2 7 2" xfId="24449"/>
    <cellStyle name="60% - Accent2 7 2 2" xfId="24600"/>
    <cellStyle name="60% - Accent2 7 3" xfId="25226"/>
    <cellStyle name="60% - Accent2 7 4" xfId="25633"/>
    <cellStyle name="60% - Accent2 70" xfId="4965"/>
    <cellStyle name="60% - Accent2 71" xfId="4966"/>
    <cellStyle name="60% - Accent2 72" xfId="4967"/>
    <cellStyle name="60% - Accent2 73" xfId="4968"/>
    <cellStyle name="60% - Accent2 74" xfId="4969"/>
    <cellStyle name="60% - Accent2 75" xfId="4970"/>
    <cellStyle name="60% - Accent2 76" xfId="4971"/>
    <cellStyle name="60% - Accent2 77" xfId="4972"/>
    <cellStyle name="60% - Accent2 78" xfId="4973"/>
    <cellStyle name="60% - Accent2 79" xfId="4974"/>
    <cellStyle name="60% - Accent2 8" xfId="4975"/>
    <cellStyle name="60% - Accent2 8 2" xfId="24504"/>
    <cellStyle name="60% - Accent2 8 2 2" xfId="24601"/>
    <cellStyle name="60% - Accent2 8 3" xfId="25228"/>
    <cellStyle name="60% - Accent2 8 4" xfId="25632"/>
    <cellStyle name="60% - Accent2 80" xfId="4976"/>
    <cellStyle name="60% - Accent2 81" xfId="4977"/>
    <cellStyle name="60% - Accent2 82" xfId="4978"/>
    <cellStyle name="60% - Accent2 83" xfId="4979"/>
    <cellStyle name="60% - Accent2 84" xfId="4980"/>
    <cellStyle name="60% - Accent2 85" xfId="4981"/>
    <cellStyle name="60% - Accent2 86" xfId="4982"/>
    <cellStyle name="60% - Accent2 87" xfId="4983"/>
    <cellStyle name="60% - Accent2 88" xfId="4984"/>
    <cellStyle name="60% - Accent2 89" xfId="4985"/>
    <cellStyle name="60% - Accent2 9" xfId="4986"/>
    <cellStyle name="60% - Accent2 90" xfId="4987"/>
    <cellStyle name="60% - Accent2 91" xfId="4988"/>
    <cellStyle name="60% - Accent2 92" xfId="4989"/>
    <cellStyle name="60% - Accent2 93" xfId="22433"/>
    <cellStyle name="60% - Accent2 94" xfId="22602"/>
    <cellStyle name="60% - Accent2 95" xfId="22767"/>
    <cellStyle name="60% - Accent2 96" xfId="22932"/>
    <cellStyle name="60% - Accent2 97" xfId="23097"/>
    <cellStyle name="60% - Accent2 98" xfId="23262"/>
    <cellStyle name="60% - Accent2 99" xfId="23426"/>
    <cellStyle name="60% - Accent3" xfId="4990"/>
    <cellStyle name="60% - Accent3 10" xfId="4991"/>
    <cellStyle name="60% - Accent3 100" xfId="23595"/>
    <cellStyle name="60% - Accent3 101" xfId="23758"/>
    <cellStyle name="60% - Accent3 102" xfId="23923"/>
    <cellStyle name="60% - Accent3 103" xfId="24110"/>
    <cellStyle name="60% - Accent3 103 2" xfId="24185"/>
    <cellStyle name="60% - Accent3 103 3" xfId="26152"/>
    <cellStyle name="60% - Accent3 103 4" xfId="26404"/>
    <cellStyle name="60% - Accent3 103 5" xfId="26315"/>
    <cellStyle name="60% - Accent3 104" xfId="24822"/>
    <cellStyle name="60% - Accent3 105" xfId="24984"/>
    <cellStyle name="60% - Accent3 106" xfId="25230"/>
    <cellStyle name="60% - Accent3 107" xfId="25631"/>
    <cellStyle name="60% - Accent3 108" xfId="26090"/>
    <cellStyle name="60% - Accent3 109" xfId="26227"/>
    <cellStyle name="60% - Accent3 11" xfId="4992"/>
    <cellStyle name="60% - Accent3 110" xfId="26377"/>
    <cellStyle name="60% - Accent3 111" xfId="27588"/>
    <cellStyle name="60% - Accent3 12" xfId="4993"/>
    <cellStyle name="60% - Accent3 13" xfId="4994"/>
    <cellStyle name="60% - Accent3 14" xfId="4995"/>
    <cellStyle name="60% - Accent3 15" xfId="4996"/>
    <cellStyle name="60% - Accent3 16" xfId="4997"/>
    <cellStyle name="60% - Accent3 17" xfId="4998"/>
    <cellStyle name="60% - Accent3 18" xfId="4999"/>
    <cellStyle name="60% - Accent3 19" xfId="5000"/>
    <cellStyle name="60% - Accent3 2" xfId="5001"/>
    <cellStyle name="60% - Accent3 2 10" xfId="5002"/>
    <cellStyle name="60% - Accent3 2 100" xfId="24186"/>
    <cellStyle name="60% - Accent3 2 101" xfId="24823"/>
    <cellStyle name="60% - Accent3 2 102" xfId="24985"/>
    <cellStyle name="60% - Accent3 2 103" xfId="25232"/>
    <cellStyle name="60% - Accent3 2 104" xfId="25630"/>
    <cellStyle name="60% - Accent3 2 11" xfId="5003"/>
    <cellStyle name="60% - Accent3 2 12" xfId="5004"/>
    <cellStyle name="60% - Accent3 2 13" xfId="5005"/>
    <cellStyle name="60% - Accent3 2 14" xfId="5006"/>
    <cellStyle name="60% - Accent3 2 15" xfId="5007"/>
    <cellStyle name="60% - Accent3 2 16" xfId="5008"/>
    <cellStyle name="60% - Accent3 2 17" xfId="5009"/>
    <cellStyle name="60% - Accent3 2 18" xfId="5010"/>
    <cellStyle name="60% - Accent3 2 19" xfId="5011"/>
    <cellStyle name="60% - Accent3 2 2" xfId="5012"/>
    <cellStyle name="60% - Accent3 2 20" xfId="5013"/>
    <cellStyle name="60% - Accent3 2 21" xfId="5014"/>
    <cellStyle name="60% - Accent3 2 22" xfId="5015"/>
    <cellStyle name="60% - Accent3 2 23" xfId="5016"/>
    <cellStyle name="60% - Accent3 2 24" xfId="5017"/>
    <cellStyle name="60% - Accent3 2 25" xfId="5018"/>
    <cellStyle name="60% - Accent3 2 26" xfId="5019"/>
    <cellStyle name="60% - Accent3 2 27" xfId="5020"/>
    <cellStyle name="60% - Accent3 2 28" xfId="5021"/>
    <cellStyle name="60% - Accent3 2 29" xfId="5022"/>
    <cellStyle name="60% - Accent3 2 3" xfId="5023"/>
    <cellStyle name="60% - Accent3 2 30" xfId="5024"/>
    <cellStyle name="60% - Accent3 2 31" xfId="5025"/>
    <cellStyle name="60% - Accent3 2 32" xfId="5026"/>
    <cellStyle name="60% - Accent3 2 33" xfId="5027"/>
    <cellStyle name="60% - Accent3 2 34" xfId="5028"/>
    <cellStyle name="60% - Accent3 2 35" xfId="5029"/>
    <cellStyle name="60% - Accent3 2 36" xfId="5030"/>
    <cellStyle name="60% - Accent3 2 37" xfId="5031"/>
    <cellStyle name="60% - Accent3 2 38" xfId="5032"/>
    <cellStyle name="60% - Accent3 2 39" xfId="5033"/>
    <cellStyle name="60% - Accent3 2 4" xfId="5034"/>
    <cellStyle name="60% - Accent3 2 40" xfId="5035"/>
    <cellStyle name="60% - Accent3 2 41" xfId="5036"/>
    <cellStyle name="60% - Accent3 2 42" xfId="5037"/>
    <cellStyle name="60% - Accent3 2 43" xfId="5038"/>
    <cellStyle name="60% - Accent3 2 44" xfId="5039"/>
    <cellStyle name="60% - Accent3 2 45" xfId="5040"/>
    <cellStyle name="60% - Accent3 2 46" xfId="5041"/>
    <cellStyle name="60% - Accent3 2 47" xfId="5042"/>
    <cellStyle name="60% - Accent3 2 48" xfId="5043"/>
    <cellStyle name="60% - Accent3 2 49" xfId="5044"/>
    <cellStyle name="60% - Accent3 2 5" xfId="5045"/>
    <cellStyle name="60% - Accent3 2 50" xfId="5046"/>
    <cellStyle name="60% - Accent3 2 51" xfId="5047"/>
    <cellStyle name="60% - Accent3 2 52" xfId="5048"/>
    <cellStyle name="60% - Accent3 2 53" xfId="5049"/>
    <cellStyle name="60% - Accent3 2 54" xfId="5050"/>
    <cellStyle name="60% - Accent3 2 55" xfId="5051"/>
    <cellStyle name="60% - Accent3 2 56" xfId="5052"/>
    <cellStyle name="60% - Accent3 2 57" xfId="5053"/>
    <cellStyle name="60% - Accent3 2 58" xfId="5054"/>
    <cellStyle name="60% - Accent3 2 59" xfId="5055"/>
    <cellStyle name="60% - Accent3 2 6" xfId="5056"/>
    <cellStyle name="60% - Accent3 2 60" xfId="5057"/>
    <cellStyle name="60% - Accent3 2 61" xfId="5058"/>
    <cellStyle name="60% - Accent3 2 62" xfId="5059"/>
    <cellStyle name="60% - Accent3 2 63" xfId="5060"/>
    <cellStyle name="60% - Accent3 2 64" xfId="5061"/>
    <cellStyle name="60% - Accent3 2 65" xfId="5062"/>
    <cellStyle name="60% - Accent3 2 66" xfId="5063"/>
    <cellStyle name="60% - Accent3 2 67" xfId="5064"/>
    <cellStyle name="60% - Accent3 2 68" xfId="5065"/>
    <cellStyle name="60% - Accent3 2 69" xfId="5066"/>
    <cellStyle name="60% - Accent3 2 7" xfId="5067"/>
    <cellStyle name="60% - Accent3 2 70" xfId="5068"/>
    <cellStyle name="60% - Accent3 2 71" xfId="5069"/>
    <cellStyle name="60% - Accent3 2 72" xfId="5070"/>
    <cellStyle name="60% - Accent3 2 73" xfId="5071"/>
    <cellStyle name="60% - Accent3 2 74" xfId="5072"/>
    <cellStyle name="60% - Accent3 2 75" xfId="5073"/>
    <cellStyle name="60% - Accent3 2 76" xfId="5074"/>
    <cellStyle name="60% - Accent3 2 77" xfId="5075"/>
    <cellStyle name="60% - Accent3 2 78" xfId="5076"/>
    <cellStyle name="60% - Accent3 2 79" xfId="5077"/>
    <cellStyle name="60% - Accent3 2 8" xfId="5078"/>
    <cellStyle name="60% - Accent3 2 80" xfId="5079"/>
    <cellStyle name="60% - Accent3 2 81" xfId="5080"/>
    <cellStyle name="60% - Accent3 2 82" xfId="5081"/>
    <cellStyle name="60% - Accent3 2 83" xfId="5082"/>
    <cellStyle name="60% - Accent3 2 84" xfId="5083"/>
    <cellStyle name="60% - Accent3 2 85" xfId="5084"/>
    <cellStyle name="60% - Accent3 2 86" xfId="5085"/>
    <cellStyle name="60% - Accent3 2 87" xfId="5086"/>
    <cellStyle name="60% - Accent3 2 88" xfId="5087"/>
    <cellStyle name="60% - Accent3 2 89" xfId="5088"/>
    <cellStyle name="60% - Accent3 2 9" xfId="5089"/>
    <cellStyle name="60% - Accent3 2 90" xfId="22438"/>
    <cellStyle name="60% - Accent3 2 91" xfId="22607"/>
    <cellStyle name="60% - Accent3 2 92" xfId="22772"/>
    <cellStyle name="60% - Accent3 2 93" xfId="22937"/>
    <cellStyle name="60% - Accent3 2 94" xfId="23102"/>
    <cellStyle name="60% - Accent3 2 95" xfId="23267"/>
    <cellStyle name="60% - Accent3 2 96" xfId="23431"/>
    <cellStyle name="60% - Accent3 2 97" xfId="23596"/>
    <cellStyle name="60% - Accent3 2 98" xfId="23759"/>
    <cellStyle name="60% - Accent3 2 99" xfId="23924"/>
    <cellStyle name="60% - Accent3 20" xfId="5090"/>
    <cellStyle name="60% - Accent3 21" xfId="5091"/>
    <cellStyle name="60% - Accent3 22" xfId="5092"/>
    <cellStyle name="60% - Accent3 23" xfId="5093"/>
    <cellStyle name="60% - Accent3 24" xfId="5094"/>
    <cellStyle name="60% - Accent3 25" xfId="5095"/>
    <cellStyle name="60% - Accent3 26" xfId="5096"/>
    <cellStyle name="60% - Accent3 27" xfId="5097"/>
    <cellStyle name="60% - Accent3 28" xfId="5098"/>
    <cellStyle name="60% - Accent3 29" xfId="5099"/>
    <cellStyle name="60% - Accent3 3" xfId="5100"/>
    <cellStyle name="60% - Accent3 3 10" xfId="5101"/>
    <cellStyle name="60% - Accent3 3 100" xfId="24187"/>
    <cellStyle name="60% - Accent3 3 101" xfId="24824"/>
    <cellStyle name="60% - Accent3 3 102" xfId="24986"/>
    <cellStyle name="60% - Accent3 3 103" xfId="25237"/>
    <cellStyle name="60% - Accent3 3 104" xfId="25628"/>
    <cellStyle name="60% - Accent3 3 11" xfId="5102"/>
    <cellStyle name="60% - Accent3 3 12" xfId="5103"/>
    <cellStyle name="60% - Accent3 3 13" xfId="5104"/>
    <cellStyle name="60% - Accent3 3 14" xfId="5105"/>
    <cellStyle name="60% - Accent3 3 15" xfId="5106"/>
    <cellStyle name="60% - Accent3 3 16" xfId="5107"/>
    <cellStyle name="60% - Accent3 3 17" xfId="5108"/>
    <cellStyle name="60% - Accent3 3 18" xfId="5109"/>
    <cellStyle name="60% - Accent3 3 19" xfId="5110"/>
    <cellStyle name="60% - Accent3 3 2" xfId="5111"/>
    <cellStyle name="60% - Accent3 3 20" xfId="5112"/>
    <cellStyle name="60% - Accent3 3 21" xfId="5113"/>
    <cellStyle name="60% - Accent3 3 22" xfId="5114"/>
    <cellStyle name="60% - Accent3 3 23" xfId="5115"/>
    <cellStyle name="60% - Accent3 3 24" xfId="5116"/>
    <cellStyle name="60% - Accent3 3 25" xfId="5117"/>
    <cellStyle name="60% - Accent3 3 26" xfId="5118"/>
    <cellStyle name="60% - Accent3 3 27" xfId="5119"/>
    <cellStyle name="60% - Accent3 3 28" xfId="5120"/>
    <cellStyle name="60% - Accent3 3 29" xfId="5121"/>
    <cellStyle name="60% - Accent3 3 3" xfId="5122"/>
    <cellStyle name="60% - Accent3 3 30" xfId="5123"/>
    <cellStyle name="60% - Accent3 3 31" xfId="5124"/>
    <cellStyle name="60% - Accent3 3 32" xfId="5125"/>
    <cellStyle name="60% - Accent3 3 33" xfId="5126"/>
    <cellStyle name="60% - Accent3 3 34" xfId="5127"/>
    <cellStyle name="60% - Accent3 3 35" xfId="5128"/>
    <cellStyle name="60% - Accent3 3 36" xfId="5129"/>
    <cellStyle name="60% - Accent3 3 37" xfId="5130"/>
    <cellStyle name="60% - Accent3 3 38" xfId="5131"/>
    <cellStyle name="60% - Accent3 3 39" xfId="5132"/>
    <cellStyle name="60% - Accent3 3 4" xfId="5133"/>
    <cellStyle name="60% - Accent3 3 40" xfId="5134"/>
    <cellStyle name="60% - Accent3 3 41" xfId="5135"/>
    <cellStyle name="60% - Accent3 3 42" xfId="5136"/>
    <cellStyle name="60% - Accent3 3 43" xfId="5137"/>
    <cellStyle name="60% - Accent3 3 44" xfId="5138"/>
    <cellStyle name="60% - Accent3 3 45" xfId="5139"/>
    <cellStyle name="60% - Accent3 3 46" xfId="5140"/>
    <cellStyle name="60% - Accent3 3 47" xfId="5141"/>
    <cellStyle name="60% - Accent3 3 48" xfId="5142"/>
    <cellStyle name="60% - Accent3 3 49" xfId="5143"/>
    <cellStyle name="60% - Accent3 3 5" xfId="5144"/>
    <cellStyle name="60% - Accent3 3 50" xfId="5145"/>
    <cellStyle name="60% - Accent3 3 51" xfId="5146"/>
    <cellStyle name="60% - Accent3 3 52" xfId="5147"/>
    <cellStyle name="60% - Accent3 3 53" xfId="5148"/>
    <cellStyle name="60% - Accent3 3 54" xfId="5149"/>
    <cellStyle name="60% - Accent3 3 55" xfId="5150"/>
    <cellStyle name="60% - Accent3 3 56" xfId="5151"/>
    <cellStyle name="60% - Accent3 3 57" xfId="5152"/>
    <cellStyle name="60% - Accent3 3 58" xfId="5153"/>
    <cellStyle name="60% - Accent3 3 59" xfId="5154"/>
    <cellStyle name="60% - Accent3 3 6" xfId="5155"/>
    <cellStyle name="60% - Accent3 3 60" xfId="5156"/>
    <cellStyle name="60% - Accent3 3 61" xfId="5157"/>
    <cellStyle name="60% - Accent3 3 62" xfId="5158"/>
    <cellStyle name="60% - Accent3 3 63" xfId="5159"/>
    <cellStyle name="60% - Accent3 3 64" xfId="5160"/>
    <cellStyle name="60% - Accent3 3 65" xfId="5161"/>
    <cellStyle name="60% - Accent3 3 66" xfId="5162"/>
    <cellStyle name="60% - Accent3 3 67" xfId="5163"/>
    <cellStyle name="60% - Accent3 3 68" xfId="5164"/>
    <cellStyle name="60% - Accent3 3 69" xfId="5165"/>
    <cellStyle name="60% - Accent3 3 7" xfId="5166"/>
    <cellStyle name="60% - Accent3 3 70" xfId="5167"/>
    <cellStyle name="60% - Accent3 3 71" xfId="5168"/>
    <cellStyle name="60% - Accent3 3 72" xfId="5169"/>
    <cellStyle name="60% - Accent3 3 73" xfId="5170"/>
    <cellStyle name="60% - Accent3 3 74" xfId="5171"/>
    <cellStyle name="60% - Accent3 3 75" xfId="5172"/>
    <cellStyle name="60% - Accent3 3 76" xfId="5173"/>
    <cellStyle name="60% - Accent3 3 77" xfId="5174"/>
    <cellStyle name="60% - Accent3 3 78" xfId="5175"/>
    <cellStyle name="60% - Accent3 3 79" xfId="5176"/>
    <cellStyle name="60% - Accent3 3 8" xfId="5177"/>
    <cellStyle name="60% - Accent3 3 80" xfId="5178"/>
    <cellStyle name="60% - Accent3 3 81" xfId="5179"/>
    <cellStyle name="60% - Accent3 3 82" xfId="5180"/>
    <cellStyle name="60% - Accent3 3 83" xfId="5181"/>
    <cellStyle name="60% - Accent3 3 84" xfId="5182"/>
    <cellStyle name="60% - Accent3 3 85" xfId="5183"/>
    <cellStyle name="60% - Accent3 3 86" xfId="5184"/>
    <cellStyle name="60% - Accent3 3 87" xfId="5185"/>
    <cellStyle name="60% - Accent3 3 88" xfId="5186"/>
    <cellStyle name="60% - Accent3 3 89" xfId="5187"/>
    <cellStyle name="60% - Accent3 3 9" xfId="5188"/>
    <cellStyle name="60% - Accent3 3 90" xfId="22439"/>
    <cellStyle name="60% - Accent3 3 91" xfId="22608"/>
    <cellStyle name="60% - Accent3 3 92" xfId="22773"/>
    <cellStyle name="60% - Accent3 3 93" xfId="22938"/>
    <cellStyle name="60% - Accent3 3 94" xfId="23103"/>
    <cellStyle name="60% - Accent3 3 95" xfId="23268"/>
    <cellStyle name="60% - Accent3 3 96" xfId="23432"/>
    <cellStyle name="60% - Accent3 3 97" xfId="23597"/>
    <cellStyle name="60% - Accent3 3 98" xfId="23760"/>
    <cellStyle name="60% - Accent3 3 99" xfId="23925"/>
    <cellStyle name="60% - Accent3 30" xfId="5189"/>
    <cellStyle name="60% - Accent3 31" xfId="5190"/>
    <cellStyle name="60% - Accent3 32" xfId="5191"/>
    <cellStyle name="60% - Accent3 33" xfId="5192"/>
    <cellStyle name="60% - Accent3 34" xfId="5193"/>
    <cellStyle name="60% - Accent3 35" xfId="5194"/>
    <cellStyle name="60% - Accent3 36" xfId="5195"/>
    <cellStyle name="60% - Accent3 37" xfId="5196"/>
    <cellStyle name="60% - Accent3 38" xfId="5197"/>
    <cellStyle name="60% - Accent3 39" xfId="5198"/>
    <cellStyle name="60% - Accent3 4" xfId="5199"/>
    <cellStyle name="60% - Accent3 4 10" xfId="5200"/>
    <cellStyle name="60% - Accent3 4 100" xfId="24188"/>
    <cellStyle name="60% - Accent3 4 101" xfId="24825"/>
    <cellStyle name="60% - Accent3 4 102" xfId="24987"/>
    <cellStyle name="60% - Accent3 4 103" xfId="25240"/>
    <cellStyle name="60% - Accent3 4 104" xfId="25626"/>
    <cellStyle name="60% - Accent3 4 11" xfId="5201"/>
    <cellStyle name="60% - Accent3 4 12" xfId="5202"/>
    <cellStyle name="60% - Accent3 4 13" xfId="5203"/>
    <cellStyle name="60% - Accent3 4 14" xfId="5204"/>
    <cellStyle name="60% - Accent3 4 15" xfId="5205"/>
    <cellStyle name="60% - Accent3 4 16" xfId="5206"/>
    <cellStyle name="60% - Accent3 4 17" xfId="5207"/>
    <cellStyle name="60% - Accent3 4 18" xfId="5208"/>
    <cellStyle name="60% - Accent3 4 19" xfId="5209"/>
    <cellStyle name="60% - Accent3 4 2" xfId="5210"/>
    <cellStyle name="60% - Accent3 4 20" xfId="5211"/>
    <cellStyle name="60% - Accent3 4 21" xfId="5212"/>
    <cellStyle name="60% - Accent3 4 22" xfId="5213"/>
    <cellStyle name="60% - Accent3 4 23" xfId="5214"/>
    <cellStyle name="60% - Accent3 4 24" xfId="5215"/>
    <cellStyle name="60% - Accent3 4 25" xfId="5216"/>
    <cellStyle name="60% - Accent3 4 26" xfId="5217"/>
    <cellStyle name="60% - Accent3 4 27" xfId="5218"/>
    <cellStyle name="60% - Accent3 4 28" xfId="5219"/>
    <cellStyle name="60% - Accent3 4 29" xfId="5220"/>
    <cellStyle name="60% - Accent3 4 3" xfId="5221"/>
    <cellStyle name="60% - Accent3 4 30" xfId="5222"/>
    <cellStyle name="60% - Accent3 4 31" xfId="5223"/>
    <cellStyle name="60% - Accent3 4 32" xfId="5224"/>
    <cellStyle name="60% - Accent3 4 33" xfId="5225"/>
    <cellStyle name="60% - Accent3 4 34" xfId="5226"/>
    <cellStyle name="60% - Accent3 4 35" xfId="5227"/>
    <cellStyle name="60% - Accent3 4 36" xfId="5228"/>
    <cellStyle name="60% - Accent3 4 37" xfId="5229"/>
    <cellStyle name="60% - Accent3 4 38" xfId="5230"/>
    <cellStyle name="60% - Accent3 4 39" xfId="5231"/>
    <cellStyle name="60% - Accent3 4 4" xfId="5232"/>
    <cellStyle name="60% - Accent3 4 40" xfId="5233"/>
    <cellStyle name="60% - Accent3 4 41" xfId="5234"/>
    <cellStyle name="60% - Accent3 4 42" xfId="5235"/>
    <cellStyle name="60% - Accent3 4 43" xfId="5236"/>
    <cellStyle name="60% - Accent3 4 44" xfId="5237"/>
    <cellStyle name="60% - Accent3 4 45" xfId="5238"/>
    <cellStyle name="60% - Accent3 4 46" xfId="5239"/>
    <cellStyle name="60% - Accent3 4 47" xfId="5240"/>
    <cellStyle name="60% - Accent3 4 48" xfId="5241"/>
    <cellStyle name="60% - Accent3 4 49" xfId="5242"/>
    <cellStyle name="60% - Accent3 4 5" xfId="5243"/>
    <cellStyle name="60% - Accent3 4 50" xfId="5244"/>
    <cellStyle name="60% - Accent3 4 51" xfId="5245"/>
    <cellStyle name="60% - Accent3 4 52" xfId="5246"/>
    <cellStyle name="60% - Accent3 4 53" xfId="5247"/>
    <cellStyle name="60% - Accent3 4 54" xfId="5248"/>
    <cellStyle name="60% - Accent3 4 55" xfId="5249"/>
    <cellStyle name="60% - Accent3 4 56" xfId="5250"/>
    <cellStyle name="60% - Accent3 4 57" xfId="5251"/>
    <cellStyle name="60% - Accent3 4 58" xfId="5252"/>
    <cellStyle name="60% - Accent3 4 59" xfId="5253"/>
    <cellStyle name="60% - Accent3 4 6" xfId="5254"/>
    <cellStyle name="60% - Accent3 4 60" xfId="5255"/>
    <cellStyle name="60% - Accent3 4 61" xfId="5256"/>
    <cellStyle name="60% - Accent3 4 62" xfId="5257"/>
    <cellStyle name="60% - Accent3 4 63" xfId="5258"/>
    <cellStyle name="60% - Accent3 4 64" xfId="5259"/>
    <cellStyle name="60% - Accent3 4 65" xfId="5260"/>
    <cellStyle name="60% - Accent3 4 66" xfId="5261"/>
    <cellStyle name="60% - Accent3 4 67" xfId="5262"/>
    <cellStyle name="60% - Accent3 4 68" xfId="5263"/>
    <cellStyle name="60% - Accent3 4 69" xfId="5264"/>
    <cellStyle name="60% - Accent3 4 7" xfId="5265"/>
    <cellStyle name="60% - Accent3 4 70" xfId="5266"/>
    <cellStyle name="60% - Accent3 4 71" xfId="5267"/>
    <cellStyle name="60% - Accent3 4 72" xfId="5268"/>
    <cellStyle name="60% - Accent3 4 73" xfId="5269"/>
    <cellStyle name="60% - Accent3 4 74" xfId="5270"/>
    <cellStyle name="60% - Accent3 4 75" xfId="5271"/>
    <cellStyle name="60% - Accent3 4 76" xfId="5272"/>
    <cellStyle name="60% - Accent3 4 77" xfId="5273"/>
    <cellStyle name="60% - Accent3 4 78" xfId="5274"/>
    <cellStyle name="60% - Accent3 4 79" xfId="5275"/>
    <cellStyle name="60% - Accent3 4 8" xfId="5276"/>
    <cellStyle name="60% - Accent3 4 80" xfId="5277"/>
    <cellStyle name="60% - Accent3 4 81" xfId="5278"/>
    <cellStyle name="60% - Accent3 4 82" xfId="5279"/>
    <cellStyle name="60% - Accent3 4 83" xfId="5280"/>
    <cellStyle name="60% - Accent3 4 84" xfId="5281"/>
    <cellStyle name="60% - Accent3 4 85" xfId="5282"/>
    <cellStyle name="60% - Accent3 4 86" xfId="5283"/>
    <cellStyle name="60% - Accent3 4 87" xfId="5284"/>
    <cellStyle name="60% - Accent3 4 88" xfId="5285"/>
    <cellStyle name="60% - Accent3 4 89" xfId="5286"/>
    <cellStyle name="60% - Accent3 4 9" xfId="5287"/>
    <cellStyle name="60% - Accent3 4 90" xfId="22440"/>
    <cellStyle name="60% - Accent3 4 91" xfId="22609"/>
    <cellStyle name="60% - Accent3 4 92" xfId="22774"/>
    <cellStyle name="60% - Accent3 4 93" xfId="22939"/>
    <cellStyle name="60% - Accent3 4 94" xfId="23104"/>
    <cellStyle name="60% - Accent3 4 95" xfId="23269"/>
    <cellStyle name="60% - Accent3 4 96" xfId="23433"/>
    <cellStyle name="60% - Accent3 4 97" xfId="23598"/>
    <cellStyle name="60% - Accent3 4 98" xfId="23761"/>
    <cellStyle name="60% - Accent3 4 99" xfId="23926"/>
    <cellStyle name="60% - Accent3 40" xfId="5288"/>
    <cellStyle name="60% - Accent3 41" xfId="5289"/>
    <cellStyle name="60% - Accent3 42" xfId="5290"/>
    <cellStyle name="60% - Accent3 43" xfId="5291"/>
    <cellStyle name="60% - Accent3 44" xfId="5292"/>
    <cellStyle name="60% - Accent3 45" xfId="5293"/>
    <cellStyle name="60% - Accent3 46" xfId="5294"/>
    <cellStyle name="60% - Accent3 47" xfId="5295"/>
    <cellStyle name="60% - Accent3 48" xfId="5296"/>
    <cellStyle name="60% - Accent3 49" xfId="5297"/>
    <cellStyle name="60% - Accent3 5" xfId="5298"/>
    <cellStyle name="60% - Accent3 5 2" xfId="24358"/>
    <cellStyle name="60% - Accent3 5 2 2" xfId="24602"/>
    <cellStyle name="60% - Accent3 5 3" xfId="25246"/>
    <cellStyle name="60% - Accent3 5 4" xfId="25620"/>
    <cellStyle name="60% - Accent3 50" xfId="5299"/>
    <cellStyle name="60% - Accent3 51" xfId="5300"/>
    <cellStyle name="60% - Accent3 52" xfId="5301"/>
    <cellStyle name="60% - Accent3 53" xfId="5302"/>
    <cellStyle name="60% - Accent3 54" xfId="5303"/>
    <cellStyle name="60% - Accent3 55" xfId="5304"/>
    <cellStyle name="60% - Accent3 56" xfId="5305"/>
    <cellStyle name="60% - Accent3 57" xfId="5306"/>
    <cellStyle name="60% - Accent3 58" xfId="5307"/>
    <cellStyle name="60% - Accent3 59" xfId="5308"/>
    <cellStyle name="60% - Accent3 6" xfId="5309"/>
    <cellStyle name="60% - Accent3 6 2" xfId="24410"/>
    <cellStyle name="60% - Accent3 6 2 2" xfId="24603"/>
    <cellStyle name="60% - Accent3 6 3" xfId="25247"/>
    <cellStyle name="60% - Accent3 6 4" xfId="25618"/>
    <cellStyle name="60% - Accent3 60" xfId="5310"/>
    <cellStyle name="60% - Accent3 61" xfId="5311"/>
    <cellStyle name="60% - Accent3 62" xfId="5312"/>
    <cellStyle name="60% - Accent3 63" xfId="5313"/>
    <cellStyle name="60% - Accent3 64" xfId="5314"/>
    <cellStyle name="60% - Accent3 65" xfId="5315"/>
    <cellStyle name="60% - Accent3 66" xfId="5316"/>
    <cellStyle name="60% - Accent3 67" xfId="5317"/>
    <cellStyle name="60% - Accent3 68" xfId="5318"/>
    <cellStyle name="60% - Accent3 69" xfId="5319"/>
    <cellStyle name="60% - Accent3 7" xfId="5320"/>
    <cellStyle name="60% - Accent3 7 2" xfId="24460"/>
    <cellStyle name="60% - Accent3 7 2 2" xfId="24604"/>
    <cellStyle name="60% - Accent3 7 3" xfId="25248"/>
    <cellStyle name="60% - Accent3 7 4" xfId="25854"/>
    <cellStyle name="60% - Accent3 70" xfId="5321"/>
    <cellStyle name="60% - Accent3 71" xfId="5322"/>
    <cellStyle name="60% - Accent3 72" xfId="5323"/>
    <cellStyle name="60% - Accent3 73" xfId="5324"/>
    <cellStyle name="60% - Accent3 74" xfId="5325"/>
    <cellStyle name="60% - Accent3 75" xfId="5326"/>
    <cellStyle name="60% - Accent3 76" xfId="5327"/>
    <cellStyle name="60% - Accent3 77" xfId="5328"/>
    <cellStyle name="60% - Accent3 78" xfId="5329"/>
    <cellStyle name="60% - Accent3 79" xfId="5330"/>
    <cellStyle name="60% - Accent3 8" xfId="5331"/>
    <cellStyle name="60% - Accent3 8 2" xfId="24515"/>
    <cellStyle name="60% - Accent3 8 2 2" xfId="24605"/>
    <cellStyle name="60% - Accent3 8 3" xfId="25249"/>
    <cellStyle name="60% - Accent3 8 4" xfId="25617"/>
    <cellStyle name="60% - Accent3 80" xfId="5332"/>
    <cellStyle name="60% - Accent3 81" xfId="5333"/>
    <cellStyle name="60% - Accent3 82" xfId="5334"/>
    <cellStyle name="60% - Accent3 83" xfId="5335"/>
    <cellStyle name="60% - Accent3 84" xfId="5336"/>
    <cellStyle name="60% - Accent3 85" xfId="5337"/>
    <cellStyle name="60% - Accent3 86" xfId="5338"/>
    <cellStyle name="60% - Accent3 87" xfId="5339"/>
    <cellStyle name="60% - Accent3 88" xfId="5340"/>
    <cellStyle name="60% - Accent3 89" xfId="5341"/>
    <cellStyle name="60% - Accent3 9" xfId="5342"/>
    <cellStyle name="60% - Accent3 90" xfId="5343"/>
    <cellStyle name="60% - Accent3 91" xfId="5344"/>
    <cellStyle name="60% - Accent3 92" xfId="5345"/>
    <cellStyle name="60% - Accent3 93" xfId="22437"/>
    <cellStyle name="60% - Accent3 94" xfId="22606"/>
    <cellStyle name="60% - Accent3 95" xfId="22771"/>
    <cellStyle name="60% - Accent3 96" xfId="22936"/>
    <cellStyle name="60% - Accent3 97" xfId="23101"/>
    <cellStyle name="60% - Accent3 98" xfId="23266"/>
    <cellStyle name="60% - Accent3 99" xfId="23430"/>
    <cellStyle name="60% - Accent4" xfId="5346"/>
    <cellStyle name="60% - Accent4 10" xfId="5347"/>
    <cellStyle name="60% - Accent4 100" xfId="23599"/>
    <cellStyle name="60% - Accent4 101" xfId="23762"/>
    <cellStyle name="60% - Accent4 102" xfId="23927"/>
    <cellStyle name="60% - Accent4 103" xfId="24111"/>
    <cellStyle name="60% - Accent4 103 2" xfId="24189"/>
    <cellStyle name="60% - Accent4 103 3" xfId="26153"/>
    <cellStyle name="60% - Accent4 103 4" xfId="26405"/>
    <cellStyle name="60% - Accent4 103 5" xfId="26314"/>
    <cellStyle name="60% - Accent4 104" xfId="24826"/>
    <cellStyle name="60% - Accent4 105" xfId="24988"/>
    <cellStyle name="60% - Accent4 106" xfId="25250"/>
    <cellStyle name="60% - Accent4 107" xfId="25616"/>
    <cellStyle name="60% - Accent4 108" xfId="26091"/>
    <cellStyle name="60% - Accent4 109" xfId="26228"/>
    <cellStyle name="60% - Accent4 11" xfId="5348"/>
    <cellStyle name="60% - Accent4 110" xfId="26376"/>
    <cellStyle name="60% - Accent4 111" xfId="27589"/>
    <cellStyle name="60% - Accent4 12" xfId="5349"/>
    <cellStyle name="60% - Accent4 13" xfId="5350"/>
    <cellStyle name="60% - Accent4 14" xfId="5351"/>
    <cellStyle name="60% - Accent4 15" xfId="5352"/>
    <cellStyle name="60% - Accent4 16" xfId="5353"/>
    <cellStyle name="60% - Accent4 17" xfId="5354"/>
    <cellStyle name="60% - Accent4 18" xfId="5355"/>
    <cellStyle name="60% - Accent4 19" xfId="5356"/>
    <cellStyle name="60% - Accent4 2" xfId="5357"/>
    <cellStyle name="60% - Accent4 2 10" xfId="5358"/>
    <cellStyle name="60% - Accent4 2 100" xfId="24190"/>
    <cellStyle name="60% - Accent4 2 101" xfId="24827"/>
    <cellStyle name="60% - Accent4 2 102" xfId="24989"/>
    <cellStyle name="60% - Accent4 2 103" xfId="25251"/>
    <cellStyle name="60% - Accent4 2 104" xfId="25615"/>
    <cellStyle name="60% - Accent4 2 11" xfId="5359"/>
    <cellStyle name="60% - Accent4 2 12" xfId="5360"/>
    <cellStyle name="60% - Accent4 2 13" xfId="5361"/>
    <cellStyle name="60% - Accent4 2 14" xfId="5362"/>
    <cellStyle name="60% - Accent4 2 15" xfId="5363"/>
    <cellStyle name="60% - Accent4 2 16" xfId="5364"/>
    <cellStyle name="60% - Accent4 2 17" xfId="5365"/>
    <cellStyle name="60% - Accent4 2 18" xfId="5366"/>
    <cellStyle name="60% - Accent4 2 19" xfId="5367"/>
    <cellStyle name="60% - Accent4 2 2" xfId="5368"/>
    <cellStyle name="60% - Accent4 2 20" xfId="5369"/>
    <cellStyle name="60% - Accent4 2 21" xfId="5370"/>
    <cellStyle name="60% - Accent4 2 22" xfId="5371"/>
    <cellStyle name="60% - Accent4 2 23" xfId="5372"/>
    <cellStyle name="60% - Accent4 2 24" xfId="5373"/>
    <cellStyle name="60% - Accent4 2 25" xfId="5374"/>
    <cellStyle name="60% - Accent4 2 26" xfId="5375"/>
    <cellStyle name="60% - Accent4 2 27" xfId="5376"/>
    <cellStyle name="60% - Accent4 2 28" xfId="5377"/>
    <cellStyle name="60% - Accent4 2 29" xfId="5378"/>
    <cellStyle name="60% - Accent4 2 3" xfId="5379"/>
    <cellStyle name="60% - Accent4 2 30" xfId="5380"/>
    <cellStyle name="60% - Accent4 2 31" xfId="5381"/>
    <cellStyle name="60% - Accent4 2 32" xfId="5382"/>
    <cellStyle name="60% - Accent4 2 33" xfId="5383"/>
    <cellStyle name="60% - Accent4 2 34" xfId="5384"/>
    <cellStyle name="60% - Accent4 2 35" xfId="5385"/>
    <cellStyle name="60% - Accent4 2 36" xfId="5386"/>
    <cellStyle name="60% - Accent4 2 37" xfId="5387"/>
    <cellStyle name="60% - Accent4 2 38" xfId="5388"/>
    <cellStyle name="60% - Accent4 2 39" xfId="5389"/>
    <cellStyle name="60% - Accent4 2 4" xfId="5390"/>
    <cellStyle name="60% - Accent4 2 40" xfId="5391"/>
    <cellStyle name="60% - Accent4 2 41" xfId="5392"/>
    <cellStyle name="60% - Accent4 2 42" xfId="5393"/>
    <cellStyle name="60% - Accent4 2 43" xfId="5394"/>
    <cellStyle name="60% - Accent4 2 44" xfId="5395"/>
    <cellStyle name="60% - Accent4 2 45" xfId="5396"/>
    <cellStyle name="60% - Accent4 2 46" xfId="5397"/>
    <cellStyle name="60% - Accent4 2 47" xfId="5398"/>
    <cellStyle name="60% - Accent4 2 48" xfId="5399"/>
    <cellStyle name="60% - Accent4 2 49" xfId="5400"/>
    <cellStyle name="60% - Accent4 2 5" xfId="5401"/>
    <cellStyle name="60% - Accent4 2 50" xfId="5402"/>
    <cellStyle name="60% - Accent4 2 51" xfId="5403"/>
    <cellStyle name="60% - Accent4 2 52" xfId="5404"/>
    <cellStyle name="60% - Accent4 2 53" xfId="5405"/>
    <cellStyle name="60% - Accent4 2 54" xfId="5406"/>
    <cellStyle name="60% - Accent4 2 55" xfId="5407"/>
    <cellStyle name="60% - Accent4 2 56" xfId="5408"/>
    <cellStyle name="60% - Accent4 2 57" xfId="5409"/>
    <cellStyle name="60% - Accent4 2 58" xfId="5410"/>
    <cellStyle name="60% - Accent4 2 59" xfId="5411"/>
    <cellStyle name="60% - Accent4 2 6" xfId="5412"/>
    <cellStyle name="60% - Accent4 2 60" xfId="5413"/>
    <cellStyle name="60% - Accent4 2 61" xfId="5414"/>
    <cellStyle name="60% - Accent4 2 62" xfId="5415"/>
    <cellStyle name="60% - Accent4 2 63" xfId="5416"/>
    <cellStyle name="60% - Accent4 2 64" xfId="5417"/>
    <cellStyle name="60% - Accent4 2 65" xfId="5418"/>
    <cellStyle name="60% - Accent4 2 66" xfId="5419"/>
    <cellStyle name="60% - Accent4 2 67" xfId="5420"/>
    <cellStyle name="60% - Accent4 2 68" xfId="5421"/>
    <cellStyle name="60% - Accent4 2 69" xfId="5422"/>
    <cellStyle name="60% - Accent4 2 7" xfId="5423"/>
    <cellStyle name="60% - Accent4 2 70" xfId="5424"/>
    <cellStyle name="60% - Accent4 2 71" xfId="5425"/>
    <cellStyle name="60% - Accent4 2 72" xfId="5426"/>
    <cellStyle name="60% - Accent4 2 73" xfId="5427"/>
    <cellStyle name="60% - Accent4 2 74" xfId="5428"/>
    <cellStyle name="60% - Accent4 2 75" xfId="5429"/>
    <cellStyle name="60% - Accent4 2 76" xfId="5430"/>
    <cellStyle name="60% - Accent4 2 77" xfId="5431"/>
    <cellStyle name="60% - Accent4 2 78" xfId="5432"/>
    <cellStyle name="60% - Accent4 2 79" xfId="5433"/>
    <cellStyle name="60% - Accent4 2 8" xfId="5434"/>
    <cellStyle name="60% - Accent4 2 80" xfId="5435"/>
    <cellStyle name="60% - Accent4 2 81" xfId="5436"/>
    <cellStyle name="60% - Accent4 2 82" xfId="5437"/>
    <cellStyle name="60% - Accent4 2 83" xfId="5438"/>
    <cellStyle name="60% - Accent4 2 84" xfId="5439"/>
    <cellStyle name="60% - Accent4 2 85" xfId="5440"/>
    <cellStyle name="60% - Accent4 2 86" xfId="5441"/>
    <cellStyle name="60% - Accent4 2 87" xfId="5442"/>
    <cellStyle name="60% - Accent4 2 88" xfId="5443"/>
    <cellStyle name="60% - Accent4 2 89" xfId="5444"/>
    <cellStyle name="60% - Accent4 2 9" xfId="5445"/>
    <cellStyle name="60% - Accent4 2 90" xfId="22442"/>
    <cellStyle name="60% - Accent4 2 91" xfId="22611"/>
    <cellStyle name="60% - Accent4 2 92" xfId="22776"/>
    <cellStyle name="60% - Accent4 2 93" xfId="22941"/>
    <cellStyle name="60% - Accent4 2 94" xfId="23106"/>
    <cellStyle name="60% - Accent4 2 95" xfId="23271"/>
    <cellStyle name="60% - Accent4 2 96" xfId="23435"/>
    <cellStyle name="60% - Accent4 2 97" xfId="23600"/>
    <cellStyle name="60% - Accent4 2 98" xfId="23763"/>
    <cellStyle name="60% - Accent4 2 99" xfId="23928"/>
    <cellStyle name="60% - Accent4 20" xfId="5446"/>
    <cellStyle name="60% - Accent4 21" xfId="5447"/>
    <cellStyle name="60% - Accent4 22" xfId="5448"/>
    <cellStyle name="60% - Accent4 23" xfId="5449"/>
    <cellStyle name="60% - Accent4 24" xfId="5450"/>
    <cellStyle name="60% - Accent4 25" xfId="5451"/>
    <cellStyle name="60% - Accent4 26" xfId="5452"/>
    <cellStyle name="60% - Accent4 27" xfId="5453"/>
    <cellStyle name="60% - Accent4 28" xfId="5454"/>
    <cellStyle name="60% - Accent4 29" xfId="5455"/>
    <cellStyle name="60% - Accent4 3" xfId="5456"/>
    <cellStyle name="60% - Accent4 3 10" xfId="5457"/>
    <cellStyle name="60% - Accent4 3 100" xfId="24191"/>
    <cellStyle name="60% - Accent4 3 101" xfId="24828"/>
    <cellStyle name="60% - Accent4 3 102" xfId="24990"/>
    <cellStyle name="60% - Accent4 3 103" xfId="25252"/>
    <cellStyle name="60% - Accent4 3 104" xfId="25613"/>
    <cellStyle name="60% - Accent4 3 11" xfId="5458"/>
    <cellStyle name="60% - Accent4 3 12" xfId="5459"/>
    <cellStyle name="60% - Accent4 3 13" xfId="5460"/>
    <cellStyle name="60% - Accent4 3 14" xfId="5461"/>
    <cellStyle name="60% - Accent4 3 15" xfId="5462"/>
    <cellStyle name="60% - Accent4 3 16" xfId="5463"/>
    <cellStyle name="60% - Accent4 3 17" xfId="5464"/>
    <cellStyle name="60% - Accent4 3 18" xfId="5465"/>
    <cellStyle name="60% - Accent4 3 19" xfId="5466"/>
    <cellStyle name="60% - Accent4 3 2" xfId="5467"/>
    <cellStyle name="60% - Accent4 3 20" xfId="5468"/>
    <cellStyle name="60% - Accent4 3 21" xfId="5469"/>
    <cellStyle name="60% - Accent4 3 22" xfId="5470"/>
    <cellStyle name="60% - Accent4 3 23" xfId="5471"/>
    <cellStyle name="60% - Accent4 3 24" xfId="5472"/>
    <cellStyle name="60% - Accent4 3 25" xfId="5473"/>
    <cellStyle name="60% - Accent4 3 26" xfId="5474"/>
    <cellStyle name="60% - Accent4 3 27" xfId="5475"/>
    <cellStyle name="60% - Accent4 3 28" xfId="5476"/>
    <cellStyle name="60% - Accent4 3 29" xfId="5477"/>
    <cellStyle name="60% - Accent4 3 3" xfId="5478"/>
    <cellStyle name="60% - Accent4 3 30" xfId="5479"/>
    <cellStyle name="60% - Accent4 3 31" xfId="5480"/>
    <cellStyle name="60% - Accent4 3 32" xfId="5481"/>
    <cellStyle name="60% - Accent4 3 33" xfId="5482"/>
    <cellStyle name="60% - Accent4 3 34" xfId="5483"/>
    <cellStyle name="60% - Accent4 3 35" xfId="5484"/>
    <cellStyle name="60% - Accent4 3 36" xfId="5485"/>
    <cellStyle name="60% - Accent4 3 37" xfId="5486"/>
    <cellStyle name="60% - Accent4 3 38" xfId="5487"/>
    <cellStyle name="60% - Accent4 3 39" xfId="5488"/>
    <cellStyle name="60% - Accent4 3 4" xfId="5489"/>
    <cellStyle name="60% - Accent4 3 40" xfId="5490"/>
    <cellStyle name="60% - Accent4 3 41" xfId="5491"/>
    <cellStyle name="60% - Accent4 3 42" xfId="5492"/>
    <cellStyle name="60% - Accent4 3 43" xfId="5493"/>
    <cellStyle name="60% - Accent4 3 44" xfId="5494"/>
    <cellStyle name="60% - Accent4 3 45" xfId="5495"/>
    <cellStyle name="60% - Accent4 3 46" xfId="5496"/>
    <cellStyle name="60% - Accent4 3 47" xfId="5497"/>
    <cellStyle name="60% - Accent4 3 48" xfId="5498"/>
    <cellStyle name="60% - Accent4 3 49" xfId="5499"/>
    <cellStyle name="60% - Accent4 3 5" xfId="5500"/>
    <cellStyle name="60% - Accent4 3 50" xfId="5501"/>
    <cellStyle name="60% - Accent4 3 51" xfId="5502"/>
    <cellStyle name="60% - Accent4 3 52" xfId="5503"/>
    <cellStyle name="60% - Accent4 3 53" xfId="5504"/>
    <cellStyle name="60% - Accent4 3 54" xfId="5505"/>
    <cellStyle name="60% - Accent4 3 55" xfId="5506"/>
    <cellStyle name="60% - Accent4 3 56" xfId="5507"/>
    <cellStyle name="60% - Accent4 3 57" xfId="5508"/>
    <cellStyle name="60% - Accent4 3 58" xfId="5509"/>
    <cellStyle name="60% - Accent4 3 59" xfId="5510"/>
    <cellStyle name="60% - Accent4 3 6" xfId="5511"/>
    <cellStyle name="60% - Accent4 3 60" xfId="5512"/>
    <cellStyle name="60% - Accent4 3 61" xfId="5513"/>
    <cellStyle name="60% - Accent4 3 62" xfId="5514"/>
    <cellStyle name="60% - Accent4 3 63" xfId="5515"/>
    <cellStyle name="60% - Accent4 3 64" xfId="5516"/>
    <cellStyle name="60% - Accent4 3 65" xfId="5517"/>
    <cellStyle name="60% - Accent4 3 66" xfId="5518"/>
    <cellStyle name="60% - Accent4 3 67" xfId="5519"/>
    <cellStyle name="60% - Accent4 3 68" xfId="5520"/>
    <cellStyle name="60% - Accent4 3 69" xfId="5521"/>
    <cellStyle name="60% - Accent4 3 7" xfId="5522"/>
    <cellStyle name="60% - Accent4 3 70" xfId="5523"/>
    <cellStyle name="60% - Accent4 3 71" xfId="5524"/>
    <cellStyle name="60% - Accent4 3 72" xfId="5525"/>
    <cellStyle name="60% - Accent4 3 73" xfId="5526"/>
    <cellStyle name="60% - Accent4 3 74" xfId="5527"/>
    <cellStyle name="60% - Accent4 3 75" xfId="5528"/>
    <cellStyle name="60% - Accent4 3 76" xfId="5529"/>
    <cellStyle name="60% - Accent4 3 77" xfId="5530"/>
    <cellStyle name="60% - Accent4 3 78" xfId="5531"/>
    <cellStyle name="60% - Accent4 3 79" xfId="5532"/>
    <cellStyle name="60% - Accent4 3 8" xfId="5533"/>
    <cellStyle name="60% - Accent4 3 80" xfId="5534"/>
    <cellStyle name="60% - Accent4 3 81" xfId="5535"/>
    <cellStyle name="60% - Accent4 3 82" xfId="5536"/>
    <cellStyle name="60% - Accent4 3 83" xfId="5537"/>
    <cellStyle name="60% - Accent4 3 84" xfId="5538"/>
    <cellStyle name="60% - Accent4 3 85" xfId="5539"/>
    <cellStyle name="60% - Accent4 3 86" xfId="5540"/>
    <cellStyle name="60% - Accent4 3 87" xfId="5541"/>
    <cellStyle name="60% - Accent4 3 88" xfId="5542"/>
    <cellStyle name="60% - Accent4 3 89" xfId="5543"/>
    <cellStyle name="60% - Accent4 3 9" xfId="5544"/>
    <cellStyle name="60% - Accent4 3 90" xfId="22443"/>
    <cellStyle name="60% - Accent4 3 91" xfId="22612"/>
    <cellStyle name="60% - Accent4 3 92" xfId="22777"/>
    <cellStyle name="60% - Accent4 3 93" xfId="22942"/>
    <cellStyle name="60% - Accent4 3 94" xfId="23107"/>
    <cellStyle name="60% - Accent4 3 95" xfId="23272"/>
    <cellStyle name="60% - Accent4 3 96" xfId="23436"/>
    <cellStyle name="60% - Accent4 3 97" xfId="23601"/>
    <cellStyle name="60% - Accent4 3 98" xfId="23764"/>
    <cellStyle name="60% - Accent4 3 99" xfId="23929"/>
    <cellStyle name="60% - Accent4 30" xfId="5545"/>
    <cellStyle name="60% - Accent4 31" xfId="5546"/>
    <cellStyle name="60% - Accent4 32" xfId="5547"/>
    <cellStyle name="60% - Accent4 33" xfId="5548"/>
    <cellStyle name="60% - Accent4 34" xfId="5549"/>
    <cellStyle name="60% - Accent4 35" xfId="5550"/>
    <cellStyle name="60% - Accent4 36" xfId="5551"/>
    <cellStyle name="60% - Accent4 37" xfId="5552"/>
    <cellStyle name="60% - Accent4 38" xfId="5553"/>
    <cellStyle name="60% - Accent4 39" xfId="5554"/>
    <cellStyle name="60% - Accent4 4" xfId="5555"/>
    <cellStyle name="60% - Accent4 4 10" xfId="5556"/>
    <cellStyle name="60% - Accent4 4 100" xfId="24192"/>
    <cellStyle name="60% - Accent4 4 101" xfId="24829"/>
    <cellStyle name="60% - Accent4 4 102" xfId="24991"/>
    <cellStyle name="60% - Accent4 4 103" xfId="25253"/>
    <cellStyle name="60% - Accent4 4 104" xfId="25611"/>
    <cellStyle name="60% - Accent4 4 11" xfId="5557"/>
    <cellStyle name="60% - Accent4 4 12" xfId="5558"/>
    <cellStyle name="60% - Accent4 4 13" xfId="5559"/>
    <cellStyle name="60% - Accent4 4 14" xfId="5560"/>
    <cellStyle name="60% - Accent4 4 15" xfId="5561"/>
    <cellStyle name="60% - Accent4 4 16" xfId="5562"/>
    <cellStyle name="60% - Accent4 4 17" xfId="5563"/>
    <cellStyle name="60% - Accent4 4 18" xfId="5564"/>
    <cellStyle name="60% - Accent4 4 19" xfId="5565"/>
    <cellStyle name="60% - Accent4 4 2" xfId="5566"/>
    <cellStyle name="60% - Accent4 4 20" xfId="5567"/>
    <cellStyle name="60% - Accent4 4 21" xfId="5568"/>
    <cellStyle name="60% - Accent4 4 22" xfId="5569"/>
    <cellStyle name="60% - Accent4 4 23" xfId="5570"/>
    <cellStyle name="60% - Accent4 4 24" xfId="5571"/>
    <cellStyle name="60% - Accent4 4 25" xfId="5572"/>
    <cellStyle name="60% - Accent4 4 26" xfId="5573"/>
    <cellStyle name="60% - Accent4 4 27" xfId="5574"/>
    <cellStyle name="60% - Accent4 4 28" xfId="5575"/>
    <cellStyle name="60% - Accent4 4 29" xfId="5576"/>
    <cellStyle name="60% - Accent4 4 3" xfId="5577"/>
    <cellStyle name="60% - Accent4 4 30" xfId="5578"/>
    <cellStyle name="60% - Accent4 4 31" xfId="5579"/>
    <cellStyle name="60% - Accent4 4 32" xfId="5580"/>
    <cellStyle name="60% - Accent4 4 33" xfId="5581"/>
    <cellStyle name="60% - Accent4 4 34" xfId="5582"/>
    <cellStyle name="60% - Accent4 4 35" xfId="5583"/>
    <cellStyle name="60% - Accent4 4 36" xfId="5584"/>
    <cellStyle name="60% - Accent4 4 37" xfId="5585"/>
    <cellStyle name="60% - Accent4 4 38" xfId="5586"/>
    <cellStyle name="60% - Accent4 4 39" xfId="5587"/>
    <cellStyle name="60% - Accent4 4 4" xfId="5588"/>
    <cellStyle name="60% - Accent4 4 40" xfId="5589"/>
    <cellStyle name="60% - Accent4 4 41" xfId="5590"/>
    <cellStyle name="60% - Accent4 4 42" xfId="5591"/>
    <cellStyle name="60% - Accent4 4 43" xfId="5592"/>
    <cellStyle name="60% - Accent4 4 44" xfId="5593"/>
    <cellStyle name="60% - Accent4 4 45" xfId="5594"/>
    <cellStyle name="60% - Accent4 4 46" xfId="5595"/>
    <cellStyle name="60% - Accent4 4 47" xfId="5596"/>
    <cellStyle name="60% - Accent4 4 48" xfId="5597"/>
    <cellStyle name="60% - Accent4 4 49" xfId="5598"/>
    <cellStyle name="60% - Accent4 4 5" xfId="5599"/>
    <cellStyle name="60% - Accent4 4 50" xfId="5600"/>
    <cellStyle name="60% - Accent4 4 51" xfId="5601"/>
    <cellStyle name="60% - Accent4 4 52" xfId="5602"/>
    <cellStyle name="60% - Accent4 4 53" xfId="5603"/>
    <cellStyle name="60% - Accent4 4 54" xfId="5604"/>
    <cellStyle name="60% - Accent4 4 55" xfId="5605"/>
    <cellStyle name="60% - Accent4 4 56" xfId="5606"/>
    <cellStyle name="60% - Accent4 4 57" xfId="5607"/>
    <cellStyle name="60% - Accent4 4 58" xfId="5608"/>
    <cellStyle name="60% - Accent4 4 59" xfId="5609"/>
    <cellStyle name="60% - Accent4 4 6" xfId="5610"/>
    <cellStyle name="60% - Accent4 4 60" xfId="5611"/>
    <cellStyle name="60% - Accent4 4 61" xfId="5612"/>
    <cellStyle name="60% - Accent4 4 62" xfId="5613"/>
    <cellStyle name="60% - Accent4 4 63" xfId="5614"/>
    <cellStyle name="60% - Accent4 4 64" xfId="5615"/>
    <cellStyle name="60% - Accent4 4 65" xfId="5616"/>
    <cellStyle name="60% - Accent4 4 66" xfId="5617"/>
    <cellStyle name="60% - Accent4 4 67" xfId="5618"/>
    <cellStyle name="60% - Accent4 4 68" xfId="5619"/>
    <cellStyle name="60% - Accent4 4 69" xfId="5620"/>
    <cellStyle name="60% - Accent4 4 7" xfId="5621"/>
    <cellStyle name="60% - Accent4 4 70" xfId="5622"/>
    <cellStyle name="60% - Accent4 4 71" xfId="5623"/>
    <cellStyle name="60% - Accent4 4 72" xfId="5624"/>
    <cellStyle name="60% - Accent4 4 73" xfId="5625"/>
    <cellStyle name="60% - Accent4 4 74" xfId="5626"/>
    <cellStyle name="60% - Accent4 4 75" xfId="5627"/>
    <cellStyle name="60% - Accent4 4 76" xfId="5628"/>
    <cellStyle name="60% - Accent4 4 77" xfId="5629"/>
    <cellStyle name="60% - Accent4 4 78" xfId="5630"/>
    <cellStyle name="60% - Accent4 4 79" xfId="5631"/>
    <cellStyle name="60% - Accent4 4 8" xfId="5632"/>
    <cellStyle name="60% - Accent4 4 80" xfId="5633"/>
    <cellStyle name="60% - Accent4 4 81" xfId="5634"/>
    <cellStyle name="60% - Accent4 4 82" xfId="5635"/>
    <cellStyle name="60% - Accent4 4 83" xfId="5636"/>
    <cellStyle name="60% - Accent4 4 84" xfId="5637"/>
    <cellStyle name="60% - Accent4 4 85" xfId="5638"/>
    <cellStyle name="60% - Accent4 4 86" xfId="5639"/>
    <cellStyle name="60% - Accent4 4 87" xfId="5640"/>
    <cellStyle name="60% - Accent4 4 88" xfId="5641"/>
    <cellStyle name="60% - Accent4 4 89" xfId="5642"/>
    <cellStyle name="60% - Accent4 4 9" xfId="5643"/>
    <cellStyle name="60% - Accent4 4 90" xfId="22444"/>
    <cellStyle name="60% - Accent4 4 91" xfId="22613"/>
    <cellStyle name="60% - Accent4 4 92" xfId="22778"/>
    <cellStyle name="60% - Accent4 4 93" xfId="22943"/>
    <cellStyle name="60% - Accent4 4 94" xfId="23108"/>
    <cellStyle name="60% - Accent4 4 95" xfId="23273"/>
    <cellStyle name="60% - Accent4 4 96" xfId="23437"/>
    <cellStyle name="60% - Accent4 4 97" xfId="23602"/>
    <cellStyle name="60% - Accent4 4 98" xfId="23765"/>
    <cellStyle name="60% - Accent4 4 99" xfId="23930"/>
    <cellStyle name="60% - Accent4 40" xfId="5644"/>
    <cellStyle name="60% - Accent4 41" xfId="5645"/>
    <cellStyle name="60% - Accent4 42" xfId="5646"/>
    <cellStyle name="60% - Accent4 43" xfId="5647"/>
    <cellStyle name="60% - Accent4 44" xfId="5648"/>
    <cellStyle name="60% - Accent4 45" xfId="5649"/>
    <cellStyle name="60% - Accent4 46" xfId="5650"/>
    <cellStyle name="60% - Accent4 47" xfId="5651"/>
    <cellStyle name="60% - Accent4 48" xfId="5652"/>
    <cellStyle name="60% - Accent4 49" xfId="5653"/>
    <cellStyle name="60% - Accent4 5" xfId="5654"/>
    <cellStyle name="60% - Accent4 5 2" xfId="24359"/>
    <cellStyle name="60% - Accent4 5 2 2" xfId="24606"/>
    <cellStyle name="60% - Accent4 5 3" xfId="25258"/>
    <cellStyle name="60% - Accent4 5 4" xfId="25861"/>
    <cellStyle name="60% - Accent4 50" xfId="5655"/>
    <cellStyle name="60% - Accent4 51" xfId="5656"/>
    <cellStyle name="60% - Accent4 52" xfId="5657"/>
    <cellStyle name="60% - Accent4 53" xfId="5658"/>
    <cellStyle name="60% - Accent4 54" xfId="5659"/>
    <cellStyle name="60% - Accent4 55" xfId="5660"/>
    <cellStyle name="60% - Accent4 56" xfId="5661"/>
    <cellStyle name="60% - Accent4 57" xfId="5662"/>
    <cellStyle name="60% - Accent4 58" xfId="5663"/>
    <cellStyle name="60% - Accent4 59" xfId="5664"/>
    <cellStyle name="60% - Accent4 6" xfId="5665"/>
    <cellStyle name="60% - Accent4 6 2" xfId="24411"/>
    <cellStyle name="60% - Accent4 6 2 2" xfId="24607"/>
    <cellStyle name="60% - Accent4 6 3" xfId="25259"/>
    <cellStyle name="60% - Accent4 6 4" xfId="25608"/>
    <cellStyle name="60% - Accent4 60" xfId="5666"/>
    <cellStyle name="60% - Accent4 61" xfId="5667"/>
    <cellStyle name="60% - Accent4 62" xfId="5668"/>
    <cellStyle name="60% - Accent4 63" xfId="5669"/>
    <cellStyle name="60% - Accent4 64" xfId="5670"/>
    <cellStyle name="60% - Accent4 65" xfId="5671"/>
    <cellStyle name="60% - Accent4 66" xfId="5672"/>
    <cellStyle name="60% - Accent4 67" xfId="5673"/>
    <cellStyle name="60% - Accent4 68" xfId="5674"/>
    <cellStyle name="60% - Accent4 69" xfId="5675"/>
    <cellStyle name="60% - Accent4 7" xfId="5676"/>
    <cellStyle name="60% - Accent4 7 2" xfId="24461"/>
    <cellStyle name="60% - Accent4 7 2 2" xfId="24608"/>
    <cellStyle name="60% - Accent4 7 3" xfId="25260"/>
    <cellStyle name="60% - Accent4 7 4" xfId="25606"/>
    <cellStyle name="60% - Accent4 70" xfId="5677"/>
    <cellStyle name="60% - Accent4 71" xfId="5678"/>
    <cellStyle name="60% - Accent4 72" xfId="5679"/>
    <cellStyle name="60% - Accent4 73" xfId="5680"/>
    <cellStyle name="60% - Accent4 74" xfId="5681"/>
    <cellStyle name="60% - Accent4 75" xfId="5682"/>
    <cellStyle name="60% - Accent4 76" xfId="5683"/>
    <cellStyle name="60% - Accent4 77" xfId="5684"/>
    <cellStyle name="60% - Accent4 78" xfId="5685"/>
    <cellStyle name="60% - Accent4 79" xfId="5686"/>
    <cellStyle name="60% - Accent4 8" xfId="5687"/>
    <cellStyle name="60% - Accent4 8 2" xfId="24516"/>
    <cellStyle name="60% - Accent4 8 2 2" xfId="24609"/>
    <cellStyle name="60% - Accent4 8 3" xfId="25261"/>
    <cellStyle name="60% - Accent4 8 4" xfId="25604"/>
    <cellStyle name="60% - Accent4 80" xfId="5688"/>
    <cellStyle name="60% - Accent4 81" xfId="5689"/>
    <cellStyle name="60% - Accent4 82" xfId="5690"/>
    <cellStyle name="60% - Accent4 83" xfId="5691"/>
    <cellStyle name="60% - Accent4 84" xfId="5692"/>
    <cellStyle name="60% - Accent4 85" xfId="5693"/>
    <cellStyle name="60% - Accent4 86" xfId="5694"/>
    <cellStyle name="60% - Accent4 87" xfId="5695"/>
    <cellStyle name="60% - Accent4 88" xfId="5696"/>
    <cellStyle name="60% - Accent4 89" xfId="5697"/>
    <cellStyle name="60% - Accent4 9" xfId="5698"/>
    <cellStyle name="60% - Accent4 90" xfId="5699"/>
    <cellStyle name="60% - Accent4 91" xfId="5700"/>
    <cellStyle name="60% - Accent4 92" xfId="5701"/>
    <cellStyle name="60% - Accent4 93" xfId="22441"/>
    <cellStyle name="60% - Accent4 94" xfId="22610"/>
    <cellStyle name="60% - Accent4 95" xfId="22775"/>
    <cellStyle name="60% - Accent4 96" xfId="22940"/>
    <cellStyle name="60% - Accent4 97" xfId="23105"/>
    <cellStyle name="60% - Accent4 98" xfId="23270"/>
    <cellStyle name="60% - Accent4 99" xfId="23434"/>
    <cellStyle name="60% - Accent5" xfId="5702"/>
    <cellStyle name="60% - Accent5 10" xfId="5703"/>
    <cellStyle name="60% - Accent5 100" xfId="23603"/>
    <cellStyle name="60% - Accent5 101" xfId="23766"/>
    <cellStyle name="60% - Accent5 102" xfId="23931"/>
    <cellStyle name="60% - Accent5 103" xfId="24112"/>
    <cellStyle name="60% - Accent5 103 2" xfId="24193"/>
    <cellStyle name="60% - Accent5 103 3" xfId="26154"/>
    <cellStyle name="60% - Accent5 103 4" xfId="26406"/>
    <cellStyle name="60% - Accent5 103 5" xfId="26313"/>
    <cellStyle name="60% - Accent5 104" xfId="24830"/>
    <cellStyle name="60% - Accent5 105" xfId="24992"/>
    <cellStyle name="60% - Accent5 106" xfId="25262"/>
    <cellStyle name="60% - Accent5 107" xfId="25601"/>
    <cellStyle name="60% - Accent5 108" xfId="26092"/>
    <cellStyle name="60% - Accent5 109" xfId="26229"/>
    <cellStyle name="60% - Accent5 11" xfId="5704"/>
    <cellStyle name="60% - Accent5 110" xfId="26375"/>
    <cellStyle name="60% - Accent5 111" xfId="27590"/>
    <cellStyle name="60% - Accent5 12" xfId="5705"/>
    <cellStyle name="60% - Accent5 13" xfId="5706"/>
    <cellStyle name="60% - Accent5 14" xfId="5707"/>
    <cellStyle name="60% - Accent5 15" xfId="5708"/>
    <cellStyle name="60% - Accent5 16" xfId="5709"/>
    <cellStyle name="60% - Accent5 17" xfId="5710"/>
    <cellStyle name="60% - Accent5 18" xfId="5711"/>
    <cellStyle name="60% - Accent5 19" xfId="5712"/>
    <cellStyle name="60% - Accent5 2" xfId="5713"/>
    <cellStyle name="60% - Accent5 2 10" xfId="5714"/>
    <cellStyle name="60% - Accent5 2 100" xfId="24194"/>
    <cellStyle name="60% - Accent5 2 101" xfId="24831"/>
    <cellStyle name="60% - Accent5 2 102" xfId="24993"/>
    <cellStyle name="60% - Accent5 2 103" xfId="25263"/>
    <cellStyle name="60% - Accent5 2 104" xfId="25872"/>
    <cellStyle name="60% - Accent5 2 11" xfId="5715"/>
    <cellStyle name="60% - Accent5 2 12" xfId="5716"/>
    <cellStyle name="60% - Accent5 2 13" xfId="5717"/>
    <cellStyle name="60% - Accent5 2 14" xfId="5718"/>
    <cellStyle name="60% - Accent5 2 15" xfId="5719"/>
    <cellStyle name="60% - Accent5 2 16" xfId="5720"/>
    <cellStyle name="60% - Accent5 2 17" xfId="5721"/>
    <cellStyle name="60% - Accent5 2 18" xfId="5722"/>
    <cellStyle name="60% - Accent5 2 19" xfId="5723"/>
    <cellStyle name="60% - Accent5 2 2" xfId="5724"/>
    <cellStyle name="60% - Accent5 2 20" xfId="5725"/>
    <cellStyle name="60% - Accent5 2 21" xfId="5726"/>
    <cellStyle name="60% - Accent5 2 22" xfId="5727"/>
    <cellStyle name="60% - Accent5 2 23" xfId="5728"/>
    <cellStyle name="60% - Accent5 2 24" xfId="5729"/>
    <cellStyle name="60% - Accent5 2 25" xfId="5730"/>
    <cellStyle name="60% - Accent5 2 26" xfId="5731"/>
    <cellStyle name="60% - Accent5 2 27" xfId="5732"/>
    <cellStyle name="60% - Accent5 2 28" xfId="5733"/>
    <cellStyle name="60% - Accent5 2 29" xfId="5734"/>
    <cellStyle name="60% - Accent5 2 3" xfId="5735"/>
    <cellStyle name="60% - Accent5 2 30" xfId="5736"/>
    <cellStyle name="60% - Accent5 2 31" xfId="5737"/>
    <cellStyle name="60% - Accent5 2 32" xfId="5738"/>
    <cellStyle name="60% - Accent5 2 33" xfId="5739"/>
    <cellStyle name="60% - Accent5 2 34" xfId="5740"/>
    <cellStyle name="60% - Accent5 2 35" xfId="5741"/>
    <cellStyle name="60% - Accent5 2 36" xfId="5742"/>
    <cellStyle name="60% - Accent5 2 37" xfId="5743"/>
    <cellStyle name="60% - Accent5 2 38" xfId="5744"/>
    <cellStyle name="60% - Accent5 2 39" xfId="5745"/>
    <cellStyle name="60% - Accent5 2 4" xfId="5746"/>
    <cellStyle name="60% - Accent5 2 40" xfId="5747"/>
    <cellStyle name="60% - Accent5 2 41" xfId="5748"/>
    <cellStyle name="60% - Accent5 2 42" xfId="5749"/>
    <cellStyle name="60% - Accent5 2 43" xfId="5750"/>
    <cellStyle name="60% - Accent5 2 44" xfId="5751"/>
    <cellStyle name="60% - Accent5 2 45" xfId="5752"/>
    <cellStyle name="60% - Accent5 2 46" xfId="5753"/>
    <cellStyle name="60% - Accent5 2 47" xfId="5754"/>
    <cellStyle name="60% - Accent5 2 48" xfId="5755"/>
    <cellStyle name="60% - Accent5 2 49" xfId="5756"/>
    <cellStyle name="60% - Accent5 2 5" xfId="5757"/>
    <cellStyle name="60% - Accent5 2 50" xfId="5758"/>
    <cellStyle name="60% - Accent5 2 51" xfId="5759"/>
    <cellStyle name="60% - Accent5 2 52" xfId="5760"/>
    <cellStyle name="60% - Accent5 2 53" xfId="5761"/>
    <cellStyle name="60% - Accent5 2 54" xfId="5762"/>
    <cellStyle name="60% - Accent5 2 55" xfId="5763"/>
    <cellStyle name="60% - Accent5 2 56" xfId="5764"/>
    <cellStyle name="60% - Accent5 2 57" xfId="5765"/>
    <cellStyle name="60% - Accent5 2 58" xfId="5766"/>
    <cellStyle name="60% - Accent5 2 59" xfId="5767"/>
    <cellStyle name="60% - Accent5 2 6" xfId="5768"/>
    <cellStyle name="60% - Accent5 2 60" xfId="5769"/>
    <cellStyle name="60% - Accent5 2 61" xfId="5770"/>
    <cellStyle name="60% - Accent5 2 62" xfId="5771"/>
    <cellStyle name="60% - Accent5 2 63" xfId="5772"/>
    <cellStyle name="60% - Accent5 2 64" xfId="5773"/>
    <cellStyle name="60% - Accent5 2 65" xfId="5774"/>
    <cellStyle name="60% - Accent5 2 66" xfId="5775"/>
    <cellStyle name="60% - Accent5 2 67" xfId="5776"/>
    <cellStyle name="60% - Accent5 2 68" xfId="5777"/>
    <cellStyle name="60% - Accent5 2 69" xfId="5778"/>
    <cellStyle name="60% - Accent5 2 7" xfId="5779"/>
    <cellStyle name="60% - Accent5 2 70" xfId="5780"/>
    <cellStyle name="60% - Accent5 2 71" xfId="5781"/>
    <cellStyle name="60% - Accent5 2 72" xfId="5782"/>
    <cellStyle name="60% - Accent5 2 73" xfId="5783"/>
    <cellStyle name="60% - Accent5 2 74" xfId="5784"/>
    <cellStyle name="60% - Accent5 2 75" xfId="5785"/>
    <cellStyle name="60% - Accent5 2 76" xfId="5786"/>
    <cellStyle name="60% - Accent5 2 77" xfId="5787"/>
    <cellStyle name="60% - Accent5 2 78" xfId="5788"/>
    <cellStyle name="60% - Accent5 2 79" xfId="5789"/>
    <cellStyle name="60% - Accent5 2 8" xfId="5790"/>
    <cellStyle name="60% - Accent5 2 80" xfId="5791"/>
    <cellStyle name="60% - Accent5 2 81" xfId="5792"/>
    <cellStyle name="60% - Accent5 2 82" xfId="5793"/>
    <cellStyle name="60% - Accent5 2 83" xfId="5794"/>
    <cellStyle name="60% - Accent5 2 84" xfId="5795"/>
    <cellStyle name="60% - Accent5 2 85" xfId="5796"/>
    <cellStyle name="60% - Accent5 2 86" xfId="5797"/>
    <cellStyle name="60% - Accent5 2 87" xfId="5798"/>
    <cellStyle name="60% - Accent5 2 88" xfId="5799"/>
    <cellStyle name="60% - Accent5 2 89" xfId="5800"/>
    <cellStyle name="60% - Accent5 2 9" xfId="5801"/>
    <cellStyle name="60% - Accent5 2 90" xfId="22446"/>
    <cellStyle name="60% - Accent5 2 91" xfId="22615"/>
    <cellStyle name="60% - Accent5 2 92" xfId="22780"/>
    <cellStyle name="60% - Accent5 2 93" xfId="22945"/>
    <cellStyle name="60% - Accent5 2 94" xfId="23110"/>
    <cellStyle name="60% - Accent5 2 95" xfId="23275"/>
    <cellStyle name="60% - Accent5 2 96" xfId="23439"/>
    <cellStyle name="60% - Accent5 2 97" xfId="23604"/>
    <cellStyle name="60% - Accent5 2 98" xfId="23767"/>
    <cellStyle name="60% - Accent5 2 99" xfId="23932"/>
    <cellStyle name="60% - Accent5 20" xfId="5802"/>
    <cellStyle name="60% - Accent5 21" xfId="5803"/>
    <cellStyle name="60% - Accent5 22" xfId="5804"/>
    <cellStyle name="60% - Accent5 23" xfId="5805"/>
    <cellStyle name="60% - Accent5 24" xfId="5806"/>
    <cellStyle name="60% - Accent5 25" xfId="5807"/>
    <cellStyle name="60% - Accent5 26" xfId="5808"/>
    <cellStyle name="60% - Accent5 27" xfId="5809"/>
    <cellStyle name="60% - Accent5 28" xfId="5810"/>
    <cellStyle name="60% - Accent5 29" xfId="5811"/>
    <cellStyle name="60% - Accent5 3" xfId="5812"/>
    <cellStyle name="60% - Accent5 3 10" xfId="5813"/>
    <cellStyle name="60% - Accent5 3 100" xfId="24195"/>
    <cellStyle name="60% - Accent5 3 101" xfId="24832"/>
    <cellStyle name="60% - Accent5 3 102" xfId="24994"/>
    <cellStyle name="60% - Accent5 3 103" xfId="25265"/>
    <cellStyle name="60% - Accent5 3 104" xfId="25599"/>
    <cellStyle name="60% - Accent5 3 11" xfId="5814"/>
    <cellStyle name="60% - Accent5 3 12" xfId="5815"/>
    <cellStyle name="60% - Accent5 3 13" xfId="5816"/>
    <cellStyle name="60% - Accent5 3 14" xfId="5817"/>
    <cellStyle name="60% - Accent5 3 15" xfId="5818"/>
    <cellStyle name="60% - Accent5 3 16" xfId="5819"/>
    <cellStyle name="60% - Accent5 3 17" xfId="5820"/>
    <cellStyle name="60% - Accent5 3 18" xfId="5821"/>
    <cellStyle name="60% - Accent5 3 19" xfId="5822"/>
    <cellStyle name="60% - Accent5 3 2" xfId="5823"/>
    <cellStyle name="60% - Accent5 3 20" xfId="5824"/>
    <cellStyle name="60% - Accent5 3 21" xfId="5825"/>
    <cellStyle name="60% - Accent5 3 22" xfId="5826"/>
    <cellStyle name="60% - Accent5 3 23" xfId="5827"/>
    <cellStyle name="60% - Accent5 3 24" xfId="5828"/>
    <cellStyle name="60% - Accent5 3 25" xfId="5829"/>
    <cellStyle name="60% - Accent5 3 26" xfId="5830"/>
    <cellStyle name="60% - Accent5 3 27" xfId="5831"/>
    <cellStyle name="60% - Accent5 3 28" xfId="5832"/>
    <cellStyle name="60% - Accent5 3 29" xfId="5833"/>
    <cellStyle name="60% - Accent5 3 3" xfId="5834"/>
    <cellStyle name="60% - Accent5 3 30" xfId="5835"/>
    <cellStyle name="60% - Accent5 3 31" xfId="5836"/>
    <cellStyle name="60% - Accent5 3 32" xfId="5837"/>
    <cellStyle name="60% - Accent5 3 33" xfId="5838"/>
    <cellStyle name="60% - Accent5 3 34" xfId="5839"/>
    <cellStyle name="60% - Accent5 3 35" xfId="5840"/>
    <cellStyle name="60% - Accent5 3 36" xfId="5841"/>
    <cellStyle name="60% - Accent5 3 37" xfId="5842"/>
    <cellStyle name="60% - Accent5 3 38" xfId="5843"/>
    <cellStyle name="60% - Accent5 3 39" xfId="5844"/>
    <cellStyle name="60% - Accent5 3 4" xfId="5845"/>
    <cellStyle name="60% - Accent5 3 40" xfId="5846"/>
    <cellStyle name="60% - Accent5 3 41" xfId="5847"/>
    <cellStyle name="60% - Accent5 3 42" xfId="5848"/>
    <cellStyle name="60% - Accent5 3 43" xfId="5849"/>
    <cellStyle name="60% - Accent5 3 44" xfId="5850"/>
    <cellStyle name="60% - Accent5 3 45" xfId="5851"/>
    <cellStyle name="60% - Accent5 3 46" xfId="5852"/>
    <cellStyle name="60% - Accent5 3 47" xfId="5853"/>
    <cellStyle name="60% - Accent5 3 48" xfId="5854"/>
    <cellStyle name="60% - Accent5 3 49" xfId="5855"/>
    <cellStyle name="60% - Accent5 3 5" xfId="5856"/>
    <cellStyle name="60% - Accent5 3 50" xfId="5857"/>
    <cellStyle name="60% - Accent5 3 51" xfId="5858"/>
    <cellStyle name="60% - Accent5 3 52" xfId="5859"/>
    <cellStyle name="60% - Accent5 3 53" xfId="5860"/>
    <cellStyle name="60% - Accent5 3 54" xfId="5861"/>
    <cellStyle name="60% - Accent5 3 55" xfId="5862"/>
    <cellStyle name="60% - Accent5 3 56" xfId="5863"/>
    <cellStyle name="60% - Accent5 3 57" xfId="5864"/>
    <cellStyle name="60% - Accent5 3 58" xfId="5865"/>
    <cellStyle name="60% - Accent5 3 59" xfId="5866"/>
    <cellStyle name="60% - Accent5 3 6" xfId="5867"/>
    <cellStyle name="60% - Accent5 3 60" xfId="5868"/>
    <cellStyle name="60% - Accent5 3 61" xfId="5869"/>
    <cellStyle name="60% - Accent5 3 62" xfId="5870"/>
    <cellStyle name="60% - Accent5 3 63" xfId="5871"/>
    <cellStyle name="60% - Accent5 3 64" xfId="5872"/>
    <cellStyle name="60% - Accent5 3 65" xfId="5873"/>
    <cellStyle name="60% - Accent5 3 66" xfId="5874"/>
    <cellStyle name="60% - Accent5 3 67" xfId="5875"/>
    <cellStyle name="60% - Accent5 3 68" xfId="5876"/>
    <cellStyle name="60% - Accent5 3 69" xfId="5877"/>
    <cellStyle name="60% - Accent5 3 7" xfId="5878"/>
    <cellStyle name="60% - Accent5 3 70" xfId="5879"/>
    <cellStyle name="60% - Accent5 3 71" xfId="5880"/>
    <cellStyle name="60% - Accent5 3 72" xfId="5881"/>
    <cellStyle name="60% - Accent5 3 73" xfId="5882"/>
    <cellStyle name="60% - Accent5 3 74" xfId="5883"/>
    <cellStyle name="60% - Accent5 3 75" xfId="5884"/>
    <cellStyle name="60% - Accent5 3 76" xfId="5885"/>
    <cellStyle name="60% - Accent5 3 77" xfId="5886"/>
    <cellStyle name="60% - Accent5 3 78" xfId="5887"/>
    <cellStyle name="60% - Accent5 3 79" xfId="5888"/>
    <cellStyle name="60% - Accent5 3 8" xfId="5889"/>
    <cellStyle name="60% - Accent5 3 80" xfId="5890"/>
    <cellStyle name="60% - Accent5 3 81" xfId="5891"/>
    <cellStyle name="60% - Accent5 3 82" xfId="5892"/>
    <cellStyle name="60% - Accent5 3 83" xfId="5893"/>
    <cellStyle name="60% - Accent5 3 84" xfId="5894"/>
    <cellStyle name="60% - Accent5 3 85" xfId="5895"/>
    <cellStyle name="60% - Accent5 3 86" xfId="5896"/>
    <cellStyle name="60% - Accent5 3 87" xfId="5897"/>
    <cellStyle name="60% - Accent5 3 88" xfId="5898"/>
    <cellStyle name="60% - Accent5 3 89" xfId="5899"/>
    <cellStyle name="60% - Accent5 3 9" xfId="5900"/>
    <cellStyle name="60% - Accent5 3 90" xfId="22447"/>
    <cellStyle name="60% - Accent5 3 91" xfId="22616"/>
    <cellStyle name="60% - Accent5 3 92" xfId="22781"/>
    <cellStyle name="60% - Accent5 3 93" xfId="22946"/>
    <cellStyle name="60% - Accent5 3 94" xfId="23111"/>
    <cellStyle name="60% - Accent5 3 95" xfId="23276"/>
    <cellStyle name="60% - Accent5 3 96" xfId="23440"/>
    <cellStyle name="60% - Accent5 3 97" xfId="23605"/>
    <cellStyle name="60% - Accent5 3 98" xfId="23768"/>
    <cellStyle name="60% - Accent5 3 99" xfId="23933"/>
    <cellStyle name="60% - Accent5 30" xfId="5901"/>
    <cellStyle name="60% - Accent5 31" xfId="5902"/>
    <cellStyle name="60% - Accent5 32" xfId="5903"/>
    <cellStyle name="60% - Accent5 33" xfId="5904"/>
    <cellStyle name="60% - Accent5 34" xfId="5905"/>
    <cellStyle name="60% - Accent5 35" xfId="5906"/>
    <cellStyle name="60% - Accent5 36" xfId="5907"/>
    <cellStyle name="60% - Accent5 37" xfId="5908"/>
    <cellStyle name="60% - Accent5 38" xfId="5909"/>
    <cellStyle name="60% - Accent5 39" xfId="5910"/>
    <cellStyle name="60% - Accent5 4" xfId="5911"/>
    <cellStyle name="60% - Accent5 4 10" xfId="5912"/>
    <cellStyle name="60% - Accent5 4 100" xfId="24196"/>
    <cellStyle name="60% - Accent5 4 101" xfId="24833"/>
    <cellStyle name="60% - Accent5 4 102" xfId="24995"/>
    <cellStyle name="60% - Accent5 4 103" xfId="25269"/>
    <cellStyle name="60% - Accent5 4 104" xfId="25598"/>
    <cellStyle name="60% - Accent5 4 11" xfId="5913"/>
    <cellStyle name="60% - Accent5 4 12" xfId="5914"/>
    <cellStyle name="60% - Accent5 4 13" xfId="5915"/>
    <cellStyle name="60% - Accent5 4 14" xfId="5916"/>
    <cellStyle name="60% - Accent5 4 15" xfId="5917"/>
    <cellStyle name="60% - Accent5 4 16" xfId="5918"/>
    <cellStyle name="60% - Accent5 4 17" xfId="5919"/>
    <cellStyle name="60% - Accent5 4 18" xfId="5920"/>
    <cellStyle name="60% - Accent5 4 19" xfId="5921"/>
    <cellStyle name="60% - Accent5 4 2" xfId="5922"/>
    <cellStyle name="60% - Accent5 4 20" xfId="5923"/>
    <cellStyle name="60% - Accent5 4 21" xfId="5924"/>
    <cellStyle name="60% - Accent5 4 22" xfId="5925"/>
    <cellStyle name="60% - Accent5 4 23" xfId="5926"/>
    <cellStyle name="60% - Accent5 4 24" xfId="5927"/>
    <cellStyle name="60% - Accent5 4 25" xfId="5928"/>
    <cellStyle name="60% - Accent5 4 26" xfId="5929"/>
    <cellStyle name="60% - Accent5 4 27" xfId="5930"/>
    <cellStyle name="60% - Accent5 4 28" xfId="5931"/>
    <cellStyle name="60% - Accent5 4 29" xfId="5932"/>
    <cellStyle name="60% - Accent5 4 3" xfId="5933"/>
    <cellStyle name="60% - Accent5 4 30" xfId="5934"/>
    <cellStyle name="60% - Accent5 4 31" xfId="5935"/>
    <cellStyle name="60% - Accent5 4 32" xfId="5936"/>
    <cellStyle name="60% - Accent5 4 33" xfId="5937"/>
    <cellStyle name="60% - Accent5 4 34" xfId="5938"/>
    <cellStyle name="60% - Accent5 4 35" xfId="5939"/>
    <cellStyle name="60% - Accent5 4 36" xfId="5940"/>
    <cellStyle name="60% - Accent5 4 37" xfId="5941"/>
    <cellStyle name="60% - Accent5 4 38" xfId="5942"/>
    <cellStyle name="60% - Accent5 4 39" xfId="5943"/>
    <cellStyle name="60% - Accent5 4 4" xfId="5944"/>
    <cellStyle name="60% - Accent5 4 40" xfId="5945"/>
    <cellStyle name="60% - Accent5 4 41" xfId="5946"/>
    <cellStyle name="60% - Accent5 4 42" xfId="5947"/>
    <cellStyle name="60% - Accent5 4 43" xfId="5948"/>
    <cellStyle name="60% - Accent5 4 44" xfId="5949"/>
    <cellStyle name="60% - Accent5 4 45" xfId="5950"/>
    <cellStyle name="60% - Accent5 4 46" xfId="5951"/>
    <cellStyle name="60% - Accent5 4 47" xfId="5952"/>
    <cellStyle name="60% - Accent5 4 48" xfId="5953"/>
    <cellStyle name="60% - Accent5 4 49" xfId="5954"/>
    <cellStyle name="60% - Accent5 4 5" xfId="5955"/>
    <cellStyle name="60% - Accent5 4 50" xfId="5956"/>
    <cellStyle name="60% - Accent5 4 51" xfId="5957"/>
    <cellStyle name="60% - Accent5 4 52" xfId="5958"/>
    <cellStyle name="60% - Accent5 4 53" xfId="5959"/>
    <cellStyle name="60% - Accent5 4 54" xfId="5960"/>
    <cellStyle name="60% - Accent5 4 55" xfId="5961"/>
    <cellStyle name="60% - Accent5 4 56" xfId="5962"/>
    <cellStyle name="60% - Accent5 4 57" xfId="5963"/>
    <cellStyle name="60% - Accent5 4 58" xfId="5964"/>
    <cellStyle name="60% - Accent5 4 59" xfId="5965"/>
    <cellStyle name="60% - Accent5 4 6" xfId="5966"/>
    <cellStyle name="60% - Accent5 4 60" xfId="5967"/>
    <cellStyle name="60% - Accent5 4 61" xfId="5968"/>
    <cellStyle name="60% - Accent5 4 62" xfId="5969"/>
    <cellStyle name="60% - Accent5 4 63" xfId="5970"/>
    <cellStyle name="60% - Accent5 4 64" xfId="5971"/>
    <cellStyle name="60% - Accent5 4 65" xfId="5972"/>
    <cellStyle name="60% - Accent5 4 66" xfId="5973"/>
    <cellStyle name="60% - Accent5 4 67" xfId="5974"/>
    <cellStyle name="60% - Accent5 4 68" xfId="5975"/>
    <cellStyle name="60% - Accent5 4 69" xfId="5976"/>
    <cellStyle name="60% - Accent5 4 7" xfId="5977"/>
    <cellStyle name="60% - Accent5 4 70" xfId="5978"/>
    <cellStyle name="60% - Accent5 4 71" xfId="5979"/>
    <cellStyle name="60% - Accent5 4 72" xfId="5980"/>
    <cellStyle name="60% - Accent5 4 73" xfId="5981"/>
    <cellStyle name="60% - Accent5 4 74" xfId="5982"/>
    <cellStyle name="60% - Accent5 4 75" xfId="5983"/>
    <cellStyle name="60% - Accent5 4 76" xfId="5984"/>
    <cellStyle name="60% - Accent5 4 77" xfId="5985"/>
    <cellStyle name="60% - Accent5 4 78" xfId="5986"/>
    <cellStyle name="60% - Accent5 4 79" xfId="5987"/>
    <cellStyle name="60% - Accent5 4 8" xfId="5988"/>
    <cellStyle name="60% - Accent5 4 80" xfId="5989"/>
    <cellStyle name="60% - Accent5 4 81" xfId="5990"/>
    <cellStyle name="60% - Accent5 4 82" xfId="5991"/>
    <cellStyle name="60% - Accent5 4 83" xfId="5992"/>
    <cellStyle name="60% - Accent5 4 84" xfId="5993"/>
    <cellStyle name="60% - Accent5 4 85" xfId="5994"/>
    <cellStyle name="60% - Accent5 4 86" xfId="5995"/>
    <cellStyle name="60% - Accent5 4 87" xfId="5996"/>
    <cellStyle name="60% - Accent5 4 88" xfId="5997"/>
    <cellStyle name="60% - Accent5 4 89" xfId="5998"/>
    <cellStyle name="60% - Accent5 4 9" xfId="5999"/>
    <cellStyle name="60% - Accent5 4 90" xfId="22448"/>
    <cellStyle name="60% - Accent5 4 91" xfId="22617"/>
    <cellStyle name="60% - Accent5 4 92" xfId="22782"/>
    <cellStyle name="60% - Accent5 4 93" xfId="22947"/>
    <cellStyle name="60% - Accent5 4 94" xfId="23112"/>
    <cellStyle name="60% - Accent5 4 95" xfId="23277"/>
    <cellStyle name="60% - Accent5 4 96" xfId="23441"/>
    <cellStyle name="60% - Accent5 4 97" xfId="23606"/>
    <cellStyle name="60% - Accent5 4 98" xfId="23769"/>
    <cellStyle name="60% - Accent5 4 99" xfId="23934"/>
    <cellStyle name="60% - Accent5 40" xfId="6000"/>
    <cellStyle name="60% - Accent5 41" xfId="6001"/>
    <cellStyle name="60% - Accent5 42" xfId="6002"/>
    <cellStyle name="60% - Accent5 43" xfId="6003"/>
    <cellStyle name="60% - Accent5 44" xfId="6004"/>
    <cellStyle name="60% - Accent5 45" xfId="6005"/>
    <cellStyle name="60% - Accent5 46" xfId="6006"/>
    <cellStyle name="60% - Accent5 47" xfId="6007"/>
    <cellStyle name="60% - Accent5 48" xfId="6008"/>
    <cellStyle name="60% - Accent5 49" xfId="6009"/>
    <cellStyle name="60% - Accent5 5" xfId="6010"/>
    <cellStyle name="60% - Accent5 5 2" xfId="24360"/>
    <cellStyle name="60% - Accent5 5 2 2" xfId="24610"/>
    <cellStyle name="60% - Accent5 5 3" xfId="25271"/>
    <cellStyle name="60% - Accent5 5 4" xfId="25596"/>
    <cellStyle name="60% - Accent5 50" xfId="6011"/>
    <cellStyle name="60% - Accent5 51" xfId="6012"/>
    <cellStyle name="60% - Accent5 52" xfId="6013"/>
    <cellStyle name="60% - Accent5 53" xfId="6014"/>
    <cellStyle name="60% - Accent5 54" xfId="6015"/>
    <cellStyle name="60% - Accent5 55" xfId="6016"/>
    <cellStyle name="60% - Accent5 56" xfId="6017"/>
    <cellStyle name="60% - Accent5 57" xfId="6018"/>
    <cellStyle name="60% - Accent5 58" xfId="6019"/>
    <cellStyle name="60% - Accent5 59" xfId="6020"/>
    <cellStyle name="60% - Accent5 6" xfId="6021"/>
    <cellStyle name="60% - Accent5 6 2" xfId="24412"/>
    <cellStyle name="60% - Accent5 6 2 2" xfId="24611"/>
    <cellStyle name="60% - Accent5 6 3" xfId="25273"/>
    <cellStyle name="60% - Accent5 6 4" xfId="25595"/>
    <cellStyle name="60% - Accent5 60" xfId="6022"/>
    <cellStyle name="60% - Accent5 61" xfId="6023"/>
    <cellStyle name="60% - Accent5 62" xfId="6024"/>
    <cellStyle name="60% - Accent5 63" xfId="6025"/>
    <cellStyle name="60% - Accent5 64" xfId="6026"/>
    <cellStyle name="60% - Accent5 65" xfId="6027"/>
    <cellStyle name="60% - Accent5 66" xfId="6028"/>
    <cellStyle name="60% - Accent5 67" xfId="6029"/>
    <cellStyle name="60% - Accent5 68" xfId="6030"/>
    <cellStyle name="60% - Accent5 69" xfId="6031"/>
    <cellStyle name="60% - Accent5 7" xfId="6032"/>
    <cellStyle name="60% - Accent5 7 2" xfId="24462"/>
    <cellStyle name="60% - Accent5 7 2 2" xfId="24612"/>
    <cellStyle name="60% - Accent5 7 3" xfId="25274"/>
    <cellStyle name="60% - Accent5 7 4" xfId="25880"/>
    <cellStyle name="60% - Accent5 70" xfId="6033"/>
    <cellStyle name="60% - Accent5 71" xfId="6034"/>
    <cellStyle name="60% - Accent5 72" xfId="6035"/>
    <cellStyle name="60% - Accent5 73" xfId="6036"/>
    <cellStyle name="60% - Accent5 74" xfId="6037"/>
    <cellStyle name="60% - Accent5 75" xfId="6038"/>
    <cellStyle name="60% - Accent5 76" xfId="6039"/>
    <cellStyle name="60% - Accent5 77" xfId="6040"/>
    <cellStyle name="60% - Accent5 78" xfId="6041"/>
    <cellStyle name="60% - Accent5 79" xfId="6042"/>
    <cellStyle name="60% - Accent5 8" xfId="6043"/>
    <cellStyle name="60% - Accent5 8 2" xfId="24517"/>
    <cellStyle name="60% - Accent5 8 2 2" xfId="24613"/>
    <cellStyle name="60% - Accent5 8 3" xfId="25275"/>
    <cellStyle name="60% - Accent5 8 4" xfId="25887"/>
    <cellStyle name="60% - Accent5 80" xfId="6044"/>
    <cellStyle name="60% - Accent5 81" xfId="6045"/>
    <cellStyle name="60% - Accent5 82" xfId="6046"/>
    <cellStyle name="60% - Accent5 83" xfId="6047"/>
    <cellStyle name="60% - Accent5 84" xfId="6048"/>
    <cellStyle name="60% - Accent5 85" xfId="6049"/>
    <cellStyle name="60% - Accent5 86" xfId="6050"/>
    <cellStyle name="60% - Accent5 87" xfId="6051"/>
    <cellStyle name="60% - Accent5 88" xfId="6052"/>
    <cellStyle name="60% - Accent5 89" xfId="6053"/>
    <cellStyle name="60% - Accent5 9" xfId="6054"/>
    <cellStyle name="60% - Accent5 90" xfId="6055"/>
    <cellStyle name="60% - Accent5 91" xfId="6056"/>
    <cellStyle name="60% - Accent5 92" xfId="6057"/>
    <cellStyle name="60% - Accent5 93" xfId="22445"/>
    <cellStyle name="60% - Accent5 94" xfId="22614"/>
    <cellStyle name="60% - Accent5 95" xfId="22779"/>
    <cellStyle name="60% - Accent5 96" xfId="22944"/>
    <cellStyle name="60% - Accent5 97" xfId="23109"/>
    <cellStyle name="60% - Accent5 98" xfId="23274"/>
    <cellStyle name="60% - Accent5 99" xfId="23438"/>
    <cellStyle name="60% - Accent6" xfId="6058"/>
    <cellStyle name="60% - Accent6 10" xfId="6059"/>
    <cellStyle name="60% - Accent6 100" xfId="23607"/>
    <cellStyle name="60% - Accent6 101" xfId="23770"/>
    <cellStyle name="60% - Accent6 102" xfId="23935"/>
    <cellStyle name="60% - Accent6 103" xfId="24113"/>
    <cellStyle name="60% - Accent6 103 2" xfId="24197"/>
    <cellStyle name="60% - Accent6 103 3" xfId="26155"/>
    <cellStyle name="60% - Accent6 103 4" xfId="26407"/>
    <cellStyle name="60% - Accent6 103 5" xfId="26312"/>
    <cellStyle name="60% - Accent6 104" xfId="24834"/>
    <cellStyle name="60% - Accent6 105" xfId="24996"/>
    <cellStyle name="60% - Accent6 106" xfId="25276"/>
    <cellStyle name="60% - Accent6 107" xfId="25592"/>
    <cellStyle name="60% - Accent6 108" xfId="26093"/>
    <cellStyle name="60% - Accent6 109" xfId="26230"/>
    <cellStyle name="60% - Accent6 11" xfId="6060"/>
    <cellStyle name="60% - Accent6 110" xfId="26374"/>
    <cellStyle name="60% - Accent6 111" xfId="27591"/>
    <cellStyle name="60% - Accent6 12" xfId="6061"/>
    <cellStyle name="60% - Accent6 13" xfId="6062"/>
    <cellStyle name="60% - Accent6 14" xfId="6063"/>
    <cellStyle name="60% - Accent6 15" xfId="6064"/>
    <cellStyle name="60% - Accent6 16" xfId="6065"/>
    <cellStyle name="60% - Accent6 17" xfId="6066"/>
    <cellStyle name="60% - Accent6 18" xfId="6067"/>
    <cellStyle name="60% - Accent6 19" xfId="6068"/>
    <cellStyle name="60% - Accent6 2" xfId="6069"/>
    <cellStyle name="60% - Accent6 2 10" xfId="6070"/>
    <cellStyle name="60% - Accent6 2 100" xfId="24198"/>
    <cellStyle name="60% - Accent6 2 101" xfId="24835"/>
    <cellStyle name="60% - Accent6 2 102" xfId="24997"/>
    <cellStyle name="60% - Accent6 2 103" xfId="25277"/>
    <cellStyle name="60% - Accent6 2 104" xfId="25591"/>
    <cellStyle name="60% - Accent6 2 11" xfId="6071"/>
    <cellStyle name="60% - Accent6 2 12" xfId="6072"/>
    <cellStyle name="60% - Accent6 2 13" xfId="6073"/>
    <cellStyle name="60% - Accent6 2 14" xfId="6074"/>
    <cellStyle name="60% - Accent6 2 15" xfId="6075"/>
    <cellStyle name="60% - Accent6 2 16" xfId="6076"/>
    <cellStyle name="60% - Accent6 2 17" xfId="6077"/>
    <cellStyle name="60% - Accent6 2 18" xfId="6078"/>
    <cellStyle name="60% - Accent6 2 19" xfId="6079"/>
    <cellStyle name="60% - Accent6 2 2" xfId="6080"/>
    <cellStyle name="60% - Accent6 2 20" xfId="6081"/>
    <cellStyle name="60% - Accent6 2 21" xfId="6082"/>
    <cellStyle name="60% - Accent6 2 22" xfId="6083"/>
    <cellStyle name="60% - Accent6 2 23" xfId="6084"/>
    <cellStyle name="60% - Accent6 2 24" xfId="6085"/>
    <cellStyle name="60% - Accent6 2 25" xfId="6086"/>
    <cellStyle name="60% - Accent6 2 26" xfId="6087"/>
    <cellStyle name="60% - Accent6 2 27" xfId="6088"/>
    <cellStyle name="60% - Accent6 2 28" xfId="6089"/>
    <cellStyle name="60% - Accent6 2 29" xfId="6090"/>
    <cellStyle name="60% - Accent6 2 3" xfId="6091"/>
    <cellStyle name="60% - Accent6 2 30" xfId="6092"/>
    <cellStyle name="60% - Accent6 2 31" xfId="6093"/>
    <cellStyle name="60% - Accent6 2 32" xfId="6094"/>
    <cellStyle name="60% - Accent6 2 33" xfId="6095"/>
    <cellStyle name="60% - Accent6 2 34" xfId="6096"/>
    <cellStyle name="60% - Accent6 2 35" xfId="6097"/>
    <cellStyle name="60% - Accent6 2 36" xfId="6098"/>
    <cellStyle name="60% - Accent6 2 37" xfId="6099"/>
    <cellStyle name="60% - Accent6 2 38" xfId="6100"/>
    <cellStyle name="60% - Accent6 2 39" xfId="6101"/>
    <cellStyle name="60% - Accent6 2 4" xfId="6102"/>
    <cellStyle name="60% - Accent6 2 40" xfId="6103"/>
    <cellStyle name="60% - Accent6 2 41" xfId="6104"/>
    <cellStyle name="60% - Accent6 2 42" xfId="6105"/>
    <cellStyle name="60% - Accent6 2 43" xfId="6106"/>
    <cellStyle name="60% - Accent6 2 44" xfId="6107"/>
    <cellStyle name="60% - Accent6 2 45" xfId="6108"/>
    <cellStyle name="60% - Accent6 2 46" xfId="6109"/>
    <cellStyle name="60% - Accent6 2 47" xfId="6110"/>
    <cellStyle name="60% - Accent6 2 48" xfId="6111"/>
    <cellStyle name="60% - Accent6 2 49" xfId="6112"/>
    <cellStyle name="60% - Accent6 2 5" xfId="6113"/>
    <cellStyle name="60% - Accent6 2 50" xfId="6114"/>
    <cellStyle name="60% - Accent6 2 51" xfId="6115"/>
    <cellStyle name="60% - Accent6 2 52" xfId="6116"/>
    <cellStyle name="60% - Accent6 2 53" xfId="6117"/>
    <cellStyle name="60% - Accent6 2 54" xfId="6118"/>
    <cellStyle name="60% - Accent6 2 55" xfId="6119"/>
    <cellStyle name="60% - Accent6 2 56" xfId="6120"/>
    <cellStyle name="60% - Accent6 2 57" xfId="6121"/>
    <cellStyle name="60% - Accent6 2 58" xfId="6122"/>
    <cellStyle name="60% - Accent6 2 59" xfId="6123"/>
    <cellStyle name="60% - Accent6 2 6" xfId="6124"/>
    <cellStyle name="60% - Accent6 2 60" xfId="6125"/>
    <cellStyle name="60% - Accent6 2 61" xfId="6126"/>
    <cellStyle name="60% - Accent6 2 62" xfId="6127"/>
    <cellStyle name="60% - Accent6 2 63" xfId="6128"/>
    <cellStyle name="60% - Accent6 2 64" xfId="6129"/>
    <cellStyle name="60% - Accent6 2 65" xfId="6130"/>
    <cellStyle name="60% - Accent6 2 66" xfId="6131"/>
    <cellStyle name="60% - Accent6 2 67" xfId="6132"/>
    <cellStyle name="60% - Accent6 2 68" xfId="6133"/>
    <cellStyle name="60% - Accent6 2 69" xfId="6134"/>
    <cellStyle name="60% - Accent6 2 7" xfId="6135"/>
    <cellStyle name="60% - Accent6 2 70" xfId="6136"/>
    <cellStyle name="60% - Accent6 2 71" xfId="6137"/>
    <cellStyle name="60% - Accent6 2 72" xfId="6138"/>
    <cellStyle name="60% - Accent6 2 73" xfId="6139"/>
    <cellStyle name="60% - Accent6 2 74" xfId="6140"/>
    <cellStyle name="60% - Accent6 2 75" xfId="6141"/>
    <cellStyle name="60% - Accent6 2 76" xfId="6142"/>
    <cellStyle name="60% - Accent6 2 77" xfId="6143"/>
    <cellStyle name="60% - Accent6 2 78" xfId="6144"/>
    <cellStyle name="60% - Accent6 2 79" xfId="6145"/>
    <cellStyle name="60% - Accent6 2 8" xfId="6146"/>
    <cellStyle name="60% - Accent6 2 80" xfId="6147"/>
    <cellStyle name="60% - Accent6 2 81" xfId="6148"/>
    <cellStyle name="60% - Accent6 2 82" xfId="6149"/>
    <cellStyle name="60% - Accent6 2 83" xfId="6150"/>
    <cellStyle name="60% - Accent6 2 84" xfId="6151"/>
    <cellStyle name="60% - Accent6 2 85" xfId="6152"/>
    <cellStyle name="60% - Accent6 2 86" xfId="6153"/>
    <cellStyle name="60% - Accent6 2 87" xfId="6154"/>
    <cellStyle name="60% - Accent6 2 88" xfId="6155"/>
    <cellStyle name="60% - Accent6 2 89" xfId="6156"/>
    <cellStyle name="60% - Accent6 2 9" xfId="6157"/>
    <cellStyle name="60% - Accent6 2 90" xfId="22450"/>
    <cellStyle name="60% - Accent6 2 91" xfId="22619"/>
    <cellStyle name="60% - Accent6 2 92" xfId="22784"/>
    <cellStyle name="60% - Accent6 2 93" xfId="22949"/>
    <cellStyle name="60% - Accent6 2 94" xfId="23114"/>
    <cellStyle name="60% - Accent6 2 95" xfId="23279"/>
    <cellStyle name="60% - Accent6 2 96" xfId="23443"/>
    <cellStyle name="60% - Accent6 2 97" xfId="23608"/>
    <cellStyle name="60% - Accent6 2 98" xfId="23771"/>
    <cellStyle name="60% - Accent6 2 99" xfId="23936"/>
    <cellStyle name="60% - Accent6 20" xfId="6158"/>
    <cellStyle name="60% - Accent6 21" xfId="6159"/>
    <cellStyle name="60% - Accent6 22" xfId="6160"/>
    <cellStyle name="60% - Accent6 23" xfId="6161"/>
    <cellStyle name="60% - Accent6 24" xfId="6162"/>
    <cellStyle name="60% - Accent6 25" xfId="6163"/>
    <cellStyle name="60% - Accent6 26" xfId="6164"/>
    <cellStyle name="60% - Accent6 27" xfId="6165"/>
    <cellStyle name="60% - Accent6 28" xfId="6166"/>
    <cellStyle name="60% - Accent6 29" xfId="6167"/>
    <cellStyle name="60% - Accent6 3" xfId="6168"/>
    <cellStyle name="60% - Accent6 3 10" xfId="6169"/>
    <cellStyle name="60% - Accent6 3 100" xfId="24199"/>
    <cellStyle name="60% - Accent6 3 101" xfId="24836"/>
    <cellStyle name="60% - Accent6 3 102" xfId="24998"/>
    <cellStyle name="60% - Accent6 3 103" xfId="25279"/>
    <cellStyle name="60% - Accent6 3 104" xfId="25586"/>
    <cellStyle name="60% - Accent6 3 11" xfId="6170"/>
    <cellStyle name="60% - Accent6 3 12" xfId="6171"/>
    <cellStyle name="60% - Accent6 3 13" xfId="6172"/>
    <cellStyle name="60% - Accent6 3 14" xfId="6173"/>
    <cellStyle name="60% - Accent6 3 15" xfId="6174"/>
    <cellStyle name="60% - Accent6 3 16" xfId="6175"/>
    <cellStyle name="60% - Accent6 3 17" xfId="6176"/>
    <cellStyle name="60% - Accent6 3 18" xfId="6177"/>
    <cellStyle name="60% - Accent6 3 19" xfId="6178"/>
    <cellStyle name="60% - Accent6 3 2" xfId="6179"/>
    <cellStyle name="60% - Accent6 3 20" xfId="6180"/>
    <cellStyle name="60% - Accent6 3 21" xfId="6181"/>
    <cellStyle name="60% - Accent6 3 22" xfId="6182"/>
    <cellStyle name="60% - Accent6 3 23" xfId="6183"/>
    <cellStyle name="60% - Accent6 3 24" xfId="6184"/>
    <cellStyle name="60% - Accent6 3 25" xfId="6185"/>
    <cellStyle name="60% - Accent6 3 26" xfId="6186"/>
    <cellStyle name="60% - Accent6 3 27" xfId="6187"/>
    <cellStyle name="60% - Accent6 3 28" xfId="6188"/>
    <cellStyle name="60% - Accent6 3 29" xfId="6189"/>
    <cellStyle name="60% - Accent6 3 3" xfId="6190"/>
    <cellStyle name="60% - Accent6 3 30" xfId="6191"/>
    <cellStyle name="60% - Accent6 3 31" xfId="6192"/>
    <cellStyle name="60% - Accent6 3 32" xfId="6193"/>
    <cellStyle name="60% - Accent6 3 33" xfId="6194"/>
    <cellStyle name="60% - Accent6 3 34" xfId="6195"/>
    <cellStyle name="60% - Accent6 3 35" xfId="6196"/>
    <cellStyle name="60% - Accent6 3 36" xfId="6197"/>
    <cellStyle name="60% - Accent6 3 37" xfId="6198"/>
    <cellStyle name="60% - Accent6 3 38" xfId="6199"/>
    <cellStyle name="60% - Accent6 3 39" xfId="6200"/>
    <cellStyle name="60% - Accent6 3 4" xfId="6201"/>
    <cellStyle name="60% - Accent6 3 40" xfId="6202"/>
    <cellStyle name="60% - Accent6 3 41" xfId="6203"/>
    <cellStyle name="60% - Accent6 3 42" xfId="6204"/>
    <cellStyle name="60% - Accent6 3 43" xfId="6205"/>
    <cellStyle name="60% - Accent6 3 44" xfId="6206"/>
    <cellStyle name="60% - Accent6 3 45" xfId="6207"/>
    <cellStyle name="60% - Accent6 3 46" xfId="6208"/>
    <cellStyle name="60% - Accent6 3 47" xfId="6209"/>
    <cellStyle name="60% - Accent6 3 48" xfId="6210"/>
    <cellStyle name="60% - Accent6 3 49" xfId="6211"/>
    <cellStyle name="60% - Accent6 3 5" xfId="6212"/>
    <cellStyle name="60% - Accent6 3 50" xfId="6213"/>
    <cellStyle name="60% - Accent6 3 51" xfId="6214"/>
    <cellStyle name="60% - Accent6 3 52" xfId="6215"/>
    <cellStyle name="60% - Accent6 3 53" xfId="6216"/>
    <cellStyle name="60% - Accent6 3 54" xfId="6217"/>
    <cellStyle name="60% - Accent6 3 55" xfId="6218"/>
    <cellStyle name="60% - Accent6 3 56" xfId="6219"/>
    <cellStyle name="60% - Accent6 3 57" xfId="6220"/>
    <cellStyle name="60% - Accent6 3 58" xfId="6221"/>
    <cellStyle name="60% - Accent6 3 59" xfId="6222"/>
    <cellStyle name="60% - Accent6 3 6" xfId="6223"/>
    <cellStyle name="60% - Accent6 3 60" xfId="6224"/>
    <cellStyle name="60% - Accent6 3 61" xfId="6225"/>
    <cellStyle name="60% - Accent6 3 62" xfId="6226"/>
    <cellStyle name="60% - Accent6 3 63" xfId="6227"/>
    <cellStyle name="60% - Accent6 3 64" xfId="6228"/>
    <cellStyle name="60% - Accent6 3 65" xfId="6229"/>
    <cellStyle name="60% - Accent6 3 66" xfId="6230"/>
    <cellStyle name="60% - Accent6 3 67" xfId="6231"/>
    <cellStyle name="60% - Accent6 3 68" xfId="6232"/>
    <cellStyle name="60% - Accent6 3 69" xfId="6233"/>
    <cellStyle name="60% - Accent6 3 7" xfId="6234"/>
    <cellStyle name="60% - Accent6 3 70" xfId="6235"/>
    <cellStyle name="60% - Accent6 3 71" xfId="6236"/>
    <cellStyle name="60% - Accent6 3 72" xfId="6237"/>
    <cellStyle name="60% - Accent6 3 73" xfId="6238"/>
    <cellStyle name="60% - Accent6 3 74" xfId="6239"/>
    <cellStyle name="60% - Accent6 3 75" xfId="6240"/>
    <cellStyle name="60% - Accent6 3 76" xfId="6241"/>
    <cellStyle name="60% - Accent6 3 77" xfId="6242"/>
    <cellStyle name="60% - Accent6 3 78" xfId="6243"/>
    <cellStyle name="60% - Accent6 3 79" xfId="6244"/>
    <cellStyle name="60% - Accent6 3 8" xfId="6245"/>
    <cellStyle name="60% - Accent6 3 80" xfId="6246"/>
    <cellStyle name="60% - Accent6 3 81" xfId="6247"/>
    <cellStyle name="60% - Accent6 3 82" xfId="6248"/>
    <cellStyle name="60% - Accent6 3 83" xfId="6249"/>
    <cellStyle name="60% - Accent6 3 84" xfId="6250"/>
    <cellStyle name="60% - Accent6 3 85" xfId="6251"/>
    <cellStyle name="60% - Accent6 3 86" xfId="6252"/>
    <cellStyle name="60% - Accent6 3 87" xfId="6253"/>
    <cellStyle name="60% - Accent6 3 88" xfId="6254"/>
    <cellStyle name="60% - Accent6 3 89" xfId="6255"/>
    <cellStyle name="60% - Accent6 3 9" xfId="6256"/>
    <cellStyle name="60% - Accent6 3 90" xfId="22451"/>
    <cellStyle name="60% - Accent6 3 91" xfId="22620"/>
    <cellStyle name="60% - Accent6 3 92" xfId="22785"/>
    <cellStyle name="60% - Accent6 3 93" xfId="22950"/>
    <cellStyle name="60% - Accent6 3 94" xfId="23115"/>
    <cellStyle name="60% - Accent6 3 95" xfId="23280"/>
    <cellStyle name="60% - Accent6 3 96" xfId="23444"/>
    <cellStyle name="60% - Accent6 3 97" xfId="23609"/>
    <cellStyle name="60% - Accent6 3 98" xfId="23772"/>
    <cellStyle name="60% - Accent6 3 99" xfId="23937"/>
    <cellStyle name="60% - Accent6 30" xfId="6257"/>
    <cellStyle name="60% - Accent6 31" xfId="6258"/>
    <cellStyle name="60% - Accent6 32" xfId="6259"/>
    <cellStyle name="60% - Accent6 33" xfId="6260"/>
    <cellStyle name="60% - Accent6 34" xfId="6261"/>
    <cellStyle name="60% - Accent6 35" xfId="6262"/>
    <cellStyle name="60% - Accent6 36" xfId="6263"/>
    <cellStyle name="60% - Accent6 37" xfId="6264"/>
    <cellStyle name="60% - Accent6 38" xfId="6265"/>
    <cellStyle name="60% - Accent6 39" xfId="6266"/>
    <cellStyle name="60% - Accent6 4" xfId="6267"/>
    <cellStyle name="60% - Accent6 4 10" xfId="6268"/>
    <cellStyle name="60% - Accent6 4 100" xfId="24200"/>
    <cellStyle name="60% - Accent6 4 101" xfId="24837"/>
    <cellStyle name="60% - Accent6 4 102" xfId="24999"/>
    <cellStyle name="60% - Accent6 4 103" xfId="25286"/>
    <cellStyle name="60% - Accent6 4 104" xfId="25584"/>
    <cellStyle name="60% - Accent6 4 11" xfId="6269"/>
    <cellStyle name="60% - Accent6 4 12" xfId="6270"/>
    <cellStyle name="60% - Accent6 4 13" xfId="6271"/>
    <cellStyle name="60% - Accent6 4 14" xfId="6272"/>
    <cellStyle name="60% - Accent6 4 15" xfId="6273"/>
    <cellStyle name="60% - Accent6 4 16" xfId="6274"/>
    <cellStyle name="60% - Accent6 4 17" xfId="6275"/>
    <cellStyle name="60% - Accent6 4 18" xfId="6276"/>
    <cellStyle name="60% - Accent6 4 19" xfId="6277"/>
    <cellStyle name="60% - Accent6 4 2" xfId="6278"/>
    <cellStyle name="60% - Accent6 4 20" xfId="6279"/>
    <cellStyle name="60% - Accent6 4 21" xfId="6280"/>
    <cellStyle name="60% - Accent6 4 22" xfId="6281"/>
    <cellStyle name="60% - Accent6 4 23" xfId="6282"/>
    <cellStyle name="60% - Accent6 4 24" xfId="6283"/>
    <cellStyle name="60% - Accent6 4 25" xfId="6284"/>
    <cellStyle name="60% - Accent6 4 26" xfId="6285"/>
    <cellStyle name="60% - Accent6 4 27" xfId="6286"/>
    <cellStyle name="60% - Accent6 4 28" xfId="6287"/>
    <cellStyle name="60% - Accent6 4 29" xfId="6288"/>
    <cellStyle name="60% - Accent6 4 3" xfId="6289"/>
    <cellStyle name="60% - Accent6 4 30" xfId="6290"/>
    <cellStyle name="60% - Accent6 4 31" xfId="6291"/>
    <cellStyle name="60% - Accent6 4 32" xfId="6292"/>
    <cellStyle name="60% - Accent6 4 33" xfId="6293"/>
    <cellStyle name="60% - Accent6 4 34" xfId="6294"/>
    <cellStyle name="60% - Accent6 4 35" xfId="6295"/>
    <cellStyle name="60% - Accent6 4 36" xfId="6296"/>
    <cellStyle name="60% - Accent6 4 37" xfId="6297"/>
    <cellStyle name="60% - Accent6 4 38" xfId="6298"/>
    <cellStyle name="60% - Accent6 4 39" xfId="6299"/>
    <cellStyle name="60% - Accent6 4 4" xfId="6300"/>
    <cellStyle name="60% - Accent6 4 40" xfId="6301"/>
    <cellStyle name="60% - Accent6 4 41" xfId="6302"/>
    <cellStyle name="60% - Accent6 4 42" xfId="6303"/>
    <cellStyle name="60% - Accent6 4 43" xfId="6304"/>
    <cellStyle name="60% - Accent6 4 44" xfId="6305"/>
    <cellStyle name="60% - Accent6 4 45" xfId="6306"/>
    <cellStyle name="60% - Accent6 4 46" xfId="6307"/>
    <cellStyle name="60% - Accent6 4 47" xfId="6308"/>
    <cellStyle name="60% - Accent6 4 48" xfId="6309"/>
    <cellStyle name="60% - Accent6 4 49" xfId="6310"/>
    <cellStyle name="60% - Accent6 4 5" xfId="6311"/>
    <cellStyle name="60% - Accent6 4 50" xfId="6312"/>
    <cellStyle name="60% - Accent6 4 51" xfId="6313"/>
    <cellStyle name="60% - Accent6 4 52" xfId="6314"/>
    <cellStyle name="60% - Accent6 4 53" xfId="6315"/>
    <cellStyle name="60% - Accent6 4 54" xfId="6316"/>
    <cellStyle name="60% - Accent6 4 55" xfId="6317"/>
    <cellStyle name="60% - Accent6 4 56" xfId="6318"/>
    <cellStyle name="60% - Accent6 4 57" xfId="6319"/>
    <cellStyle name="60% - Accent6 4 58" xfId="6320"/>
    <cellStyle name="60% - Accent6 4 59" xfId="6321"/>
    <cellStyle name="60% - Accent6 4 6" xfId="6322"/>
    <cellStyle name="60% - Accent6 4 60" xfId="6323"/>
    <cellStyle name="60% - Accent6 4 61" xfId="6324"/>
    <cellStyle name="60% - Accent6 4 62" xfId="6325"/>
    <cellStyle name="60% - Accent6 4 63" xfId="6326"/>
    <cellStyle name="60% - Accent6 4 64" xfId="6327"/>
    <cellStyle name="60% - Accent6 4 65" xfId="6328"/>
    <cellStyle name="60% - Accent6 4 66" xfId="6329"/>
    <cellStyle name="60% - Accent6 4 67" xfId="6330"/>
    <cellStyle name="60% - Accent6 4 68" xfId="6331"/>
    <cellStyle name="60% - Accent6 4 69" xfId="6332"/>
    <cellStyle name="60% - Accent6 4 7" xfId="6333"/>
    <cellStyle name="60% - Accent6 4 70" xfId="6334"/>
    <cellStyle name="60% - Accent6 4 71" xfId="6335"/>
    <cellStyle name="60% - Accent6 4 72" xfId="6336"/>
    <cellStyle name="60% - Accent6 4 73" xfId="6337"/>
    <cellStyle name="60% - Accent6 4 74" xfId="6338"/>
    <cellStyle name="60% - Accent6 4 75" xfId="6339"/>
    <cellStyle name="60% - Accent6 4 76" xfId="6340"/>
    <cellStyle name="60% - Accent6 4 77" xfId="6341"/>
    <cellStyle name="60% - Accent6 4 78" xfId="6342"/>
    <cellStyle name="60% - Accent6 4 79" xfId="6343"/>
    <cellStyle name="60% - Accent6 4 8" xfId="6344"/>
    <cellStyle name="60% - Accent6 4 80" xfId="6345"/>
    <cellStyle name="60% - Accent6 4 81" xfId="6346"/>
    <cellStyle name="60% - Accent6 4 82" xfId="6347"/>
    <cellStyle name="60% - Accent6 4 83" xfId="6348"/>
    <cellStyle name="60% - Accent6 4 84" xfId="6349"/>
    <cellStyle name="60% - Accent6 4 85" xfId="6350"/>
    <cellStyle name="60% - Accent6 4 86" xfId="6351"/>
    <cellStyle name="60% - Accent6 4 87" xfId="6352"/>
    <cellStyle name="60% - Accent6 4 88" xfId="6353"/>
    <cellStyle name="60% - Accent6 4 89" xfId="6354"/>
    <cellStyle name="60% - Accent6 4 9" xfId="6355"/>
    <cellStyle name="60% - Accent6 4 90" xfId="22452"/>
    <cellStyle name="60% - Accent6 4 91" xfId="22621"/>
    <cellStyle name="60% - Accent6 4 92" xfId="22786"/>
    <cellStyle name="60% - Accent6 4 93" xfId="22951"/>
    <cellStyle name="60% - Accent6 4 94" xfId="23116"/>
    <cellStyle name="60% - Accent6 4 95" xfId="23281"/>
    <cellStyle name="60% - Accent6 4 96" xfId="23445"/>
    <cellStyle name="60% - Accent6 4 97" xfId="23610"/>
    <cellStyle name="60% - Accent6 4 98" xfId="23773"/>
    <cellStyle name="60% - Accent6 4 99" xfId="23938"/>
    <cellStyle name="60% - Accent6 40" xfId="6356"/>
    <cellStyle name="60% - Accent6 41" xfId="6357"/>
    <cellStyle name="60% - Accent6 42" xfId="6358"/>
    <cellStyle name="60% - Accent6 43" xfId="6359"/>
    <cellStyle name="60% - Accent6 44" xfId="6360"/>
    <cellStyle name="60% - Accent6 45" xfId="6361"/>
    <cellStyle name="60% - Accent6 46" xfId="6362"/>
    <cellStyle name="60% - Accent6 47" xfId="6363"/>
    <cellStyle name="60% - Accent6 48" xfId="6364"/>
    <cellStyle name="60% - Accent6 49" xfId="6365"/>
    <cellStyle name="60% - Accent6 5" xfId="6366"/>
    <cellStyle name="60% - Accent6 5 2" xfId="24361"/>
    <cellStyle name="60% - Accent6 5 2 2" xfId="24614"/>
    <cellStyle name="60% - Accent6 5 3" xfId="25288"/>
    <cellStyle name="60% - Accent6 5 4" xfId="25582"/>
    <cellStyle name="60% - Accent6 50" xfId="6367"/>
    <cellStyle name="60% - Accent6 51" xfId="6368"/>
    <cellStyle name="60% - Accent6 52" xfId="6369"/>
    <cellStyle name="60% - Accent6 53" xfId="6370"/>
    <cellStyle name="60% - Accent6 54" xfId="6371"/>
    <cellStyle name="60% - Accent6 55" xfId="6372"/>
    <cellStyle name="60% - Accent6 56" xfId="6373"/>
    <cellStyle name="60% - Accent6 57" xfId="6374"/>
    <cellStyle name="60% - Accent6 58" xfId="6375"/>
    <cellStyle name="60% - Accent6 59" xfId="6376"/>
    <cellStyle name="60% - Accent6 6" xfId="6377"/>
    <cellStyle name="60% - Accent6 6 2" xfId="24413"/>
    <cellStyle name="60% - Accent6 6 2 2" xfId="24615"/>
    <cellStyle name="60% - Accent6 6 3" xfId="25289"/>
    <cellStyle name="60% - Accent6 6 4" xfId="25581"/>
    <cellStyle name="60% - Accent6 60" xfId="6378"/>
    <cellStyle name="60% - Accent6 61" xfId="6379"/>
    <cellStyle name="60% - Accent6 62" xfId="6380"/>
    <cellStyle name="60% - Accent6 63" xfId="6381"/>
    <cellStyle name="60% - Accent6 64" xfId="6382"/>
    <cellStyle name="60% - Accent6 65" xfId="6383"/>
    <cellStyle name="60% - Accent6 66" xfId="6384"/>
    <cellStyle name="60% - Accent6 67" xfId="6385"/>
    <cellStyle name="60% - Accent6 68" xfId="6386"/>
    <cellStyle name="60% - Accent6 69" xfId="6387"/>
    <cellStyle name="60% - Accent6 7" xfId="6388"/>
    <cellStyle name="60% - Accent6 7 2" xfId="24463"/>
    <cellStyle name="60% - Accent6 7 2 2" xfId="24616"/>
    <cellStyle name="60% - Accent6 7 3" xfId="25290"/>
    <cellStyle name="60% - Accent6 7 4" xfId="25580"/>
    <cellStyle name="60% - Accent6 70" xfId="6389"/>
    <cellStyle name="60% - Accent6 71" xfId="6390"/>
    <cellStyle name="60% - Accent6 72" xfId="6391"/>
    <cellStyle name="60% - Accent6 73" xfId="6392"/>
    <cellStyle name="60% - Accent6 74" xfId="6393"/>
    <cellStyle name="60% - Accent6 75" xfId="6394"/>
    <cellStyle name="60% - Accent6 76" xfId="6395"/>
    <cellStyle name="60% - Accent6 77" xfId="6396"/>
    <cellStyle name="60% - Accent6 78" xfId="6397"/>
    <cellStyle name="60% - Accent6 79" xfId="6398"/>
    <cellStyle name="60% - Accent6 8" xfId="6399"/>
    <cellStyle name="60% - Accent6 8 2" xfId="24518"/>
    <cellStyle name="60% - Accent6 8 2 2" xfId="24617"/>
    <cellStyle name="60% - Accent6 8 3" xfId="25291"/>
    <cellStyle name="60% - Accent6 8 4" xfId="25579"/>
    <cellStyle name="60% - Accent6 80" xfId="6400"/>
    <cellStyle name="60% - Accent6 81" xfId="6401"/>
    <cellStyle name="60% - Accent6 82" xfId="6402"/>
    <cellStyle name="60% - Accent6 83" xfId="6403"/>
    <cellStyle name="60% - Accent6 84" xfId="6404"/>
    <cellStyle name="60% - Accent6 85" xfId="6405"/>
    <cellStyle name="60% - Accent6 86" xfId="6406"/>
    <cellStyle name="60% - Accent6 87" xfId="6407"/>
    <cellStyle name="60% - Accent6 88" xfId="6408"/>
    <cellStyle name="60% - Accent6 89" xfId="6409"/>
    <cellStyle name="60% - Accent6 9" xfId="6410"/>
    <cellStyle name="60% - Accent6 90" xfId="6411"/>
    <cellStyle name="60% - Accent6 91" xfId="6412"/>
    <cellStyle name="60% - Accent6 92" xfId="6413"/>
    <cellStyle name="60% - Accent6 93" xfId="22449"/>
    <cellStyle name="60% - Accent6 94" xfId="22618"/>
    <cellStyle name="60% - Accent6 95" xfId="22783"/>
    <cellStyle name="60% - Accent6 96" xfId="22948"/>
    <cellStyle name="60% - Accent6 97" xfId="23113"/>
    <cellStyle name="60% - Accent6 98" xfId="23278"/>
    <cellStyle name="60% - Accent6 99" xfId="23442"/>
    <cellStyle name="Accent1" xfId="6414"/>
    <cellStyle name="Accent1 10" xfId="6415"/>
    <cellStyle name="Accent1 100" xfId="23611"/>
    <cellStyle name="Accent1 101" xfId="23774"/>
    <cellStyle name="Accent1 102" xfId="23939"/>
    <cellStyle name="Accent1 103" xfId="24114"/>
    <cellStyle name="Accent1 103 2" xfId="24201"/>
    <cellStyle name="Accent1 103 3" xfId="26156"/>
    <cellStyle name="Accent1 103 4" xfId="26408"/>
    <cellStyle name="Accent1 103 5" xfId="26311"/>
    <cellStyle name="Accent1 104" xfId="24838"/>
    <cellStyle name="Accent1 105" xfId="25000"/>
    <cellStyle name="Accent1 106" xfId="25292"/>
    <cellStyle name="Accent1 107" xfId="25578"/>
    <cellStyle name="Accent1 108" xfId="26094"/>
    <cellStyle name="Accent1 109" xfId="26231"/>
    <cellStyle name="Accent1 11" xfId="6416"/>
    <cellStyle name="Accent1 110" xfId="26373"/>
    <cellStyle name="Accent1 111" xfId="27592"/>
    <cellStyle name="Accent1 12" xfId="6417"/>
    <cellStyle name="Accent1 13" xfId="6418"/>
    <cellStyle name="Accent1 14" xfId="6419"/>
    <cellStyle name="Accent1 15" xfId="6420"/>
    <cellStyle name="Accent1 16" xfId="6421"/>
    <cellStyle name="Accent1 17" xfId="6422"/>
    <cellStyle name="Accent1 18" xfId="6423"/>
    <cellStyle name="Accent1 19" xfId="6424"/>
    <cellStyle name="Accent1 2" xfId="6425"/>
    <cellStyle name="Accent1 2 10" xfId="6426"/>
    <cellStyle name="Accent1 2 100" xfId="24202"/>
    <cellStyle name="Accent1 2 101" xfId="24839"/>
    <cellStyle name="Accent1 2 102" xfId="25001"/>
    <cellStyle name="Accent1 2 103" xfId="25293"/>
    <cellStyle name="Accent1 2 104" xfId="25577"/>
    <cellStyle name="Accent1 2 11" xfId="6427"/>
    <cellStyle name="Accent1 2 12" xfId="6428"/>
    <cellStyle name="Accent1 2 13" xfId="6429"/>
    <cellStyle name="Accent1 2 14" xfId="6430"/>
    <cellStyle name="Accent1 2 15" xfId="6431"/>
    <cellStyle name="Accent1 2 16" xfId="6432"/>
    <cellStyle name="Accent1 2 17" xfId="6433"/>
    <cellStyle name="Accent1 2 18" xfId="6434"/>
    <cellStyle name="Accent1 2 19" xfId="6435"/>
    <cellStyle name="Accent1 2 2" xfId="6436"/>
    <cellStyle name="Accent1 2 20" xfId="6437"/>
    <cellStyle name="Accent1 2 21" xfId="6438"/>
    <cellStyle name="Accent1 2 22" xfId="6439"/>
    <cellStyle name="Accent1 2 23" xfId="6440"/>
    <cellStyle name="Accent1 2 24" xfId="6441"/>
    <cellStyle name="Accent1 2 25" xfId="6442"/>
    <cellStyle name="Accent1 2 26" xfId="6443"/>
    <cellStyle name="Accent1 2 27" xfId="6444"/>
    <cellStyle name="Accent1 2 28" xfId="6445"/>
    <cellStyle name="Accent1 2 29" xfId="6446"/>
    <cellStyle name="Accent1 2 3" xfId="6447"/>
    <cellStyle name="Accent1 2 30" xfId="6448"/>
    <cellStyle name="Accent1 2 31" xfId="6449"/>
    <cellStyle name="Accent1 2 32" xfId="6450"/>
    <cellStyle name="Accent1 2 33" xfId="6451"/>
    <cellStyle name="Accent1 2 34" xfId="6452"/>
    <cellStyle name="Accent1 2 35" xfId="6453"/>
    <cellStyle name="Accent1 2 36" xfId="6454"/>
    <cellStyle name="Accent1 2 37" xfId="6455"/>
    <cellStyle name="Accent1 2 38" xfId="6456"/>
    <cellStyle name="Accent1 2 39" xfId="6457"/>
    <cellStyle name="Accent1 2 4" xfId="6458"/>
    <cellStyle name="Accent1 2 40" xfId="6459"/>
    <cellStyle name="Accent1 2 41" xfId="6460"/>
    <cellStyle name="Accent1 2 42" xfId="6461"/>
    <cellStyle name="Accent1 2 43" xfId="6462"/>
    <cellStyle name="Accent1 2 44" xfId="6463"/>
    <cellStyle name="Accent1 2 45" xfId="6464"/>
    <cellStyle name="Accent1 2 46" xfId="6465"/>
    <cellStyle name="Accent1 2 47" xfId="6466"/>
    <cellStyle name="Accent1 2 48" xfId="6467"/>
    <cellStyle name="Accent1 2 49" xfId="6468"/>
    <cellStyle name="Accent1 2 5" xfId="6469"/>
    <cellStyle name="Accent1 2 50" xfId="6470"/>
    <cellStyle name="Accent1 2 51" xfId="6471"/>
    <cellStyle name="Accent1 2 52" xfId="6472"/>
    <cellStyle name="Accent1 2 53" xfId="6473"/>
    <cellStyle name="Accent1 2 54" xfId="6474"/>
    <cellStyle name="Accent1 2 55" xfId="6475"/>
    <cellStyle name="Accent1 2 56" xfId="6476"/>
    <cellStyle name="Accent1 2 57" xfId="6477"/>
    <cellStyle name="Accent1 2 58" xfId="6478"/>
    <cellStyle name="Accent1 2 59" xfId="6479"/>
    <cellStyle name="Accent1 2 6" xfId="6480"/>
    <cellStyle name="Accent1 2 60" xfId="6481"/>
    <cellStyle name="Accent1 2 61" xfId="6482"/>
    <cellStyle name="Accent1 2 62" xfId="6483"/>
    <cellStyle name="Accent1 2 63" xfId="6484"/>
    <cellStyle name="Accent1 2 64" xfId="6485"/>
    <cellStyle name="Accent1 2 65" xfId="6486"/>
    <cellStyle name="Accent1 2 66" xfId="6487"/>
    <cellStyle name="Accent1 2 67" xfId="6488"/>
    <cellStyle name="Accent1 2 68" xfId="6489"/>
    <cellStyle name="Accent1 2 69" xfId="6490"/>
    <cellStyle name="Accent1 2 7" xfId="6491"/>
    <cellStyle name="Accent1 2 70" xfId="6492"/>
    <cellStyle name="Accent1 2 71" xfId="6493"/>
    <cellStyle name="Accent1 2 72" xfId="6494"/>
    <cellStyle name="Accent1 2 73" xfId="6495"/>
    <cellStyle name="Accent1 2 74" xfId="6496"/>
    <cellStyle name="Accent1 2 75" xfId="6497"/>
    <cellStyle name="Accent1 2 76" xfId="6498"/>
    <cellStyle name="Accent1 2 77" xfId="6499"/>
    <cellStyle name="Accent1 2 78" xfId="6500"/>
    <cellStyle name="Accent1 2 79" xfId="6501"/>
    <cellStyle name="Accent1 2 8" xfId="6502"/>
    <cellStyle name="Accent1 2 80" xfId="6503"/>
    <cellStyle name="Accent1 2 81" xfId="6504"/>
    <cellStyle name="Accent1 2 82" xfId="6505"/>
    <cellStyle name="Accent1 2 83" xfId="6506"/>
    <cellStyle name="Accent1 2 84" xfId="6507"/>
    <cellStyle name="Accent1 2 85" xfId="6508"/>
    <cellStyle name="Accent1 2 86" xfId="6509"/>
    <cellStyle name="Accent1 2 87" xfId="6510"/>
    <cellStyle name="Accent1 2 88" xfId="6511"/>
    <cellStyle name="Accent1 2 89" xfId="6512"/>
    <cellStyle name="Accent1 2 9" xfId="6513"/>
    <cellStyle name="Accent1 2 90" xfId="22454"/>
    <cellStyle name="Accent1 2 91" xfId="22623"/>
    <cellStyle name="Accent1 2 92" xfId="22788"/>
    <cellStyle name="Accent1 2 93" xfId="22953"/>
    <cellStyle name="Accent1 2 94" xfId="23118"/>
    <cellStyle name="Accent1 2 95" xfId="23283"/>
    <cellStyle name="Accent1 2 96" xfId="23447"/>
    <cellStyle name="Accent1 2 97" xfId="23612"/>
    <cellStyle name="Accent1 2 98" xfId="23775"/>
    <cellStyle name="Accent1 2 99" xfId="23940"/>
    <cellStyle name="Accent1 20" xfId="6514"/>
    <cellStyle name="Accent1 21" xfId="6515"/>
    <cellStyle name="Accent1 22" xfId="6516"/>
    <cellStyle name="Accent1 23" xfId="6517"/>
    <cellStyle name="Accent1 24" xfId="6518"/>
    <cellStyle name="Accent1 25" xfId="6519"/>
    <cellStyle name="Accent1 26" xfId="6520"/>
    <cellStyle name="Accent1 27" xfId="6521"/>
    <cellStyle name="Accent1 28" xfId="6522"/>
    <cellStyle name="Accent1 29" xfId="6523"/>
    <cellStyle name="Accent1 3" xfId="6524"/>
    <cellStyle name="Accent1 3 10" xfId="6525"/>
    <cellStyle name="Accent1 3 100" xfId="24203"/>
    <cellStyle name="Accent1 3 101" xfId="24840"/>
    <cellStyle name="Accent1 3 102" xfId="25002"/>
    <cellStyle name="Accent1 3 103" xfId="25295"/>
    <cellStyle name="Accent1 3 104" xfId="25570"/>
    <cellStyle name="Accent1 3 11" xfId="6526"/>
    <cellStyle name="Accent1 3 12" xfId="6527"/>
    <cellStyle name="Accent1 3 13" xfId="6528"/>
    <cellStyle name="Accent1 3 14" xfId="6529"/>
    <cellStyle name="Accent1 3 15" xfId="6530"/>
    <cellStyle name="Accent1 3 16" xfId="6531"/>
    <cellStyle name="Accent1 3 17" xfId="6532"/>
    <cellStyle name="Accent1 3 18" xfId="6533"/>
    <cellStyle name="Accent1 3 19" xfId="6534"/>
    <cellStyle name="Accent1 3 2" xfId="6535"/>
    <cellStyle name="Accent1 3 20" xfId="6536"/>
    <cellStyle name="Accent1 3 21" xfId="6537"/>
    <cellStyle name="Accent1 3 22" xfId="6538"/>
    <cellStyle name="Accent1 3 23" xfId="6539"/>
    <cellStyle name="Accent1 3 24" xfId="6540"/>
    <cellStyle name="Accent1 3 25" xfId="6541"/>
    <cellStyle name="Accent1 3 26" xfId="6542"/>
    <cellStyle name="Accent1 3 27" xfId="6543"/>
    <cellStyle name="Accent1 3 28" xfId="6544"/>
    <cellStyle name="Accent1 3 29" xfId="6545"/>
    <cellStyle name="Accent1 3 3" xfId="6546"/>
    <cellStyle name="Accent1 3 30" xfId="6547"/>
    <cellStyle name="Accent1 3 31" xfId="6548"/>
    <cellStyle name="Accent1 3 32" xfId="6549"/>
    <cellStyle name="Accent1 3 33" xfId="6550"/>
    <cellStyle name="Accent1 3 34" xfId="6551"/>
    <cellStyle name="Accent1 3 35" xfId="6552"/>
    <cellStyle name="Accent1 3 36" xfId="6553"/>
    <cellStyle name="Accent1 3 37" xfId="6554"/>
    <cellStyle name="Accent1 3 38" xfId="6555"/>
    <cellStyle name="Accent1 3 39" xfId="6556"/>
    <cellStyle name="Accent1 3 4" xfId="6557"/>
    <cellStyle name="Accent1 3 40" xfId="6558"/>
    <cellStyle name="Accent1 3 41" xfId="6559"/>
    <cellStyle name="Accent1 3 42" xfId="6560"/>
    <cellStyle name="Accent1 3 43" xfId="6561"/>
    <cellStyle name="Accent1 3 44" xfId="6562"/>
    <cellStyle name="Accent1 3 45" xfId="6563"/>
    <cellStyle name="Accent1 3 46" xfId="6564"/>
    <cellStyle name="Accent1 3 47" xfId="6565"/>
    <cellStyle name="Accent1 3 48" xfId="6566"/>
    <cellStyle name="Accent1 3 49" xfId="6567"/>
    <cellStyle name="Accent1 3 5" xfId="6568"/>
    <cellStyle name="Accent1 3 50" xfId="6569"/>
    <cellStyle name="Accent1 3 51" xfId="6570"/>
    <cellStyle name="Accent1 3 52" xfId="6571"/>
    <cellStyle name="Accent1 3 53" xfId="6572"/>
    <cellStyle name="Accent1 3 54" xfId="6573"/>
    <cellStyle name="Accent1 3 55" xfId="6574"/>
    <cellStyle name="Accent1 3 56" xfId="6575"/>
    <cellStyle name="Accent1 3 57" xfId="6576"/>
    <cellStyle name="Accent1 3 58" xfId="6577"/>
    <cellStyle name="Accent1 3 59" xfId="6578"/>
    <cellStyle name="Accent1 3 6" xfId="6579"/>
    <cellStyle name="Accent1 3 60" xfId="6580"/>
    <cellStyle name="Accent1 3 61" xfId="6581"/>
    <cellStyle name="Accent1 3 62" xfId="6582"/>
    <cellStyle name="Accent1 3 63" xfId="6583"/>
    <cellStyle name="Accent1 3 64" xfId="6584"/>
    <cellStyle name="Accent1 3 65" xfId="6585"/>
    <cellStyle name="Accent1 3 66" xfId="6586"/>
    <cellStyle name="Accent1 3 67" xfId="6587"/>
    <cellStyle name="Accent1 3 68" xfId="6588"/>
    <cellStyle name="Accent1 3 69" xfId="6589"/>
    <cellStyle name="Accent1 3 7" xfId="6590"/>
    <cellStyle name="Accent1 3 70" xfId="6591"/>
    <cellStyle name="Accent1 3 71" xfId="6592"/>
    <cellStyle name="Accent1 3 72" xfId="6593"/>
    <cellStyle name="Accent1 3 73" xfId="6594"/>
    <cellStyle name="Accent1 3 74" xfId="6595"/>
    <cellStyle name="Accent1 3 75" xfId="6596"/>
    <cellStyle name="Accent1 3 76" xfId="6597"/>
    <cellStyle name="Accent1 3 77" xfId="6598"/>
    <cellStyle name="Accent1 3 78" xfId="6599"/>
    <cellStyle name="Accent1 3 79" xfId="6600"/>
    <cellStyle name="Accent1 3 8" xfId="6601"/>
    <cellStyle name="Accent1 3 80" xfId="6602"/>
    <cellStyle name="Accent1 3 81" xfId="6603"/>
    <cellStyle name="Accent1 3 82" xfId="6604"/>
    <cellStyle name="Accent1 3 83" xfId="6605"/>
    <cellStyle name="Accent1 3 84" xfId="6606"/>
    <cellStyle name="Accent1 3 85" xfId="6607"/>
    <cellStyle name="Accent1 3 86" xfId="6608"/>
    <cellStyle name="Accent1 3 87" xfId="6609"/>
    <cellStyle name="Accent1 3 88" xfId="6610"/>
    <cellStyle name="Accent1 3 89" xfId="6611"/>
    <cellStyle name="Accent1 3 9" xfId="6612"/>
    <cellStyle name="Accent1 3 90" xfId="22455"/>
    <cellStyle name="Accent1 3 91" xfId="22624"/>
    <cellStyle name="Accent1 3 92" xfId="22789"/>
    <cellStyle name="Accent1 3 93" xfId="22954"/>
    <cellStyle name="Accent1 3 94" xfId="23119"/>
    <cellStyle name="Accent1 3 95" xfId="23284"/>
    <cellStyle name="Accent1 3 96" xfId="23448"/>
    <cellStyle name="Accent1 3 97" xfId="23613"/>
    <cellStyle name="Accent1 3 98" xfId="23776"/>
    <cellStyle name="Accent1 3 99" xfId="23941"/>
    <cellStyle name="Accent1 30" xfId="6613"/>
    <cellStyle name="Accent1 31" xfId="6614"/>
    <cellStyle name="Accent1 32" xfId="6615"/>
    <cellStyle name="Accent1 33" xfId="6616"/>
    <cellStyle name="Accent1 34" xfId="6617"/>
    <cellStyle name="Accent1 35" xfId="6618"/>
    <cellStyle name="Accent1 36" xfId="6619"/>
    <cellStyle name="Accent1 37" xfId="6620"/>
    <cellStyle name="Accent1 38" xfId="6621"/>
    <cellStyle name="Accent1 39" xfId="6622"/>
    <cellStyle name="Accent1 4" xfId="6623"/>
    <cellStyle name="Accent1 4 10" xfId="6624"/>
    <cellStyle name="Accent1 4 100" xfId="24204"/>
    <cellStyle name="Accent1 4 101" xfId="24841"/>
    <cellStyle name="Accent1 4 102" xfId="25003"/>
    <cellStyle name="Accent1 4 103" xfId="25299"/>
    <cellStyle name="Accent1 4 104" xfId="25877"/>
    <cellStyle name="Accent1 4 11" xfId="6625"/>
    <cellStyle name="Accent1 4 12" xfId="6626"/>
    <cellStyle name="Accent1 4 13" xfId="6627"/>
    <cellStyle name="Accent1 4 14" xfId="6628"/>
    <cellStyle name="Accent1 4 15" xfId="6629"/>
    <cellStyle name="Accent1 4 16" xfId="6630"/>
    <cellStyle name="Accent1 4 17" xfId="6631"/>
    <cellStyle name="Accent1 4 18" xfId="6632"/>
    <cellStyle name="Accent1 4 19" xfId="6633"/>
    <cellStyle name="Accent1 4 2" xfId="6634"/>
    <cellStyle name="Accent1 4 20" xfId="6635"/>
    <cellStyle name="Accent1 4 21" xfId="6636"/>
    <cellStyle name="Accent1 4 22" xfId="6637"/>
    <cellStyle name="Accent1 4 23" xfId="6638"/>
    <cellStyle name="Accent1 4 24" xfId="6639"/>
    <cellStyle name="Accent1 4 25" xfId="6640"/>
    <cellStyle name="Accent1 4 26" xfId="6641"/>
    <cellStyle name="Accent1 4 27" xfId="6642"/>
    <cellStyle name="Accent1 4 28" xfId="6643"/>
    <cellStyle name="Accent1 4 29" xfId="6644"/>
    <cellStyle name="Accent1 4 3" xfId="6645"/>
    <cellStyle name="Accent1 4 30" xfId="6646"/>
    <cellStyle name="Accent1 4 31" xfId="6647"/>
    <cellStyle name="Accent1 4 32" xfId="6648"/>
    <cellStyle name="Accent1 4 33" xfId="6649"/>
    <cellStyle name="Accent1 4 34" xfId="6650"/>
    <cellStyle name="Accent1 4 35" xfId="6651"/>
    <cellStyle name="Accent1 4 36" xfId="6652"/>
    <cellStyle name="Accent1 4 37" xfId="6653"/>
    <cellStyle name="Accent1 4 38" xfId="6654"/>
    <cellStyle name="Accent1 4 39" xfId="6655"/>
    <cellStyle name="Accent1 4 4" xfId="6656"/>
    <cellStyle name="Accent1 4 40" xfId="6657"/>
    <cellStyle name="Accent1 4 41" xfId="6658"/>
    <cellStyle name="Accent1 4 42" xfId="6659"/>
    <cellStyle name="Accent1 4 43" xfId="6660"/>
    <cellStyle name="Accent1 4 44" xfId="6661"/>
    <cellStyle name="Accent1 4 45" xfId="6662"/>
    <cellStyle name="Accent1 4 46" xfId="6663"/>
    <cellStyle name="Accent1 4 47" xfId="6664"/>
    <cellStyle name="Accent1 4 48" xfId="6665"/>
    <cellStyle name="Accent1 4 49" xfId="6666"/>
    <cellStyle name="Accent1 4 5" xfId="6667"/>
    <cellStyle name="Accent1 4 50" xfId="6668"/>
    <cellStyle name="Accent1 4 51" xfId="6669"/>
    <cellStyle name="Accent1 4 52" xfId="6670"/>
    <cellStyle name="Accent1 4 53" xfId="6671"/>
    <cellStyle name="Accent1 4 54" xfId="6672"/>
    <cellStyle name="Accent1 4 55" xfId="6673"/>
    <cellStyle name="Accent1 4 56" xfId="6674"/>
    <cellStyle name="Accent1 4 57" xfId="6675"/>
    <cellStyle name="Accent1 4 58" xfId="6676"/>
    <cellStyle name="Accent1 4 59" xfId="6677"/>
    <cellStyle name="Accent1 4 6" xfId="6678"/>
    <cellStyle name="Accent1 4 60" xfId="6679"/>
    <cellStyle name="Accent1 4 61" xfId="6680"/>
    <cellStyle name="Accent1 4 62" xfId="6681"/>
    <cellStyle name="Accent1 4 63" xfId="6682"/>
    <cellStyle name="Accent1 4 64" xfId="6683"/>
    <cellStyle name="Accent1 4 65" xfId="6684"/>
    <cellStyle name="Accent1 4 66" xfId="6685"/>
    <cellStyle name="Accent1 4 67" xfId="6686"/>
    <cellStyle name="Accent1 4 68" xfId="6687"/>
    <cellStyle name="Accent1 4 69" xfId="6688"/>
    <cellStyle name="Accent1 4 7" xfId="6689"/>
    <cellStyle name="Accent1 4 70" xfId="6690"/>
    <cellStyle name="Accent1 4 71" xfId="6691"/>
    <cellStyle name="Accent1 4 72" xfId="6692"/>
    <cellStyle name="Accent1 4 73" xfId="6693"/>
    <cellStyle name="Accent1 4 74" xfId="6694"/>
    <cellStyle name="Accent1 4 75" xfId="6695"/>
    <cellStyle name="Accent1 4 76" xfId="6696"/>
    <cellStyle name="Accent1 4 77" xfId="6697"/>
    <cellStyle name="Accent1 4 78" xfId="6698"/>
    <cellStyle name="Accent1 4 79" xfId="6699"/>
    <cellStyle name="Accent1 4 8" xfId="6700"/>
    <cellStyle name="Accent1 4 80" xfId="6701"/>
    <cellStyle name="Accent1 4 81" xfId="6702"/>
    <cellStyle name="Accent1 4 82" xfId="6703"/>
    <cellStyle name="Accent1 4 83" xfId="6704"/>
    <cellStyle name="Accent1 4 84" xfId="6705"/>
    <cellStyle name="Accent1 4 85" xfId="6706"/>
    <cellStyle name="Accent1 4 86" xfId="6707"/>
    <cellStyle name="Accent1 4 87" xfId="6708"/>
    <cellStyle name="Accent1 4 88" xfId="6709"/>
    <cellStyle name="Accent1 4 89" xfId="6710"/>
    <cellStyle name="Accent1 4 9" xfId="6711"/>
    <cellStyle name="Accent1 4 90" xfId="22456"/>
    <cellStyle name="Accent1 4 91" xfId="22625"/>
    <cellStyle name="Accent1 4 92" xfId="22790"/>
    <cellStyle name="Accent1 4 93" xfId="22955"/>
    <cellStyle name="Accent1 4 94" xfId="23120"/>
    <cellStyle name="Accent1 4 95" xfId="23285"/>
    <cellStyle name="Accent1 4 96" xfId="23449"/>
    <cellStyle name="Accent1 4 97" xfId="23614"/>
    <cellStyle name="Accent1 4 98" xfId="23777"/>
    <cellStyle name="Accent1 4 99" xfId="23942"/>
    <cellStyle name="Accent1 40" xfId="6712"/>
    <cellStyle name="Accent1 41" xfId="6713"/>
    <cellStyle name="Accent1 42" xfId="6714"/>
    <cellStyle name="Accent1 43" xfId="6715"/>
    <cellStyle name="Accent1 44" xfId="6716"/>
    <cellStyle name="Accent1 45" xfId="6717"/>
    <cellStyle name="Accent1 46" xfId="6718"/>
    <cellStyle name="Accent1 47" xfId="6719"/>
    <cellStyle name="Accent1 48" xfId="6720"/>
    <cellStyle name="Accent1 49" xfId="6721"/>
    <cellStyle name="Accent1 5" xfId="6722"/>
    <cellStyle name="Accent1 5 2" xfId="24362"/>
    <cellStyle name="Accent1 5 2 2" xfId="24618"/>
    <cellStyle name="Accent1 5 3" xfId="25301"/>
    <cellStyle name="Accent1 5 4" xfId="25568"/>
    <cellStyle name="Accent1 50" xfId="6723"/>
    <cellStyle name="Accent1 51" xfId="6724"/>
    <cellStyle name="Accent1 52" xfId="6725"/>
    <cellStyle name="Accent1 53" xfId="6726"/>
    <cellStyle name="Accent1 54" xfId="6727"/>
    <cellStyle name="Accent1 55" xfId="6728"/>
    <cellStyle name="Accent1 56" xfId="6729"/>
    <cellStyle name="Accent1 57" xfId="6730"/>
    <cellStyle name="Accent1 58" xfId="6731"/>
    <cellStyle name="Accent1 59" xfId="6732"/>
    <cellStyle name="Accent1 6" xfId="6733"/>
    <cellStyle name="Accent1 6 2" xfId="24414"/>
    <cellStyle name="Accent1 6 2 2" xfId="24619"/>
    <cellStyle name="Accent1 6 3" xfId="25302"/>
    <cellStyle name="Accent1 6 4" xfId="25878"/>
    <cellStyle name="Accent1 60" xfId="6734"/>
    <cellStyle name="Accent1 61" xfId="6735"/>
    <cellStyle name="Accent1 62" xfId="6736"/>
    <cellStyle name="Accent1 63" xfId="6737"/>
    <cellStyle name="Accent1 64" xfId="6738"/>
    <cellStyle name="Accent1 65" xfId="6739"/>
    <cellStyle name="Accent1 66" xfId="6740"/>
    <cellStyle name="Accent1 67" xfId="6741"/>
    <cellStyle name="Accent1 68" xfId="6742"/>
    <cellStyle name="Accent1 69" xfId="6743"/>
    <cellStyle name="Accent1 7" xfId="6744"/>
    <cellStyle name="Accent1 7 2" xfId="24464"/>
    <cellStyle name="Accent1 7 2 2" xfId="24620"/>
    <cellStyle name="Accent1 7 3" xfId="25304"/>
    <cellStyle name="Accent1 7 4" xfId="25566"/>
    <cellStyle name="Accent1 70" xfId="6745"/>
    <cellStyle name="Accent1 71" xfId="6746"/>
    <cellStyle name="Accent1 72" xfId="6747"/>
    <cellStyle name="Accent1 73" xfId="6748"/>
    <cellStyle name="Accent1 74" xfId="6749"/>
    <cellStyle name="Accent1 75" xfId="6750"/>
    <cellStyle name="Accent1 76" xfId="6751"/>
    <cellStyle name="Accent1 77" xfId="6752"/>
    <cellStyle name="Accent1 78" xfId="6753"/>
    <cellStyle name="Accent1 79" xfId="6754"/>
    <cellStyle name="Accent1 8" xfId="6755"/>
    <cellStyle name="Accent1 8 2" xfId="24519"/>
    <cellStyle name="Accent1 8 2 2" xfId="24621"/>
    <cellStyle name="Accent1 8 3" xfId="25305"/>
    <cellStyle name="Accent1 8 4" xfId="25565"/>
    <cellStyle name="Accent1 80" xfId="6756"/>
    <cellStyle name="Accent1 81" xfId="6757"/>
    <cellStyle name="Accent1 82" xfId="6758"/>
    <cellStyle name="Accent1 83" xfId="6759"/>
    <cellStyle name="Accent1 84" xfId="6760"/>
    <cellStyle name="Accent1 85" xfId="6761"/>
    <cellStyle name="Accent1 86" xfId="6762"/>
    <cellStyle name="Accent1 87" xfId="6763"/>
    <cellStyle name="Accent1 88" xfId="6764"/>
    <cellStyle name="Accent1 89" xfId="6765"/>
    <cellStyle name="Accent1 9" xfId="6766"/>
    <cellStyle name="Accent1 90" xfId="6767"/>
    <cellStyle name="Accent1 91" xfId="6768"/>
    <cellStyle name="Accent1 92" xfId="6769"/>
    <cellStyle name="Accent1 93" xfId="22453"/>
    <cellStyle name="Accent1 94" xfId="22622"/>
    <cellStyle name="Accent1 95" xfId="22787"/>
    <cellStyle name="Accent1 96" xfId="22952"/>
    <cellStyle name="Accent1 97" xfId="23117"/>
    <cellStyle name="Accent1 98" xfId="23282"/>
    <cellStyle name="Accent1 99" xfId="23446"/>
    <cellStyle name="Accent2" xfId="6770"/>
    <cellStyle name="Accent2 10" xfId="6771"/>
    <cellStyle name="Accent2 100" xfId="23615"/>
    <cellStyle name="Accent2 101" xfId="23778"/>
    <cellStyle name="Accent2 102" xfId="23943"/>
    <cellStyle name="Accent2 103" xfId="24115"/>
    <cellStyle name="Accent2 103 2" xfId="24205"/>
    <cellStyle name="Accent2 103 3" xfId="26157"/>
    <cellStyle name="Accent2 103 4" xfId="26409"/>
    <cellStyle name="Accent2 103 5" xfId="26310"/>
    <cellStyle name="Accent2 104" xfId="24842"/>
    <cellStyle name="Accent2 105" xfId="25004"/>
    <cellStyle name="Accent2 106" xfId="25306"/>
    <cellStyle name="Accent2 107" xfId="25564"/>
    <cellStyle name="Accent2 108" xfId="26095"/>
    <cellStyle name="Accent2 109" xfId="26232"/>
    <cellStyle name="Accent2 11" xfId="6772"/>
    <cellStyle name="Accent2 110" xfId="26372"/>
    <cellStyle name="Accent2 111" xfId="27593"/>
    <cellStyle name="Accent2 12" xfId="6773"/>
    <cellStyle name="Accent2 13" xfId="6774"/>
    <cellStyle name="Accent2 14" xfId="6775"/>
    <cellStyle name="Accent2 15" xfId="6776"/>
    <cellStyle name="Accent2 16" xfId="6777"/>
    <cellStyle name="Accent2 17" xfId="6778"/>
    <cellStyle name="Accent2 18" xfId="6779"/>
    <cellStyle name="Accent2 19" xfId="6780"/>
    <cellStyle name="Accent2 2" xfId="6781"/>
    <cellStyle name="Accent2 2 10" xfId="6782"/>
    <cellStyle name="Accent2 2 100" xfId="24206"/>
    <cellStyle name="Accent2 2 101" xfId="24843"/>
    <cellStyle name="Accent2 2 102" xfId="25005"/>
    <cellStyle name="Accent2 2 103" xfId="25307"/>
    <cellStyle name="Accent2 2 104" xfId="25563"/>
    <cellStyle name="Accent2 2 11" xfId="6783"/>
    <cellStyle name="Accent2 2 12" xfId="6784"/>
    <cellStyle name="Accent2 2 13" xfId="6785"/>
    <cellStyle name="Accent2 2 14" xfId="6786"/>
    <cellStyle name="Accent2 2 15" xfId="6787"/>
    <cellStyle name="Accent2 2 16" xfId="6788"/>
    <cellStyle name="Accent2 2 17" xfId="6789"/>
    <cellStyle name="Accent2 2 18" xfId="6790"/>
    <cellStyle name="Accent2 2 19" xfId="6791"/>
    <cellStyle name="Accent2 2 2" xfId="6792"/>
    <cellStyle name="Accent2 2 20" xfId="6793"/>
    <cellStyle name="Accent2 2 21" xfId="6794"/>
    <cellStyle name="Accent2 2 22" xfId="6795"/>
    <cellStyle name="Accent2 2 23" xfId="6796"/>
    <cellStyle name="Accent2 2 24" xfId="6797"/>
    <cellStyle name="Accent2 2 25" xfId="6798"/>
    <cellStyle name="Accent2 2 26" xfId="6799"/>
    <cellStyle name="Accent2 2 27" xfId="6800"/>
    <cellStyle name="Accent2 2 28" xfId="6801"/>
    <cellStyle name="Accent2 2 29" xfId="6802"/>
    <cellStyle name="Accent2 2 3" xfId="6803"/>
    <cellStyle name="Accent2 2 30" xfId="6804"/>
    <cellStyle name="Accent2 2 31" xfId="6805"/>
    <cellStyle name="Accent2 2 32" xfId="6806"/>
    <cellStyle name="Accent2 2 33" xfId="6807"/>
    <cellStyle name="Accent2 2 34" xfId="6808"/>
    <cellStyle name="Accent2 2 35" xfId="6809"/>
    <cellStyle name="Accent2 2 36" xfId="6810"/>
    <cellStyle name="Accent2 2 37" xfId="6811"/>
    <cellStyle name="Accent2 2 38" xfId="6812"/>
    <cellStyle name="Accent2 2 39" xfId="6813"/>
    <cellStyle name="Accent2 2 4" xfId="6814"/>
    <cellStyle name="Accent2 2 40" xfId="6815"/>
    <cellStyle name="Accent2 2 41" xfId="6816"/>
    <cellStyle name="Accent2 2 42" xfId="6817"/>
    <cellStyle name="Accent2 2 43" xfId="6818"/>
    <cellStyle name="Accent2 2 44" xfId="6819"/>
    <cellStyle name="Accent2 2 45" xfId="6820"/>
    <cellStyle name="Accent2 2 46" xfId="6821"/>
    <cellStyle name="Accent2 2 47" xfId="6822"/>
    <cellStyle name="Accent2 2 48" xfId="6823"/>
    <cellStyle name="Accent2 2 49" xfId="6824"/>
    <cellStyle name="Accent2 2 5" xfId="6825"/>
    <cellStyle name="Accent2 2 50" xfId="6826"/>
    <cellStyle name="Accent2 2 51" xfId="6827"/>
    <cellStyle name="Accent2 2 52" xfId="6828"/>
    <cellStyle name="Accent2 2 53" xfId="6829"/>
    <cellStyle name="Accent2 2 54" xfId="6830"/>
    <cellStyle name="Accent2 2 55" xfId="6831"/>
    <cellStyle name="Accent2 2 56" xfId="6832"/>
    <cellStyle name="Accent2 2 57" xfId="6833"/>
    <cellStyle name="Accent2 2 58" xfId="6834"/>
    <cellStyle name="Accent2 2 59" xfId="6835"/>
    <cellStyle name="Accent2 2 6" xfId="6836"/>
    <cellStyle name="Accent2 2 60" xfId="6837"/>
    <cellStyle name="Accent2 2 61" xfId="6838"/>
    <cellStyle name="Accent2 2 62" xfId="6839"/>
    <cellStyle name="Accent2 2 63" xfId="6840"/>
    <cellStyle name="Accent2 2 64" xfId="6841"/>
    <cellStyle name="Accent2 2 65" xfId="6842"/>
    <cellStyle name="Accent2 2 66" xfId="6843"/>
    <cellStyle name="Accent2 2 67" xfId="6844"/>
    <cellStyle name="Accent2 2 68" xfId="6845"/>
    <cellStyle name="Accent2 2 69" xfId="6846"/>
    <cellStyle name="Accent2 2 7" xfId="6847"/>
    <cellStyle name="Accent2 2 70" xfId="6848"/>
    <cellStyle name="Accent2 2 71" xfId="6849"/>
    <cellStyle name="Accent2 2 72" xfId="6850"/>
    <cellStyle name="Accent2 2 73" xfId="6851"/>
    <cellStyle name="Accent2 2 74" xfId="6852"/>
    <cellStyle name="Accent2 2 75" xfId="6853"/>
    <cellStyle name="Accent2 2 76" xfId="6854"/>
    <cellStyle name="Accent2 2 77" xfId="6855"/>
    <cellStyle name="Accent2 2 78" xfId="6856"/>
    <cellStyle name="Accent2 2 79" xfId="6857"/>
    <cellStyle name="Accent2 2 8" xfId="6858"/>
    <cellStyle name="Accent2 2 80" xfId="6859"/>
    <cellStyle name="Accent2 2 81" xfId="6860"/>
    <cellStyle name="Accent2 2 82" xfId="6861"/>
    <cellStyle name="Accent2 2 83" xfId="6862"/>
    <cellStyle name="Accent2 2 84" xfId="6863"/>
    <cellStyle name="Accent2 2 85" xfId="6864"/>
    <cellStyle name="Accent2 2 86" xfId="6865"/>
    <cellStyle name="Accent2 2 87" xfId="6866"/>
    <cellStyle name="Accent2 2 88" xfId="6867"/>
    <cellStyle name="Accent2 2 89" xfId="6868"/>
    <cellStyle name="Accent2 2 9" xfId="6869"/>
    <cellStyle name="Accent2 2 90" xfId="22458"/>
    <cellStyle name="Accent2 2 91" xfId="22627"/>
    <cellStyle name="Accent2 2 92" xfId="22792"/>
    <cellStyle name="Accent2 2 93" xfId="22957"/>
    <cellStyle name="Accent2 2 94" xfId="23122"/>
    <cellStyle name="Accent2 2 95" xfId="23287"/>
    <cellStyle name="Accent2 2 96" xfId="23451"/>
    <cellStyle name="Accent2 2 97" xfId="23616"/>
    <cellStyle name="Accent2 2 98" xfId="23779"/>
    <cellStyle name="Accent2 2 99" xfId="23944"/>
    <cellStyle name="Accent2 20" xfId="6870"/>
    <cellStyle name="Accent2 21" xfId="6871"/>
    <cellStyle name="Accent2 22" xfId="6872"/>
    <cellStyle name="Accent2 23" xfId="6873"/>
    <cellStyle name="Accent2 24" xfId="6874"/>
    <cellStyle name="Accent2 25" xfId="6875"/>
    <cellStyle name="Accent2 26" xfId="6876"/>
    <cellStyle name="Accent2 27" xfId="6877"/>
    <cellStyle name="Accent2 28" xfId="6878"/>
    <cellStyle name="Accent2 29" xfId="6879"/>
    <cellStyle name="Accent2 3" xfId="6880"/>
    <cellStyle name="Accent2 3 10" xfId="6881"/>
    <cellStyle name="Accent2 3 100" xfId="24207"/>
    <cellStyle name="Accent2 3 101" xfId="24844"/>
    <cellStyle name="Accent2 3 102" xfId="25006"/>
    <cellStyle name="Accent2 3 103" xfId="25313"/>
    <cellStyle name="Accent2 3 104" xfId="25559"/>
    <cellStyle name="Accent2 3 11" xfId="6882"/>
    <cellStyle name="Accent2 3 12" xfId="6883"/>
    <cellStyle name="Accent2 3 13" xfId="6884"/>
    <cellStyle name="Accent2 3 14" xfId="6885"/>
    <cellStyle name="Accent2 3 15" xfId="6886"/>
    <cellStyle name="Accent2 3 16" xfId="6887"/>
    <cellStyle name="Accent2 3 17" xfId="6888"/>
    <cellStyle name="Accent2 3 18" xfId="6889"/>
    <cellStyle name="Accent2 3 19" xfId="6890"/>
    <cellStyle name="Accent2 3 2" xfId="6891"/>
    <cellStyle name="Accent2 3 20" xfId="6892"/>
    <cellStyle name="Accent2 3 21" xfId="6893"/>
    <cellStyle name="Accent2 3 22" xfId="6894"/>
    <cellStyle name="Accent2 3 23" xfId="6895"/>
    <cellStyle name="Accent2 3 24" xfId="6896"/>
    <cellStyle name="Accent2 3 25" xfId="6897"/>
    <cellStyle name="Accent2 3 26" xfId="6898"/>
    <cellStyle name="Accent2 3 27" xfId="6899"/>
    <cellStyle name="Accent2 3 28" xfId="6900"/>
    <cellStyle name="Accent2 3 29" xfId="6901"/>
    <cellStyle name="Accent2 3 3" xfId="6902"/>
    <cellStyle name="Accent2 3 30" xfId="6903"/>
    <cellStyle name="Accent2 3 31" xfId="6904"/>
    <cellStyle name="Accent2 3 32" xfId="6905"/>
    <cellStyle name="Accent2 3 33" xfId="6906"/>
    <cellStyle name="Accent2 3 34" xfId="6907"/>
    <cellStyle name="Accent2 3 35" xfId="6908"/>
    <cellStyle name="Accent2 3 36" xfId="6909"/>
    <cellStyle name="Accent2 3 37" xfId="6910"/>
    <cellStyle name="Accent2 3 38" xfId="6911"/>
    <cellStyle name="Accent2 3 39" xfId="6912"/>
    <cellStyle name="Accent2 3 4" xfId="6913"/>
    <cellStyle name="Accent2 3 40" xfId="6914"/>
    <cellStyle name="Accent2 3 41" xfId="6915"/>
    <cellStyle name="Accent2 3 42" xfId="6916"/>
    <cellStyle name="Accent2 3 43" xfId="6917"/>
    <cellStyle name="Accent2 3 44" xfId="6918"/>
    <cellStyle name="Accent2 3 45" xfId="6919"/>
    <cellStyle name="Accent2 3 46" xfId="6920"/>
    <cellStyle name="Accent2 3 47" xfId="6921"/>
    <cellStyle name="Accent2 3 48" xfId="6922"/>
    <cellStyle name="Accent2 3 49" xfId="6923"/>
    <cellStyle name="Accent2 3 5" xfId="6924"/>
    <cellStyle name="Accent2 3 50" xfId="6925"/>
    <cellStyle name="Accent2 3 51" xfId="6926"/>
    <cellStyle name="Accent2 3 52" xfId="6927"/>
    <cellStyle name="Accent2 3 53" xfId="6928"/>
    <cellStyle name="Accent2 3 54" xfId="6929"/>
    <cellStyle name="Accent2 3 55" xfId="6930"/>
    <cellStyle name="Accent2 3 56" xfId="6931"/>
    <cellStyle name="Accent2 3 57" xfId="6932"/>
    <cellStyle name="Accent2 3 58" xfId="6933"/>
    <cellStyle name="Accent2 3 59" xfId="6934"/>
    <cellStyle name="Accent2 3 6" xfId="6935"/>
    <cellStyle name="Accent2 3 60" xfId="6936"/>
    <cellStyle name="Accent2 3 61" xfId="6937"/>
    <cellStyle name="Accent2 3 62" xfId="6938"/>
    <cellStyle name="Accent2 3 63" xfId="6939"/>
    <cellStyle name="Accent2 3 64" xfId="6940"/>
    <cellStyle name="Accent2 3 65" xfId="6941"/>
    <cellStyle name="Accent2 3 66" xfId="6942"/>
    <cellStyle name="Accent2 3 67" xfId="6943"/>
    <cellStyle name="Accent2 3 68" xfId="6944"/>
    <cellStyle name="Accent2 3 69" xfId="6945"/>
    <cellStyle name="Accent2 3 7" xfId="6946"/>
    <cellStyle name="Accent2 3 70" xfId="6947"/>
    <cellStyle name="Accent2 3 71" xfId="6948"/>
    <cellStyle name="Accent2 3 72" xfId="6949"/>
    <cellStyle name="Accent2 3 73" xfId="6950"/>
    <cellStyle name="Accent2 3 74" xfId="6951"/>
    <cellStyle name="Accent2 3 75" xfId="6952"/>
    <cellStyle name="Accent2 3 76" xfId="6953"/>
    <cellStyle name="Accent2 3 77" xfId="6954"/>
    <cellStyle name="Accent2 3 78" xfId="6955"/>
    <cellStyle name="Accent2 3 79" xfId="6956"/>
    <cellStyle name="Accent2 3 8" xfId="6957"/>
    <cellStyle name="Accent2 3 80" xfId="6958"/>
    <cellStyle name="Accent2 3 81" xfId="6959"/>
    <cellStyle name="Accent2 3 82" xfId="6960"/>
    <cellStyle name="Accent2 3 83" xfId="6961"/>
    <cellStyle name="Accent2 3 84" xfId="6962"/>
    <cellStyle name="Accent2 3 85" xfId="6963"/>
    <cellStyle name="Accent2 3 86" xfId="6964"/>
    <cellStyle name="Accent2 3 87" xfId="6965"/>
    <cellStyle name="Accent2 3 88" xfId="6966"/>
    <cellStyle name="Accent2 3 89" xfId="6967"/>
    <cellStyle name="Accent2 3 9" xfId="6968"/>
    <cellStyle name="Accent2 3 90" xfId="22459"/>
    <cellStyle name="Accent2 3 91" xfId="22628"/>
    <cellStyle name="Accent2 3 92" xfId="22793"/>
    <cellStyle name="Accent2 3 93" xfId="22958"/>
    <cellStyle name="Accent2 3 94" xfId="23123"/>
    <cellStyle name="Accent2 3 95" xfId="23288"/>
    <cellStyle name="Accent2 3 96" xfId="23452"/>
    <cellStyle name="Accent2 3 97" xfId="23617"/>
    <cellStyle name="Accent2 3 98" xfId="23780"/>
    <cellStyle name="Accent2 3 99" xfId="23945"/>
    <cellStyle name="Accent2 30" xfId="6969"/>
    <cellStyle name="Accent2 31" xfId="6970"/>
    <cellStyle name="Accent2 32" xfId="6971"/>
    <cellStyle name="Accent2 33" xfId="6972"/>
    <cellStyle name="Accent2 34" xfId="6973"/>
    <cellStyle name="Accent2 35" xfId="6974"/>
    <cellStyle name="Accent2 36" xfId="6975"/>
    <cellStyle name="Accent2 37" xfId="6976"/>
    <cellStyle name="Accent2 38" xfId="6977"/>
    <cellStyle name="Accent2 39" xfId="6978"/>
    <cellStyle name="Accent2 4" xfId="6979"/>
    <cellStyle name="Accent2 4 10" xfId="6980"/>
    <cellStyle name="Accent2 4 100" xfId="24208"/>
    <cellStyle name="Accent2 4 101" xfId="24845"/>
    <cellStyle name="Accent2 4 102" xfId="25007"/>
    <cellStyle name="Accent2 4 103" xfId="25314"/>
    <cellStyle name="Accent2 4 104" xfId="25555"/>
    <cellStyle name="Accent2 4 11" xfId="6981"/>
    <cellStyle name="Accent2 4 12" xfId="6982"/>
    <cellStyle name="Accent2 4 13" xfId="6983"/>
    <cellStyle name="Accent2 4 14" xfId="6984"/>
    <cellStyle name="Accent2 4 15" xfId="6985"/>
    <cellStyle name="Accent2 4 16" xfId="6986"/>
    <cellStyle name="Accent2 4 17" xfId="6987"/>
    <cellStyle name="Accent2 4 18" xfId="6988"/>
    <cellStyle name="Accent2 4 19" xfId="6989"/>
    <cellStyle name="Accent2 4 2" xfId="6990"/>
    <cellStyle name="Accent2 4 20" xfId="6991"/>
    <cellStyle name="Accent2 4 21" xfId="6992"/>
    <cellStyle name="Accent2 4 22" xfId="6993"/>
    <cellStyle name="Accent2 4 23" xfId="6994"/>
    <cellStyle name="Accent2 4 24" xfId="6995"/>
    <cellStyle name="Accent2 4 25" xfId="6996"/>
    <cellStyle name="Accent2 4 26" xfId="6997"/>
    <cellStyle name="Accent2 4 27" xfId="6998"/>
    <cellStyle name="Accent2 4 28" xfId="6999"/>
    <cellStyle name="Accent2 4 29" xfId="7000"/>
    <cellStyle name="Accent2 4 3" xfId="7001"/>
    <cellStyle name="Accent2 4 30" xfId="7002"/>
    <cellStyle name="Accent2 4 31" xfId="7003"/>
    <cellStyle name="Accent2 4 32" xfId="7004"/>
    <cellStyle name="Accent2 4 33" xfId="7005"/>
    <cellStyle name="Accent2 4 34" xfId="7006"/>
    <cellStyle name="Accent2 4 35" xfId="7007"/>
    <cellStyle name="Accent2 4 36" xfId="7008"/>
    <cellStyle name="Accent2 4 37" xfId="7009"/>
    <cellStyle name="Accent2 4 38" xfId="7010"/>
    <cellStyle name="Accent2 4 39" xfId="7011"/>
    <cellStyle name="Accent2 4 4" xfId="7012"/>
    <cellStyle name="Accent2 4 40" xfId="7013"/>
    <cellStyle name="Accent2 4 41" xfId="7014"/>
    <cellStyle name="Accent2 4 42" xfId="7015"/>
    <cellStyle name="Accent2 4 43" xfId="7016"/>
    <cellStyle name="Accent2 4 44" xfId="7017"/>
    <cellStyle name="Accent2 4 45" xfId="7018"/>
    <cellStyle name="Accent2 4 46" xfId="7019"/>
    <cellStyle name="Accent2 4 47" xfId="7020"/>
    <cellStyle name="Accent2 4 48" xfId="7021"/>
    <cellStyle name="Accent2 4 49" xfId="7022"/>
    <cellStyle name="Accent2 4 5" xfId="7023"/>
    <cellStyle name="Accent2 4 50" xfId="7024"/>
    <cellStyle name="Accent2 4 51" xfId="7025"/>
    <cellStyle name="Accent2 4 52" xfId="7026"/>
    <cellStyle name="Accent2 4 53" xfId="7027"/>
    <cellStyle name="Accent2 4 54" xfId="7028"/>
    <cellStyle name="Accent2 4 55" xfId="7029"/>
    <cellStyle name="Accent2 4 56" xfId="7030"/>
    <cellStyle name="Accent2 4 57" xfId="7031"/>
    <cellStyle name="Accent2 4 58" xfId="7032"/>
    <cellStyle name="Accent2 4 59" xfId="7033"/>
    <cellStyle name="Accent2 4 6" xfId="7034"/>
    <cellStyle name="Accent2 4 60" xfId="7035"/>
    <cellStyle name="Accent2 4 61" xfId="7036"/>
    <cellStyle name="Accent2 4 62" xfId="7037"/>
    <cellStyle name="Accent2 4 63" xfId="7038"/>
    <cellStyle name="Accent2 4 64" xfId="7039"/>
    <cellStyle name="Accent2 4 65" xfId="7040"/>
    <cellStyle name="Accent2 4 66" xfId="7041"/>
    <cellStyle name="Accent2 4 67" xfId="7042"/>
    <cellStyle name="Accent2 4 68" xfId="7043"/>
    <cellStyle name="Accent2 4 69" xfId="7044"/>
    <cellStyle name="Accent2 4 7" xfId="7045"/>
    <cellStyle name="Accent2 4 70" xfId="7046"/>
    <cellStyle name="Accent2 4 71" xfId="7047"/>
    <cellStyle name="Accent2 4 72" xfId="7048"/>
    <cellStyle name="Accent2 4 73" xfId="7049"/>
    <cellStyle name="Accent2 4 74" xfId="7050"/>
    <cellStyle name="Accent2 4 75" xfId="7051"/>
    <cellStyle name="Accent2 4 76" xfId="7052"/>
    <cellStyle name="Accent2 4 77" xfId="7053"/>
    <cellStyle name="Accent2 4 78" xfId="7054"/>
    <cellStyle name="Accent2 4 79" xfId="7055"/>
    <cellStyle name="Accent2 4 8" xfId="7056"/>
    <cellStyle name="Accent2 4 80" xfId="7057"/>
    <cellStyle name="Accent2 4 81" xfId="7058"/>
    <cellStyle name="Accent2 4 82" xfId="7059"/>
    <cellStyle name="Accent2 4 83" xfId="7060"/>
    <cellStyle name="Accent2 4 84" xfId="7061"/>
    <cellStyle name="Accent2 4 85" xfId="7062"/>
    <cellStyle name="Accent2 4 86" xfId="7063"/>
    <cellStyle name="Accent2 4 87" xfId="7064"/>
    <cellStyle name="Accent2 4 88" xfId="7065"/>
    <cellStyle name="Accent2 4 89" xfId="7066"/>
    <cellStyle name="Accent2 4 9" xfId="7067"/>
    <cellStyle name="Accent2 4 90" xfId="22460"/>
    <cellStyle name="Accent2 4 91" xfId="22629"/>
    <cellStyle name="Accent2 4 92" xfId="22794"/>
    <cellStyle name="Accent2 4 93" xfId="22959"/>
    <cellStyle name="Accent2 4 94" xfId="23124"/>
    <cellStyle name="Accent2 4 95" xfId="23289"/>
    <cellStyle name="Accent2 4 96" xfId="23453"/>
    <cellStyle name="Accent2 4 97" xfId="23618"/>
    <cellStyle name="Accent2 4 98" xfId="23781"/>
    <cellStyle name="Accent2 4 99" xfId="23946"/>
    <cellStyle name="Accent2 40" xfId="7068"/>
    <cellStyle name="Accent2 41" xfId="7069"/>
    <cellStyle name="Accent2 42" xfId="7070"/>
    <cellStyle name="Accent2 43" xfId="7071"/>
    <cellStyle name="Accent2 44" xfId="7072"/>
    <cellStyle name="Accent2 45" xfId="7073"/>
    <cellStyle name="Accent2 46" xfId="7074"/>
    <cellStyle name="Accent2 47" xfId="7075"/>
    <cellStyle name="Accent2 48" xfId="7076"/>
    <cellStyle name="Accent2 49" xfId="7077"/>
    <cellStyle name="Accent2 5" xfId="7078"/>
    <cellStyle name="Accent2 5 2" xfId="24363"/>
    <cellStyle name="Accent2 5 2 2" xfId="24622"/>
    <cellStyle name="Accent2 5 3" xfId="25316"/>
    <cellStyle name="Accent2 5 4" xfId="25553"/>
    <cellStyle name="Accent2 50" xfId="7079"/>
    <cellStyle name="Accent2 51" xfId="7080"/>
    <cellStyle name="Accent2 52" xfId="7081"/>
    <cellStyle name="Accent2 53" xfId="7082"/>
    <cellStyle name="Accent2 54" xfId="7083"/>
    <cellStyle name="Accent2 55" xfId="7084"/>
    <cellStyle name="Accent2 56" xfId="7085"/>
    <cellStyle name="Accent2 57" xfId="7086"/>
    <cellStyle name="Accent2 58" xfId="7087"/>
    <cellStyle name="Accent2 59" xfId="7088"/>
    <cellStyle name="Accent2 6" xfId="7089"/>
    <cellStyle name="Accent2 6 2" xfId="24415"/>
    <cellStyle name="Accent2 6 2 2" xfId="24623"/>
    <cellStyle name="Accent2 6 3" xfId="25317"/>
    <cellStyle name="Accent2 6 4" xfId="25552"/>
    <cellStyle name="Accent2 60" xfId="7090"/>
    <cellStyle name="Accent2 61" xfId="7091"/>
    <cellStyle name="Accent2 62" xfId="7092"/>
    <cellStyle name="Accent2 63" xfId="7093"/>
    <cellStyle name="Accent2 64" xfId="7094"/>
    <cellStyle name="Accent2 65" xfId="7095"/>
    <cellStyle name="Accent2 66" xfId="7096"/>
    <cellStyle name="Accent2 67" xfId="7097"/>
    <cellStyle name="Accent2 68" xfId="7098"/>
    <cellStyle name="Accent2 69" xfId="7099"/>
    <cellStyle name="Accent2 7" xfId="7100"/>
    <cellStyle name="Accent2 7 2" xfId="24465"/>
    <cellStyle name="Accent2 7 2 2" xfId="24624"/>
    <cellStyle name="Accent2 7 3" xfId="25318"/>
    <cellStyle name="Accent2 7 4" xfId="25551"/>
    <cellStyle name="Accent2 70" xfId="7101"/>
    <cellStyle name="Accent2 71" xfId="7102"/>
    <cellStyle name="Accent2 72" xfId="7103"/>
    <cellStyle name="Accent2 73" xfId="7104"/>
    <cellStyle name="Accent2 74" xfId="7105"/>
    <cellStyle name="Accent2 75" xfId="7106"/>
    <cellStyle name="Accent2 76" xfId="7107"/>
    <cellStyle name="Accent2 77" xfId="7108"/>
    <cellStyle name="Accent2 78" xfId="7109"/>
    <cellStyle name="Accent2 79" xfId="7110"/>
    <cellStyle name="Accent2 8" xfId="7111"/>
    <cellStyle name="Accent2 8 2" xfId="24520"/>
    <cellStyle name="Accent2 8 2 2" xfId="24625"/>
    <cellStyle name="Accent2 8 3" xfId="25319"/>
    <cellStyle name="Accent2 8 4" xfId="25550"/>
    <cellStyle name="Accent2 80" xfId="7112"/>
    <cellStyle name="Accent2 81" xfId="7113"/>
    <cellStyle name="Accent2 82" xfId="7114"/>
    <cellStyle name="Accent2 83" xfId="7115"/>
    <cellStyle name="Accent2 84" xfId="7116"/>
    <cellStyle name="Accent2 85" xfId="7117"/>
    <cellStyle name="Accent2 86" xfId="7118"/>
    <cellStyle name="Accent2 87" xfId="7119"/>
    <cellStyle name="Accent2 88" xfId="7120"/>
    <cellStyle name="Accent2 89" xfId="7121"/>
    <cellStyle name="Accent2 9" xfId="7122"/>
    <cellStyle name="Accent2 90" xfId="7123"/>
    <cellStyle name="Accent2 91" xfId="7124"/>
    <cellStyle name="Accent2 92" xfId="7125"/>
    <cellStyle name="Accent2 93" xfId="22457"/>
    <cellStyle name="Accent2 94" xfId="22626"/>
    <cellStyle name="Accent2 95" xfId="22791"/>
    <cellStyle name="Accent2 96" xfId="22956"/>
    <cellStyle name="Accent2 97" xfId="23121"/>
    <cellStyle name="Accent2 98" xfId="23286"/>
    <cellStyle name="Accent2 99" xfId="23450"/>
    <cellStyle name="Accent3" xfId="7126"/>
    <cellStyle name="Accent3 10" xfId="7127"/>
    <cellStyle name="Accent3 100" xfId="23619"/>
    <cellStyle name="Accent3 101" xfId="23782"/>
    <cellStyle name="Accent3 102" xfId="23947"/>
    <cellStyle name="Accent3 103" xfId="24116"/>
    <cellStyle name="Accent3 103 2" xfId="24209"/>
    <cellStyle name="Accent3 103 3" xfId="26158"/>
    <cellStyle name="Accent3 103 4" xfId="26410"/>
    <cellStyle name="Accent3 103 5" xfId="26453"/>
    <cellStyle name="Accent3 104" xfId="24846"/>
    <cellStyle name="Accent3 105" xfId="25008"/>
    <cellStyle name="Accent3 106" xfId="25320"/>
    <cellStyle name="Accent3 107" xfId="25548"/>
    <cellStyle name="Accent3 108" xfId="26096"/>
    <cellStyle name="Accent3 109" xfId="26233"/>
    <cellStyle name="Accent3 11" xfId="7128"/>
    <cellStyle name="Accent3 110" xfId="26371"/>
    <cellStyle name="Accent3 111" xfId="27594"/>
    <cellStyle name="Accent3 12" xfId="7129"/>
    <cellStyle name="Accent3 13" xfId="7130"/>
    <cellStyle name="Accent3 14" xfId="7131"/>
    <cellStyle name="Accent3 15" xfId="7132"/>
    <cellStyle name="Accent3 16" xfId="7133"/>
    <cellStyle name="Accent3 17" xfId="7134"/>
    <cellStyle name="Accent3 18" xfId="7135"/>
    <cellStyle name="Accent3 19" xfId="7136"/>
    <cellStyle name="Accent3 2" xfId="7137"/>
    <cellStyle name="Accent3 2 10" xfId="7138"/>
    <cellStyle name="Accent3 2 100" xfId="24210"/>
    <cellStyle name="Accent3 2 101" xfId="24847"/>
    <cellStyle name="Accent3 2 102" xfId="25009"/>
    <cellStyle name="Accent3 2 103" xfId="25321"/>
    <cellStyle name="Accent3 2 104" xfId="25870"/>
    <cellStyle name="Accent3 2 11" xfId="7139"/>
    <cellStyle name="Accent3 2 12" xfId="7140"/>
    <cellStyle name="Accent3 2 13" xfId="7141"/>
    <cellStyle name="Accent3 2 14" xfId="7142"/>
    <cellStyle name="Accent3 2 15" xfId="7143"/>
    <cellStyle name="Accent3 2 16" xfId="7144"/>
    <cellStyle name="Accent3 2 17" xfId="7145"/>
    <cellStyle name="Accent3 2 18" xfId="7146"/>
    <cellStyle name="Accent3 2 19" xfId="7147"/>
    <cellStyle name="Accent3 2 2" xfId="7148"/>
    <cellStyle name="Accent3 2 20" xfId="7149"/>
    <cellStyle name="Accent3 2 21" xfId="7150"/>
    <cellStyle name="Accent3 2 22" xfId="7151"/>
    <cellStyle name="Accent3 2 23" xfId="7152"/>
    <cellStyle name="Accent3 2 24" xfId="7153"/>
    <cellStyle name="Accent3 2 25" xfId="7154"/>
    <cellStyle name="Accent3 2 26" xfId="7155"/>
    <cellStyle name="Accent3 2 27" xfId="7156"/>
    <cellStyle name="Accent3 2 28" xfId="7157"/>
    <cellStyle name="Accent3 2 29" xfId="7158"/>
    <cellStyle name="Accent3 2 3" xfId="7159"/>
    <cellStyle name="Accent3 2 30" xfId="7160"/>
    <cellStyle name="Accent3 2 31" xfId="7161"/>
    <cellStyle name="Accent3 2 32" xfId="7162"/>
    <cellStyle name="Accent3 2 33" xfId="7163"/>
    <cellStyle name="Accent3 2 34" xfId="7164"/>
    <cellStyle name="Accent3 2 35" xfId="7165"/>
    <cellStyle name="Accent3 2 36" xfId="7166"/>
    <cellStyle name="Accent3 2 37" xfId="7167"/>
    <cellStyle name="Accent3 2 38" xfId="7168"/>
    <cellStyle name="Accent3 2 39" xfId="7169"/>
    <cellStyle name="Accent3 2 4" xfId="7170"/>
    <cellStyle name="Accent3 2 40" xfId="7171"/>
    <cellStyle name="Accent3 2 41" xfId="7172"/>
    <cellStyle name="Accent3 2 42" xfId="7173"/>
    <cellStyle name="Accent3 2 43" xfId="7174"/>
    <cellStyle name="Accent3 2 44" xfId="7175"/>
    <cellStyle name="Accent3 2 45" xfId="7176"/>
    <cellStyle name="Accent3 2 46" xfId="7177"/>
    <cellStyle name="Accent3 2 47" xfId="7178"/>
    <cellStyle name="Accent3 2 48" xfId="7179"/>
    <cellStyle name="Accent3 2 49" xfId="7180"/>
    <cellStyle name="Accent3 2 5" xfId="7181"/>
    <cellStyle name="Accent3 2 50" xfId="7182"/>
    <cellStyle name="Accent3 2 51" xfId="7183"/>
    <cellStyle name="Accent3 2 52" xfId="7184"/>
    <cellStyle name="Accent3 2 53" xfId="7185"/>
    <cellStyle name="Accent3 2 54" xfId="7186"/>
    <cellStyle name="Accent3 2 55" xfId="7187"/>
    <cellStyle name="Accent3 2 56" xfId="7188"/>
    <cellStyle name="Accent3 2 57" xfId="7189"/>
    <cellStyle name="Accent3 2 58" xfId="7190"/>
    <cellStyle name="Accent3 2 59" xfId="7191"/>
    <cellStyle name="Accent3 2 6" xfId="7192"/>
    <cellStyle name="Accent3 2 60" xfId="7193"/>
    <cellStyle name="Accent3 2 61" xfId="7194"/>
    <cellStyle name="Accent3 2 62" xfId="7195"/>
    <cellStyle name="Accent3 2 63" xfId="7196"/>
    <cellStyle name="Accent3 2 64" xfId="7197"/>
    <cellStyle name="Accent3 2 65" xfId="7198"/>
    <cellStyle name="Accent3 2 66" xfId="7199"/>
    <cellStyle name="Accent3 2 67" xfId="7200"/>
    <cellStyle name="Accent3 2 68" xfId="7201"/>
    <cellStyle name="Accent3 2 69" xfId="7202"/>
    <cellStyle name="Accent3 2 7" xfId="7203"/>
    <cellStyle name="Accent3 2 70" xfId="7204"/>
    <cellStyle name="Accent3 2 71" xfId="7205"/>
    <cellStyle name="Accent3 2 72" xfId="7206"/>
    <cellStyle name="Accent3 2 73" xfId="7207"/>
    <cellStyle name="Accent3 2 74" xfId="7208"/>
    <cellStyle name="Accent3 2 75" xfId="7209"/>
    <cellStyle name="Accent3 2 76" xfId="7210"/>
    <cellStyle name="Accent3 2 77" xfId="7211"/>
    <cellStyle name="Accent3 2 78" xfId="7212"/>
    <cellStyle name="Accent3 2 79" xfId="7213"/>
    <cellStyle name="Accent3 2 8" xfId="7214"/>
    <cellStyle name="Accent3 2 80" xfId="7215"/>
    <cellStyle name="Accent3 2 81" xfId="7216"/>
    <cellStyle name="Accent3 2 82" xfId="7217"/>
    <cellStyle name="Accent3 2 83" xfId="7218"/>
    <cellStyle name="Accent3 2 84" xfId="7219"/>
    <cellStyle name="Accent3 2 85" xfId="7220"/>
    <cellStyle name="Accent3 2 86" xfId="7221"/>
    <cellStyle name="Accent3 2 87" xfId="7222"/>
    <cellStyle name="Accent3 2 88" xfId="7223"/>
    <cellStyle name="Accent3 2 89" xfId="7224"/>
    <cellStyle name="Accent3 2 9" xfId="7225"/>
    <cellStyle name="Accent3 2 90" xfId="22462"/>
    <cellStyle name="Accent3 2 91" xfId="22631"/>
    <cellStyle name="Accent3 2 92" xfId="22796"/>
    <cellStyle name="Accent3 2 93" xfId="22961"/>
    <cellStyle name="Accent3 2 94" xfId="23126"/>
    <cellStyle name="Accent3 2 95" xfId="23291"/>
    <cellStyle name="Accent3 2 96" xfId="23455"/>
    <cellStyle name="Accent3 2 97" xfId="23620"/>
    <cellStyle name="Accent3 2 98" xfId="23783"/>
    <cellStyle name="Accent3 2 99" xfId="23948"/>
    <cellStyle name="Accent3 20" xfId="7226"/>
    <cellStyle name="Accent3 21" xfId="7227"/>
    <cellStyle name="Accent3 22" xfId="7228"/>
    <cellStyle name="Accent3 23" xfId="7229"/>
    <cellStyle name="Accent3 24" xfId="7230"/>
    <cellStyle name="Accent3 25" xfId="7231"/>
    <cellStyle name="Accent3 26" xfId="7232"/>
    <cellStyle name="Accent3 27" xfId="7233"/>
    <cellStyle name="Accent3 28" xfId="7234"/>
    <cellStyle name="Accent3 29" xfId="7235"/>
    <cellStyle name="Accent3 3" xfId="7236"/>
    <cellStyle name="Accent3 3 10" xfId="7237"/>
    <cellStyle name="Accent3 3 100" xfId="24211"/>
    <cellStyle name="Accent3 3 101" xfId="24848"/>
    <cellStyle name="Accent3 3 102" xfId="25010"/>
    <cellStyle name="Accent3 3 103" xfId="25328"/>
    <cellStyle name="Accent3 3 104" xfId="25546"/>
    <cellStyle name="Accent3 3 11" xfId="7238"/>
    <cellStyle name="Accent3 3 12" xfId="7239"/>
    <cellStyle name="Accent3 3 13" xfId="7240"/>
    <cellStyle name="Accent3 3 14" xfId="7241"/>
    <cellStyle name="Accent3 3 15" xfId="7242"/>
    <cellStyle name="Accent3 3 16" xfId="7243"/>
    <cellStyle name="Accent3 3 17" xfId="7244"/>
    <cellStyle name="Accent3 3 18" xfId="7245"/>
    <cellStyle name="Accent3 3 19" xfId="7246"/>
    <cellStyle name="Accent3 3 2" xfId="7247"/>
    <cellStyle name="Accent3 3 20" xfId="7248"/>
    <cellStyle name="Accent3 3 21" xfId="7249"/>
    <cellStyle name="Accent3 3 22" xfId="7250"/>
    <cellStyle name="Accent3 3 23" xfId="7251"/>
    <cellStyle name="Accent3 3 24" xfId="7252"/>
    <cellStyle name="Accent3 3 25" xfId="7253"/>
    <cellStyle name="Accent3 3 26" xfId="7254"/>
    <cellStyle name="Accent3 3 27" xfId="7255"/>
    <cellStyle name="Accent3 3 28" xfId="7256"/>
    <cellStyle name="Accent3 3 29" xfId="7257"/>
    <cellStyle name="Accent3 3 3" xfId="7258"/>
    <cellStyle name="Accent3 3 30" xfId="7259"/>
    <cellStyle name="Accent3 3 31" xfId="7260"/>
    <cellStyle name="Accent3 3 32" xfId="7261"/>
    <cellStyle name="Accent3 3 33" xfId="7262"/>
    <cellStyle name="Accent3 3 34" xfId="7263"/>
    <cellStyle name="Accent3 3 35" xfId="7264"/>
    <cellStyle name="Accent3 3 36" xfId="7265"/>
    <cellStyle name="Accent3 3 37" xfId="7266"/>
    <cellStyle name="Accent3 3 38" xfId="7267"/>
    <cellStyle name="Accent3 3 39" xfId="7268"/>
    <cellStyle name="Accent3 3 4" xfId="7269"/>
    <cellStyle name="Accent3 3 40" xfId="7270"/>
    <cellStyle name="Accent3 3 41" xfId="7271"/>
    <cellStyle name="Accent3 3 42" xfId="7272"/>
    <cellStyle name="Accent3 3 43" xfId="7273"/>
    <cellStyle name="Accent3 3 44" xfId="7274"/>
    <cellStyle name="Accent3 3 45" xfId="7275"/>
    <cellStyle name="Accent3 3 46" xfId="7276"/>
    <cellStyle name="Accent3 3 47" xfId="7277"/>
    <cellStyle name="Accent3 3 48" xfId="7278"/>
    <cellStyle name="Accent3 3 49" xfId="7279"/>
    <cellStyle name="Accent3 3 5" xfId="7280"/>
    <cellStyle name="Accent3 3 50" xfId="7281"/>
    <cellStyle name="Accent3 3 51" xfId="7282"/>
    <cellStyle name="Accent3 3 52" xfId="7283"/>
    <cellStyle name="Accent3 3 53" xfId="7284"/>
    <cellStyle name="Accent3 3 54" xfId="7285"/>
    <cellStyle name="Accent3 3 55" xfId="7286"/>
    <cellStyle name="Accent3 3 56" xfId="7287"/>
    <cellStyle name="Accent3 3 57" xfId="7288"/>
    <cellStyle name="Accent3 3 58" xfId="7289"/>
    <cellStyle name="Accent3 3 59" xfId="7290"/>
    <cellStyle name="Accent3 3 6" xfId="7291"/>
    <cellStyle name="Accent3 3 60" xfId="7292"/>
    <cellStyle name="Accent3 3 61" xfId="7293"/>
    <cellStyle name="Accent3 3 62" xfId="7294"/>
    <cellStyle name="Accent3 3 63" xfId="7295"/>
    <cellStyle name="Accent3 3 64" xfId="7296"/>
    <cellStyle name="Accent3 3 65" xfId="7297"/>
    <cellStyle name="Accent3 3 66" xfId="7298"/>
    <cellStyle name="Accent3 3 67" xfId="7299"/>
    <cellStyle name="Accent3 3 68" xfId="7300"/>
    <cellStyle name="Accent3 3 69" xfId="7301"/>
    <cellStyle name="Accent3 3 7" xfId="7302"/>
    <cellStyle name="Accent3 3 70" xfId="7303"/>
    <cellStyle name="Accent3 3 71" xfId="7304"/>
    <cellStyle name="Accent3 3 72" xfId="7305"/>
    <cellStyle name="Accent3 3 73" xfId="7306"/>
    <cellStyle name="Accent3 3 74" xfId="7307"/>
    <cellStyle name="Accent3 3 75" xfId="7308"/>
    <cellStyle name="Accent3 3 76" xfId="7309"/>
    <cellStyle name="Accent3 3 77" xfId="7310"/>
    <cellStyle name="Accent3 3 78" xfId="7311"/>
    <cellStyle name="Accent3 3 79" xfId="7312"/>
    <cellStyle name="Accent3 3 8" xfId="7313"/>
    <cellStyle name="Accent3 3 80" xfId="7314"/>
    <cellStyle name="Accent3 3 81" xfId="7315"/>
    <cellStyle name="Accent3 3 82" xfId="7316"/>
    <cellStyle name="Accent3 3 83" xfId="7317"/>
    <cellStyle name="Accent3 3 84" xfId="7318"/>
    <cellStyle name="Accent3 3 85" xfId="7319"/>
    <cellStyle name="Accent3 3 86" xfId="7320"/>
    <cellStyle name="Accent3 3 87" xfId="7321"/>
    <cellStyle name="Accent3 3 88" xfId="7322"/>
    <cellStyle name="Accent3 3 89" xfId="7323"/>
    <cellStyle name="Accent3 3 9" xfId="7324"/>
    <cellStyle name="Accent3 3 90" xfId="22463"/>
    <cellStyle name="Accent3 3 91" xfId="22632"/>
    <cellStyle name="Accent3 3 92" xfId="22797"/>
    <cellStyle name="Accent3 3 93" xfId="22962"/>
    <cellStyle name="Accent3 3 94" xfId="23127"/>
    <cellStyle name="Accent3 3 95" xfId="23292"/>
    <cellStyle name="Accent3 3 96" xfId="23456"/>
    <cellStyle name="Accent3 3 97" xfId="23621"/>
    <cellStyle name="Accent3 3 98" xfId="23784"/>
    <cellStyle name="Accent3 3 99" xfId="23949"/>
    <cellStyle name="Accent3 30" xfId="7325"/>
    <cellStyle name="Accent3 31" xfId="7326"/>
    <cellStyle name="Accent3 32" xfId="7327"/>
    <cellStyle name="Accent3 33" xfId="7328"/>
    <cellStyle name="Accent3 34" xfId="7329"/>
    <cellStyle name="Accent3 35" xfId="7330"/>
    <cellStyle name="Accent3 36" xfId="7331"/>
    <cellStyle name="Accent3 37" xfId="7332"/>
    <cellStyle name="Accent3 38" xfId="7333"/>
    <cellStyle name="Accent3 39" xfId="7334"/>
    <cellStyle name="Accent3 4" xfId="7335"/>
    <cellStyle name="Accent3 4 10" xfId="7336"/>
    <cellStyle name="Accent3 4 100" xfId="24212"/>
    <cellStyle name="Accent3 4 101" xfId="24849"/>
    <cellStyle name="Accent3 4 102" xfId="25011"/>
    <cellStyle name="Accent3 4 103" xfId="25330"/>
    <cellStyle name="Accent3 4 104" xfId="25540"/>
    <cellStyle name="Accent3 4 11" xfId="7337"/>
    <cellStyle name="Accent3 4 12" xfId="7338"/>
    <cellStyle name="Accent3 4 13" xfId="7339"/>
    <cellStyle name="Accent3 4 14" xfId="7340"/>
    <cellStyle name="Accent3 4 15" xfId="7341"/>
    <cellStyle name="Accent3 4 16" xfId="7342"/>
    <cellStyle name="Accent3 4 17" xfId="7343"/>
    <cellStyle name="Accent3 4 18" xfId="7344"/>
    <cellStyle name="Accent3 4 19" xfId="7345"/>
    <cellStyle name="Accent3 4 2" xfId="7346"/>
    <cellStyle name="Accent3 4 20" xfId="7347"/>
    <cellStyle name="Accent3 4 21" xfId="7348"/>
    <cellStyle name="Accent3 4 22" xfId="7349"/>
    <cellStyle name="Accent3 4 23" xfId="7350"/>
    <cellStyle name="Accent3 4 24" xfId="7351"/>
    <cellStyle name="Accent3 4 25" xfId="7352"/>
    <cellStyle name="Accent3 4 26" xfId="7353"/>
    <cellStyle name="Accent3 4 27" xfId="7354"/>
    <cellStyle name="Accent3 4 28" xfId="7355"/>
    <cellStyle name="Accent3 4 29" xfId="7356"/>
    <cellStyle name="Accent3 4 3" xfId="7357"/>
    <cellStyle name="Accent3 4 30" xfId="7358"/>
    <cellStyle name="Accent3 4 31" xfId="7359"/>
    <cellStyle name="Accent3 4 32" xfId="7360"/>
    <cellStyle name="Accent3 4 33" xfId="7361"/>
    <cellStyle name="Accent3 4 34" xfId="7362"/>
    <cellStyle name="Accent3 4 35" xfId="7363"/>
    <cellStyle name="Accent3 4 36" xfId="7364"/>
    <cellStyle name="Accent3 4 37" xfId="7365"/>
    <cellStyle name="Accent3 4 38" xfId="7366"/>
    <cellStyle name="Accent3 4 39" xfId="7367"/>
    <cellStyle name="Accent3 4 4" xfId="7368"/>
    <cellStyle name="Accent3 4 40" xfId="7369"/>
    <cellStyle name="Accent3 4 41" xfId="7370"/>
    <cellStyle name="Accent3 4 42" xfId="7371"/>
    <cellStyle name="Accent3 4 43" xfId="7372"/>
    <cellStyle name="Accent3 4 44" xfId="7373"/>
    <cellStyle name="Accent3 4 45" xfId="7374"/>
    <cellStyle name="Accent3 4 46" xfId="7375"/>
    <cellStyle name="Accent3 4 47" xfId="7376"/>
    <cellStyle name="Accent3 4 48" xfId="7377"/>
    <cellStyle name="Accent3 4 49" xfId="7378"/>
    <cellStyle name="Accent3 4 5" xfId="7379"/>
    <cellStyle name="Accent3 4 50" xfId="7380"/>
    <cellStyle name="Accent3 4 51" xfId="7381"/>
    <cellStyle name="Accent3 4 52" xfId="7382"/>
    <cellStyle name="Accent3 4 53" xfId="7383"/>
    <cellStyle name="Accent3 4 54" xfId="7384"/>
    <cellStyle name="Accent3 4 55" xfId="7385"/>
    <cellStyle name="Accent3 4 56" xfId="7386"/>
    <cellStyle name="Accent3 4 57" xfId="7387"/>
    <cellStyle name="Accent3 4 58" xfId="7388"/>
    <cellStyle name="Accent3 4 59" xfId="7389"/>
    <cellStyle name="Accent3 4 6" xfId="7390"/>
    <cellStyle name="Accent3 4 60" xfId="7391"/>
    <cellStyle name="Accent3 4 61" xfId="7392"/>
    <cellStyle name="Accent3 4 62" xfId="7393"/>
    <cellStyle name="Accent3 4 63" xfId="7394"/>
    <cellStyle name="Accent3 4 64" xfId="7395"/>
    <cellStyle name="Accent3 4 65" xfId="7396"/>
    <cellStyle name="Accent3 4 66" xfId="7397"/>
    <cellStyle name="Accent3 4 67" xfId="7398"/>
    <cellStyle name="Accent3 4 68" xfId="7399"/>
    <cellStyle name="Accent3 4 69" xfId="7400"/>
    <cellStyle name="Accent3 4 7" xfId="7401"/>
    <cellStyle name="Accent3 4 70" xfId="7402"/>
    <cellStyle name="Accent3 4 71" xfId="7403"/>
    <cellStyle name="Accent3 4 72" xfId="7404"/>
    <cellStyle name="Accent3 4 73" xfId="7405"/>
    <cellStyle name="Accent3 4 74" xfId="7406"/>
    <cellStyle name="Accent3 4 75" xfId="7407"/>
    <cellStyle name="Accent3 4 76" xfId="7408"/>
    <cellStyle name="Accent3 4 77" xfId="7409"/>
    <cellStyle name="Accent3 4 78" xfId="7410"/>
    <cellStyle name="Accent3 4 79" xfId="7411"/>
    <cellStyle name="Accent3 4 8" xfId="7412"/>
    <cellStyle name="Accent3 4 80" xfId="7413"/>
    <cellStyle name="Accent3 4 81" xfId="7414"/>
    <cellStyle name="Accent3 4 82" xfId="7415"/>
    <cellStyle name="Accent3 4 83" xfId="7416"/>
    <cellStyle name="Accent3 4 84" xfId="7417"/>
    <cellStyle name="Accent3 4 85" xfId="7418"/>
    <cellStyle name="Accent3 4 86" xfId="7419"/>
    <cellStyle name="Accent3 4 87" xfId="7420"/>
    <cellStyle name="Accent3 4 88" xfId="7421"/>
    <cellStyle name="Accent3 4 89" xfId="7422"/>
    <cellStyle name="Accent3 4 9" xfId="7423"/>
    <cellStyle name="Accent3 4 90" xfId="22464"/>
    <cellStyle name="Accent3 4 91" xfId="22633"/>
    <cellStyle name="Accent3 4 92" xfId="22798"/>
    <cellStyle name="Accent3 4 93" xfId="22963"/>
    <cellStyle name="Accent3 4 94" xfId="23128"/>
    <cellStyle name="Accent3 4 95" xfId="23293"/>
    <cellStyle name="Accent3 4 96" xfId="23457"/>
    <cellStyle name="Accent3 4 97" xfId="23622"/>
    <cellStyle name="Accent3 4 98" xfId="23785"/>
    <cellStyle name="Accent3 4 99" xfId="23950"/>
    <cellStyle name="Accent3 40" xfId="7424"/>
    <cellStyle name="Accent3 41" xfId="7425"/>
    <cellStyle name="Accent3 42" xfId="7426"/>
    <cellStyle name="Accent3 43" xfId="7427"/>
    <cellStyle name="Accent3 44" xfId="7428"/>
    <cellStyle name="Accent3 45" xfId="7429"/>
    <cellStyle name="Accent3 46" xfId="7430"/>
    <cellStyle name="Accent3 47" xfId="7431"/>
    <cellStyle name="Accent3 48" xfId="7432"/>
    <cellStyle name="Accent3 49" xfId="7433"/>
    <cellStyle name="Accent3 5" xfId="7434"/>
    <cellStyle name="Accent3 5 2" xfId="24364"/>
    <cellStyle name="Accent3 5 2 2" xfId="24626"/>
    <cellStyle name="Accent3 5 3" xfId="25332"/>
    <cellStyle name="Accent3 5 4" xfId="25538"/>
    <cellStyle name="Accent3 50" xfId="7435"/>
    <cellStyle name="Accent3 51" xfId="7436"/>
    <cellStyle name="Accent3 52" xfId="7437"/>
    <cellStyle name="Accent3 53" xfId="7438"/>
    <cellStyle name="Accent3 54" xfId="7439"/>
    <cellStyle name="Accent3 55" xfId="7440"/>
    <cellStyle name="Accent3 56" xfId="7441"/>
    <cellStyle name="Accent3 57" xfId="7442"/>
    <cellStyle name="Accent3 58" xfId="7443"/>
    <cellStyle name="Accent3 59" xfId="7444"/>
    <cellStyle name="Accent3 6" xfId="7445"/>
    <cellStyle name="Accent3 6 2" xfId="24416"/>
    <cellStyle name="Accent3 6 2 2" xfId="24627"/>
    <cellStyle name="Accent3 6 3" xfId="25333"/>
    <cellStyle name="Accent3 6 4" xfId="25537"/>
    <cellStyle name="Accent3 60" xfId="7446"/>
    <cellStyle name="Accent3 61" xfId="7447"/>
    <cellStyle name="Accent3 62" xfId="7448"/>
    <cellStyle name="Accent3 63" xfId="7449"/>
    <cellStyle name="Accent3 64" xfId="7450"/>
    <cellStyle name="Accent3 65" xfId="7451"/>
    <cellStyle name="Accent3 66" xfId="7452"/>
    <cellStyle name="Accent3 67" xfId="7453"/>
    <cellStyle name="Accent3 68" xfId="7454"/>
    <cellStyle name="Accent3 69" xfId="7455"/>
    <cellStyle name="Accent3 7" xfId="7456"/>
    <cellStyle name="Accent3 7 2" xfId="24466"/>
    <cellStyle name="Accent3 7 2 2" xfId="24628"/>
    <cellStyle name="Accent3 7 3" xfId="25334"/>
    <cellStyle name="Accent3 7 4" xfId="25536"/>
    <cellStyle name="Accent3 70" xfId="7457"/>
    <cellStyle name="Accent3 71" xfId="7458"/>
    <cellStyle name="Accent3 72" xfId="7459"/>
    <cellStyle name="Accent3 73" xfId="7460"/>
    <cellStyle name="Accent3 74" xfId="7461"/>
    <cellStyle name="Accent3 75" xfId="7462"/>
    <cellStyle name="Accent3 76" xfId="7463"/>
    <cellStyle name="Accent3 77" xfId="7464"/>
    <cellStyle name="Accent3 78" xfId="7465"/>
    <cellStyle name="Accent3 79" xfId="7466"/>
    <cellStyle name="Accent3 8" xfId="7467"/>
    <cellStyle name="Accent3 8 2" xfId="24521"/>
    <cellStyle name="Accent3 8 2 2" xfId="24629"/>
    <cellStyle name="Accent3 8 3" xfId="25336"/>
    <cellStyle name="Accent3 8 4" xfId="25535"/>
    <cellStyle name="Accent3 80" xfId="7468"/>
    <cellStyle name="Accent3 81" xfId="7469"/>
    <cellStyle name="Accent3 82" xfId="7470"/>
    <cellStyle name="Accent3 83" xfId="7471"/>
    <cellStyle name="Accent3 84" xfId="7472"/>
    <cellStyle name="Accent3 85" xfId="7473"/>
    <cellStyle name="Accent3 86" xfId="7474"/>
    <cellStyle name="Accent3 87" xfId="7475"/>
    <cellStyle name="Accent3 88" xfId="7476"/>
    <cellStyle name="Accent3 89" xfId="7477"/>
    <cellStyle name="Accent3 9" xfId="7478"/>
    <cellStyle name="Accent3 90" xfId="7479"/>
    <cellStyle name="Accent3 91" xfId="7480"/>
    <cellStyle name="Accent3 92" xfId="7481"/>
    <cellStyle name="Accent3 93" xfId="22461"/>
    <cellStyle name="Accent3 94" xfId="22630"/>
    <cellStyle name="Accent3 95" xfId="22795"/>
    <cellStyle name="Accent3 96" xfId="22960"/>
    <cellStyle name="Accent3 97" xfId="23125"/>
    <cellStyle name="Accent3 98" xfId="23290"/>
    <cellStyle name="Accent3 99" xfId="23454"/>
    <cellStyle name="Accent4" xfId="7482"/>
    <cellStyle name="Accent4 10" xfId="7483"/>
    <cellStyle name="Accent4 100" xfId="23623"/>
    <cellStyle name="Accent4 101" xfId="23786"/>
    <cellStyle name="Accent4 102" xfId="23951"/>
    <cellStyle name="Accent4 103" xfId="24117"/>
    <cellStyle name="Accent4 103 2" xfId="24213"/>
    <cellStyle name="Accent4 103 3" xfId="26159"/>
    <cellStyle name="Accent4 103 4" xfId="26411"/>
    <cellStyle name="Accent4 103 5" xfId="26309"/>
    <cellStyle name="Accent4 104" xfId="24850"/>
    <cellStyle name="Accent4 105" xfId="25012"/>
    <cellStyle name="Accent4 106" xfId="25338"/>
    <cellStyle name="Accent4 107" xfId="25534"/>
    <cellStyle name="Accent4 108" xfId="26097"/>
    <cellStyle name="Accent4 109" xfId="26234"/>
    <cellStyle name="Accent4 11" xfId="7484"/>
    <cellStyle name="Accent4 110" xfId="26472"/>
    <cellStyle name="Accent4 111" xfId="27595"/>
    <cellStyle name="Accent4 12" xfId="7485"/>
    <cellStyle name="Accent4 13" xfId="7486"/>
    <cellStyle name="Accent4 14" xfId="7487"/>
    <cellStyle name="Accent4 15" xfId="7488"/>
    <cellStyle name="Accent4 16" xfId="7489"/>
    <cellStyle name="Accent4 17" xfId="7490"/>
    <cellStyle name="Accent4 18" xfId="7491"/>
    <cellStyle name="Accent4 19" xfId="7492"/>
    <cellStyle name="Accent4 2" xfId="7493"/>
    <cellStyle name="Accent4 2 10" xfId="7494"/>
    <cellStyle name="Accent4 2 100" xfId="24214"/>
    <cellStyle name="Accent4 2 101" xfId="24851"/>
    <cellStyle name="Accent4 2 102" xfId="25013"/>
    <cellStyle name="Accent4 2 103" xfId="25340"/>
    <cellStyle name="Accent4 2 104" xfId="25533"/>
    <cellStyle name="Accent4 2 11" xfId="7495"/>
    <cellStyle name="Accent4 2 12" xfId="7496"/>
    <cellStyle name="Accent4 2 13" xfId="7497"/>
    <cellStyle name="Accent4 2 14" xfId="7498"/>
    <cellStyle name="Accent4 2 15" xfId="7499"/>
    <cellStyle name="Accent4 2 16" xfId="7500"/>
    <cellStyle name="Accent4 2 17" xfId="7501"/>
    <cellStyle name="Accent4 2 18" xfId="7502"/>
    <cellStyle name="Accent4 2 19" xfId="7503"/>
    <cellStyle name="Accent4 2 2" xfId="7504"/>
    <cellStyle name="Accent4 2 20" xfId="7505"/>
    <cellStyle name="Accent4 2 21" xfId="7506"/>
    <cellStyle name="Accent4 2 22" xfId="7507"/>
    <cellStyle name="Accent4 2 23" xfId="7508"/>
    <cellStyle name="Accent4 2 24" xfId="7509"/>
    <cellStyle name="Accent4 2 25" xfId="7510"/>
    <cellStyle name="Accent4 2 26" xfId="7511"/>
    <cellStyle name="Accent4 2 27" xfId="7512"/>
    <cellStyle name="Accent4 2 28" xfId="7513"/>
    <cellStyle name="Accent4 2 29" xfId="7514"/>
    <cellStyle name="Accent4 2 3" xfId="7515"/>
    <cellStyle name="Accent4 2 30" xfId="7516"/>
    <cellStyle name="Accent4 2 31" xfId="7517"/>
    <cellStyle name="Accent4 2 32" xfId="7518"/>
    <cellStyle name="Accent4 2 33" xfId="7519"/>
    <cellStyle name="Accent4 2 34" xfId="7520"/>
    <cellStyle name="Accent4 2 35" xfId="7521"/>
    <cellStyle name="Accent4 2 36" xfId="7522"/>
    <cellStyle name="Accent4 2 37" xfId="7523"/>
    <cellStyle name="Accent4 2 38" xfId="7524"/>
    <cellStyle name="Accent4 2 39" xfId="7525"/>
    <cellStyle name="Accent4 2 4" xfId="7526"/>
    <cellStyle name="Accent4 2 40" xfId="7527"/>
    <cellStyle name="Accent4 2 41" xfId="7528"/>
    <cellStyle name="Accent4 2 42" xfId="7529"/>
    <cellStyle name="Accent4 2 43" xfId="7530"/>
    <cellStyle name="Accent4 2 44" xfId="7531"/>
    <cellStyle name="Accent4 2 45" xfId="7532"/>
    <cellStyle name="Accent4 2 46" xfId="7533"/>
    <cellStyle name="Accent4 2 47" xfId="7534"/>
    <cellStyle name="Accent4 2 48" xfId="7535"/>
    <cellStyle name="Accent4 2 49" xfId="7536"/>
    <cellStyle name="Accent4 2 5" xfId="7537"/>
    <cellStyle name="Accent4 2 50" xfId="7538"/>
    <cellStyle name="Accent4 2 51" xfId="7539"/>
    <cellStyle name="Accent4 2 52" xfId="7540"/>
    <cellStyle name="Accent4 2 53" xfId="7541"/>
    <cellStyle name="Accent4 2 54" xfId="7542"/>
    <cellStyle name="Accent4 2 55" xfId="7543"/>
    <cellStyle name="Accent4 2 56" xfId="7544"/>
    <cellStyle name="Accent4 2 57" xfId="7545"/>
    <cellStyle name="Accent4 2 58" xfId="7546"/>
    <cellStyle name="Accent4 2 59" xfId="7547"/>
    <cellStyle name="Accent4 2 6" xfId="7548"/>
    <cellStyle name="Accent4 2 60" xfId="7549"/>
    <cellStyle name="Accent4 2 61" xfId="7550"/>
    <cellStyle name="Accent4 2 62" xfId="7551"/>
    <cellStyle name="Accent4 2 63" xfId="7552"/>
    <cellStyle name="Accent4 2 64" xfId="7553"/>
    <cellStyle name="Accent4 2 65" xfId="7554"/>
    <cellStyle name="Accent4 2 66" xfId="7555"/>
    <cellStyle name="Accent4 2 67" xfId="7556"/>
    <cellStyle name="Accent4 2 68" xfId="7557"/>
    <cellStyle name="Accent4 2 69" xfId="7558"/>
    <cellStyle name="Accent4 2 7" xfId="7559"/>
    <cellStyle name="Accent4 2 70" xfId="7560"/>
    <cellStyle name="Accent4 2 71" xfId="7561"/>
    <cellStyle name="Accent4 2 72" xfId="7562"/>
    <cellStyle name="Accent4 2 73" xfId="7563"/>
    <cellStyle name="Accent4 2 74" xfId="7564"/>
    <cellStyle name="Accent4 2 75" xfId="7565"/>
    <cellStyle name="Accent4 2 76" xfId="7566"/>
    <cellStyle name="Accent4 2 77" xfId="7567"/>
    <cellStyle name="Accent4 2 78" xfId="7568"/>
    <cellStyle name="Accent4 2 79" xfId="7569"/>
    <cellStyle name="Accent4 2 8" xfId="7570"/>
    <cellStyle name="Accent4 2 80" xfId="7571"/>
    <cellStyle name="Accent4 2 81" xfId="7572"/>
    <cellStyle name="Accent4 2 82" xfId="7573"/>
    <cellStyle name="Accent4 2 83" xfId="7574"/>
    <cellStyle name="Accent4 2 84" xfId="7575"/>
    <cellStyle name="Accent4 2 85" xfId="7576"/>
    <cellStyle name="Accent4 2 86" xfId="7577"/>
    <cellStyle name="Accent4 2 87" xfId="7578"/>
    <cellStyle name="Accent4 2 88" xfId="7579"/>
    <cellStyle name="Accent4 2 89" xfId="7580"/>
    <cellStyle name="Accent4 2 9" xfId="7581"/>
    <cellStyle name="Accent4 2 90" xfId="22466"/>
    <cellStyle name="Accent4 2 91" xfId="22635"/>
    <cellStyle name="Accent4 2 92" xfId="22800"/>
    <cellStyle name="Accent4 2 93" xfId="22965"/>
    <cellStyle name="Accent4 2 94" xfId="23130"/>
    <cellStyle name="Accent4 2 95" xfId="23295"/>
    <cellStyle name="Accent4 2 96" xfId="23459"/>
    <cellStyle name="Accent4 2 97" xfId="23624"/>
    <cellStyle name="Accent4 2 98" xfId="23787"/>
    <cellStyle name="Accent4 2 99" xfId="23952"/>
    <cellStyle name="Accent4 20" xfId="7582"/>
    <cellStyle name="Accent4 21" xfId="7583"/>
    <cellStyle name="Accent4 22" xfId="7584"/>
    <cellStyle name="Accent4 23" xfId="7585"/>
    <cellStyle name="Accent4 24" xfId="7586"/>
    <cellStyle name="Accent4 25" xfId="7587"/>
    <cellStyle name="Accent4 26" xfId="7588"/>
    <cellStyle name="Accent4 27" xfId="7589"/>
    <cellStyle name="Accent4 28" xfId="7590"/>
    <cellStyle name="Accent4 29" xfId="7591"/>
    <cellStyle name="Accent4 3" xfId="7592"/>
    <cellStyle name="Accent4 3 10" xfId="7593"/>
    <cellStyle name="Accent4 3 100" xfId="24215"/>
    <cellStyle name="Accent4 3 101" xfId="24852"/>
    <cellStyle name="Accent4 3 102" xfId="25014"/>
    <cellStyle name="Accent4 3 103" xfId="25343"/>
    <cellStyle name="Accent4 3 104" xfId="25531"/>
    <cellStyle name="Accent4 3 11" xfId="7594"/>
    <cellStyle name="Accent4 3 12" xfId="7595"/>
    <cellStyle name="Accent4 3 13" xfId="7596"/>
    <cellStyle name="Accent4 3 14" xfId="7597"/>
    <cellStyle name="Accent4 3 15" xfId="7598"/>
    <cellStyle name="Accent4 3 16" xfId="7599"/>
    <cellStyle name="Accent4 3 17" xfId="7600"/>
    <cellStyle name="Accent4 3 18" xfId="7601"/>
    <cellStyle name="Accent4 3 19" xfId="7602"/>
    <cellStyle name="Accent4 3 2" xfId="7603"/>
    <cellStyle name="Accent4 3 20" xfId="7604"/>
    <cellStyle name="Accent4 3 21" xfId="7605"/>
    <cellStyle name="Accent4 3 22" xfId="7606"/>
    <cellStyle name="Accent4 3 23" xfId="7607"/>
    <cellStyle name="Accent4 3 24" xfId="7608"/>
    <cellStyle name="Accent4 3 25" xfId="7609"/>
    <cellStyle name="Accent4 3 26" xfId="7610"/>
    <cellStyle name="Accent4 3 27" xfId="7611"/>
    <cellStyle name="Accent4 3 28" xfId="7612"/>
    <cellStyle name="Accent4 3 29" xfId="7613"/>
    <cellStyle name="Accent4 3 3" xfId="7614"/>
    <cellStyle name="Accent4 3 30" xfId="7615"/>
    <cellStyle name="Accent4 3 31" xfId="7616"/>
    <cellStyle name="Accent4 3 32" xfId="7617"/>
    <cellStyle name="Accent4 3 33" xfId="7618"/>
    <cellStyle name="Accent4 3 34" xfId="7619"/>
    <cellStyle name="Accent4 3 35" xfId="7620"/>
    <cellStyle name="Accent4 3 36" xfId="7621"/>
    <cellStyle name="Accent4 3 37" xfId="7622"/>
    <cellStyle name="Accent4 3 38" xfId="7623"/>
    <cellStyle name="Accent4 3 39" xfId="7624"/>
    <cellStyle name="Accent4 3 4" xfId="7625"/>
    <cellStyle name="Accent4 3 40" xfId="7626"/>
    <cellStyle name="Accent4 3 41" xfId="7627"/>
    <cellStyle name="Accent4 3 42" xfId="7628"/>
    <cellStyle name="Accent4 3 43" xfId="7629"/>
    <cellStyle name="Accent4 3 44" xfId="7630"/>
    <cellStyle name="Accent4 3 45" xfId="7631"/>
    <cellStyle name="Accent4 3 46" xfId="7632"/>
    <cellStyle name="Accent4 3 47" xfId="7633"/>
    <cellStyle name="Accent4 3 48" xfId="7634"/>
    <cellStyle name="Accent4 3 49" xfId="7635"/>
    <cellStyle name="Accent4 3 5" xfId="7636"/>
    <cellStyle name="Accent4 3 50" xfId="7637"/>
    <cellStyle name="Accent4 3 51" xfId="7638"/>
    <cellStyle name="Accent4 3 52" xfId="7639"/>
    <cellStyle name="Accent4 3 53" xfId="7640"/>
    <cellStyle name="Accent4 3 54" xfId="7641"/>
    <cellStyle name="Accent4 3 55" xfId="7642"/>
    <cellStyle name="Accent4 3 56" xfId="7643"/>
    <cellStyle name="Accent4 3 57" xfId="7644"/>
    <cellStyle name="Accent4 3 58" xfId="7645"/>
    <cellStyle name="Accent4 3 59" xfId="7646"/>
    <cellStyle name="Accent4 3 6" xfId="7647"/>
    <cellStyle name="Accent4 3 60" xfId="7648"/>
    <cellStyle name="Accent4 3 61" xfId="7649"/>
    <cellStyle name="Accent4 3 62" xfId="7650"/>
    <cellStyle name="Accent4 3 63" xfId="7651"/>
    <cellStyle name="Accent4 3 64" xfId="7652"/>
    <cellStyle name="Accent4 3 65" xfId="7653"/>
    <cellStyle name="Accent4 3 66" xfId="7654"/>
    <cellStyle name="Accent4 3 67" xfId="7655"/>
    <cellStyle name="Accent4 3 68" xfId="7656"/>
    <cellStyle name="Accent4 3 69" xfId="7657"/>
    <cellStyle name="Accent4 3 7" xfId="7658"/>
    <cellStyle name="Accent4 3 70" xfId="7659"/>
    <cellStyle name="Accent4 3 71" xfId="7660"/>
    <cellStyle name="Accent4 3 72" xfId="7661"/>
    <cellStyle name="Accent4 3 73" xfId="7662"/>
    <cellStyle name="Accent4 3 74" xfId="7663"/>
    <cellStyle name="Accent4 3 75" xfId="7664"/>
    <cellStyle name="Accent4 3 76" xfId="7665"/>
    <cellStyle name="Accent4 3 77" xfId="7666"/>
    <cellStyle name="Accent4 3 78" xfId="7667"/>
    <cellStyle name="Accent4 3 79" xfId="7668"/>
    <cellStyle name="Accent4 3 8" xfId="7669"/>
    <cellStyle name="Accent4 3 80" xfId="7670"/>
    <cellStyle name="Accent4 3 81" xfId="7671"/>
    <cellStyle name="Accent4 3 82" xfId="7672"/>
    <cellStyle name="Accent4 3 83" xfId="7673"/>
    <cellStyle name="Accent4 3 84" xfId="7674"/>
    <cellStyle name="Accent4 3 85" xfId="7675"/>
    <cellStyle name="Accent4 3 86" xfId="7676"/>
    <cellStyle name="Accent4 3 87" xfId="7677"/>
    <cellStyle name="Accent4 3 88" xfId="7678"/>
    <cellStyle name="Accent4 3 89" xfId="7679"/>
    <cellStyle name="Accent4 3 9" xfId="7680"/>
    <cellStyle name="Accent4 3 90" xfId="22467"/>
    <cellStyle name="Accent4 3 91" xfId="22636"/>
    <cellStyle name="Accent4 3 92" xfId="22801"/>
    <cellStyle name="Accent4 3 93" xfId="22966"/>
    <cellStyle name="Accent4 3 94" xfId="23131"/>
    <cellStyle name="Accent4 3 95" xfId="23296"/>
    <cellStyle name="Accent4 3 96" xfId="23460"/>
    <cellStyle name="Accent4 3 97" xfId="23625"/>
    <cellStyle name="Accent4 3 98" xfId="23788"/>
    <cellStyle name="Accent4 3 99" xfId="23953"/>
    <cellStyle name="Accent4 30" xfId="7681"/>
    <cellStyle name="Accent4 31" xfId="7682"/>
    <cellStyle name="Accent4 32" xfId="7683"/>
    <cellStyle name="Accent4 33" xfId="7684"/>
    <cellStyle name="Accent4 34" xfId="7685"/>
    <cellStyle name="Accent4 35" xfId="7686"/>
    <cellStyle name="Accent4 36" xfId="7687"/>
    <cellStyle name="Accent4 37" xfId="7688"/>
    <cellStyle name="Accent4 38" xfId="7689"/>
    <cellStyle name="Accent4 39" xfId="7690"/>
    <cellStyle name="Accent4 4" xfId="7691"/>
    <cellStyle name="Accent4 4 10" xfId="7692"/>
    <cellStyle name="Accent4 4 100" xfId="24216"/>
    <cellStyle name="Accent4 4 101" xfId="24853"/>
    <cellStyle name="Accent4 4 102" xfId="25015"/>
    <cellStyle name="Accent4 4 103" xfId="25345"/>
    <cellStyle name="Accent4 4 104" xfId="25525"/>
    <cellStyle name="Accent4 4 11" xfId="7693"/>
    <cellStyle name="Accent4 4 12" xfId="7694"/>
    <cellStyle name="Accent4 4 13" xfId="7695"/>
    <cellStyle name="Accent4 4 14" xfId="7696"/>
    <cellStyle name="Accent4 4 15" xfId="7697"/>
    <cellStyle name="Accent4 4 16" xfId="7698"/>
    <cellStyle name="Accent4 4 17" xfId="7699"/>
    <cellStyle name="Accent4 4 18" xfId="7700"/>
    <cellStyle name="Accent4 4 19" xfId="7701"/>
    <cellStyle name="Accent4 4 2" xfId="7702"/>
    <cellStyle name="Accent4 4 20" xfId="7703"/>
    <cellStyle name="Accent4 4 21" xfId="7704"/>
    <cellStyle name="Accent4 4 22" xfId="7705"/>
    <cellStyle name="Accent4 4 23" xfId="7706"/>
    <cellStyle name="Accent4 4 24" xfId="7707"/>
    <cellStyle name="Accent4 4 25" xfId="7708"/>
    <cellStyle name="Accent4 4 26" xfId="7709"/>
    <cellStyle name="Accent4 4 27" xfId="7710"/>
    <cellStyle name="Accent4 4 28" xfId="7711"/>
    <cellStyle name="Accent4 4 29" xfId="7712"/>
    <cellStyle name="Accent4 4 3" xfId="7713"/>
    <cellStyle name="Accent4 4 30" xfId="7714"/>
    <cellStyle name="Accent4 4 31" xfId="7715"/>
    <cellStyle name="Accent4 4 32" xfId="7716"/>
    <cellStyle name="Accent4 4 33" xfId="7717"/>
    <cellStyle name="Accent4 4 34" xfId="7718"/>
    <cellStyle name="Accent4 4 35" xfId="7719"/>
    <cellStyle name="Accent4 4 36" xfId="7720"/>
    <cellStyle name="Accent4 4 37" xfId="7721"/>
    <cellStyle name="Accent4 4 38" xfId="7722"/>
    <cellStyle name="Accent4 4 39" xfId="7723"/>
    <cellStyle name="Accent4 4 4" xfId="7724"/>
    <cellStyle name="Accent4 4 40" xfId="7725"/>
    <cellStyle name="Accent4 4 41" xfId="7726"/>
    <cellStyle name="Accent4 4 42" xfId="7727"/>
    <cellStyle name="Accent4 4 43" xfId="7728"/>
    <cellStyle name="Accent4 4 44" xfId="7729"/>
    <cellStyle name="Accent4 4 45" xfId="7730"/>
    <cellStyle name="Accent4 4 46" xfId="7731"/>
    <cellStyle name="Accent4 4 47" xfId="7732"/>
    <cellStyle name="Accent4 4 48" xfId="7733"/>
    <cellStyle name="Accent4 4 49" xfId="7734"/>
    <cellStyle name="Accent4 4 5" xfId="7735"/>
    <cellStyle name="Accent4 4 50" xfId="7736"/>
    <cellStyle name="Accent4 4 51" xfId="7737"/>
    <cellStyle name="Accent4 4 52" xfId="7738"/>
    <cellStyle name="Accent4 4 53" xfId="7739"/>
    <cellStyle name="Accent4 4 54" xfId="7740"/>
    <cellStyle name="Accent4 4 55" xfId="7741"/>
    <cellStyle name="Accent4 4 56" xfId="7742"/>
    <cellStyle name="Accent4 4 57" xfId="7743"/>
    <cellStyle name="Accent4 4 58" xfId="7744"/>
    <cellStyle name="Accent4 4 59" xfId="7745"/>
    <cellStyle name="Accent4 4 6" xfId="7746"/>
    <cellStyle name="Accent4 4 60" xfId="7747"/>
    <cellStyle name="Accent4 4 61" xfId="7748"/>
    <cellStyle name="Accent4 4 62" xfId="7749"/>
    <cellStyle name="Accent4 4 63" xfId="7750"/>
    <cellStyle name="Accent4 4 64" xfId="7751"/>
    <cellStyle name="Accent4 4 65" xfId="7752"/>
    <cellStyle name="Accent4 4 66" xfId="7753"/>
    <cellStyle name="Accent4 4 67" xfId="7754"/>
    <cellStyle name="Accent4 4 68" xfId="7755"/>
    <cellStyle name="Accent4 4 69" xfId="7756"/>
    <cellStyle name="Accent4 4 7" xfId="7757"/>
    <cellStyle name="Accent4 4 70" xfId="7758"/>
    <cellStyle name="Accent4 4 71" xfId="7759"/>
    <cellStyle name="Accent4 4 72" xfId="7760"/>
    <cellStyle name="Accent4 4 73" xfId="7761"/>
    <cellStyle name="Accent4 4 74" xfId="7762"/>
    <cellStyle name="Accent4 4 75" xfId="7763"/>
    <cellStyle name="Accent4 4 76" xfId="7764"/>
    <cellStyle name="Accent4 4 77" xfId="7765"/>
    <cellStyle name="Accent4 4 78" xfId="7766"/>
    <cellStyle name="Accent4 4 79" xfId="7767"/>
    <cellStyle name="Accent4 4 8" xfId="7768"/>
    <cellStyle name="Accent4 4 80" xfId="7769"/>
    <cellStyle name="Accent4 4 81" xfId="7770"/>
    <cellStyle name="Accent4 4 82" xfId="7771"/>
    <cellStyle name="Accent4 4 83" xfId="7772"/>
    <cellStyle name="Accent4 4 84" xfId="7773"/>
    <cellStyle name="Accent4 4 85" xfId="7774"/>
    <cellStyle name="Accent4 4 86" xfId="7775"/>
    <cellStyle name="Accent4 4 87" xfId="7776"/>
    <cellStyle name="Accent4 4 88" xfId="7777"/>
    <cellStyle name="Accent4 4 89" xfId="7778"/>
    <cellStyle name="Accent4 4 9" xfId="7779"/>
    <cellStyle name="Accent4 4 90" xfId="22468"/>
    <cellStyle name="Accent4 4 91" xfId="22637"/>
    <cellStyle name="Accent4 4 92" xfId="22802"/>
    <cellStyle name="Accent4 4 93" xfId="22967"/>
    <cellStyle name="Accent4 4 94" xfId="23132"/>
    <cellStyle name="Accent4 4 95" xfId="23297"/>
    <cellStyle name="Accent4 4 96" xfId="23461"/>
    <cellStyle name="Accent4 4 97" xfId="23626"/>
    <cellStyle name="Accent4 4 98" xfId="23789"/>
    <cellStyle name="Accent4 4 99" xfId="23954"/>
    <cellStyle name="Accent4 40" xfId="7780"/>
    <cellStyle name="Accent4 41" xfId="7781"/>
    <cellStyle name="Accent4 42" xfId="7782"/>
    <cellStyle name="Accent4 43" xfId="7783"/>
    <cellStyle name="Accent4 44" xfId="7784"/>
    <cellStyle name="Accent4 45" xfId="7785"/>
    <cellStyle name="Accent4 46" xfId="7786"/>
    <cellStyle name="Accent4 47" xfId="7787"/>
    <cellStyle name="Accent4 48" xfId="7788"/>
    <cellStyle name="Accent4 49" xfId="7789"/>
    <cellStyle name="Accent4 5" xfId="7790"/>
    <cellStyle name="Accent4 5 2" xfId="24365"/>
    <cellStyle name="Accent4 5 2 2" xfId="24630"/>
    <cellStyle name="Accent4 5 3" xfId="25348"/>
    <cellStyle name="Accent4 5 4" xfId="25523"/>
    <cellStyle name="Accent4 50" xfId="7791"/>
    <cellStyle name="Accent4 51" xfId="7792"/>
    <cellStyle name="Accent4 52" xfId="7793"/>
    <cellStyle name="Accent4 53" xfId="7794"/>
    <cellStyle name="Accent4 54" xfId="7795"/>
    <cellStyle name="Accent4 55" xfId="7796"/>
    <cellStyle name="Accent4 56" xfId="7797"/>
    <cellStyle name="Accent4 57" xfId="7798"/>
    <cellStyle name="Accent4 58" xfId="7799"/>
    <cellStyle name="Accent4 59" xfId="7800"/>
    <cellStyle name="Accent4 6" xfId="7801"/>
    <cellStyle name="Accent4 6 2" xfId="24417"/>
    <cellStyle name="Accent4 6 2 2" xfId="24631"/>
    <cellStyle name="Accent4 6 3" xfId="25350"/>
    <cellStyle name="Accent4 6 4" xfId="25522"/>
    <cellStyle name="Accent4 60" xfId="7802"/>
    <cellStyle name="Accent4 61" xfId="7803"/>
    <cellStyle name="Accent4 62" xfId="7804"/>
    <cellStyle name="Accent4 63" xfId="7805"/>
    <cellStyle name="Accent4 64" xfId="7806"/>
    <cellStyle name="Accent4 65" xfId="7807"/>
    <cellStyle name="Accent4 66" xfId="7808"/>
    <cellStyle name="Accent4 67" xfId="7809"/>
    <cellStyle name="Accent4 68" xfId="7810"/>
    <cellStyle name="Accent4 69" xfId="7811"/>
    <cellStyle name="Accent4 7" xfId="7812"/>
    <cellStyle name="Accent4 7 2" xfId="24467"/>
    <cellStyle name="Accent4 7 2 2" xfId="24632"/>
    <cellStyle name="Accent4 7 3" xfId="25352"/>
    <cellStyle name="Accent4 7 4" xfId="25520"/>
    <cellStyle name="Accent4 70" xfId="7813"/>
    <cellStyle name="Accent4 71" xfId="7814"/>
    <cellStyle name="Accent4 72" xfId="7815"/>
    <cellStyle name="Accent4 73" xfId="7816"/>
    <cellStyle name="Accent4 74" xfId="7817"/>
    <cellStyle name="Accent4 75" xfId="7818"/>
    <cellStyle name="Accent4 76" xfId="7819"/>
    <cellStyle name="Accent4 77" xfId="7820"/>
    <cellStyle name="Accent4 78" xfId="7821"/>
    <cellStyle name="Accent4 79" xfId="7822"/>
    <cellStyle name="Accent4 8" xfId="7823"/>
    <cellStyle name="Accent4 8 2" xfId="24522"/>
    <cellStyle name="Accent4 8 2 2" xfId="24633"/>
    <cellStyle name="Accent4 8 3" xfId="25354"/>
    <cellStyle name="Accent4 8 4" xfId="25876"/>
    <cellStyle name="Accent4 80" xfId="7824"/>
    <cellStyle name="Accent4 81" xfId="7825"/>
    <cellStyle name="Accent4 82" xfId="7826"/>
    <cellStyle name="Accent4 83" xfId="7827"/>
    <cellStyle name="Accent4 84" xfId="7828"/>
    <cellStyle name="Accent4 85" xfId="7829"/>
    <cellStyle name="Accent4 86" xfId="7830"/>
    <cellStyle name="Accent4 87" xfId="7831"/>
    <cellStyle name="Accent4 88" xfId="7832"/>
    <cellStyle name="Accent4 89" xfId="7833"/>
    <cellStyle name="Accent4 9" xfId="7834"/>
    <cellStyle name="Accent4 90" xfId="7835"/>
    <cellStyle name="Accent4 91" xfId="7836"/>
    <cellStyle name="Accent4 92" xfId="7837"/>
    <cellStyle name="Accent4 93" xfId="22465"/>
    <cellStyle name="Accent4 94" xfId="22634"/>
    <cellStyle name="Accent4 95" xfId="22799"/>
    <cellStyle name="Accent4 96" xfId="22964"/>
    <cellStyle name="Accent4 97" xfId="23129"/>
    <cellStyle name="Accent4 98" xfId="23294"/>
    <cellStyle name="Accent4 99" xfId="23458"/>
    <cellStyle name="Accent5" xfId="7838"/>
    <cellStyle name="Accent5 10" xfId="7839"/>
    <cellStyle name="Accent5 100" xfId="23627"/>
    <cellStyle name="Accent5 101" xfId="23790"/>
    <cellStyle name="Accent5 102" xfId="23955"/>
    <cellStyle name="Accent5 103" xfId="24118"/>
    <cellStyle name="Accent5 103 2" xfId="24217"/>
    <cellStyle name="Accent5 103 3" xfId="26160"/>
    <cellStyle name="Accent5 103 4" xfId="26412"/>
    <cellStyle name="Accent5 103 5" xfId="26308"/>
    <cellStyle name="Accent5 104" xfId="24854"/>
    <cellStyle name="Accent5 105" xfId="25016"/>
    <cellStyle name="Accent5 106" xfId="25356"/>
    <cellStyle name="Accent5 107" xfId="25519"/>
    <cellStyle name="Accent5 108" xfId="26098"/>
    <cellStyle name="Accent5 109" xfId="26235"/>
    <cellStyle name="Accent5 11" xfId="7840"/>
    <cellStyle name="Accent5 110" xfId="26468"/>
    <cellStyle name="Accent5 111" xfId="27596"/>
    <cellStyle name="Accent5 12" xfId="7841"/>
    <cellStyle name="Accent5 13" xfId="7842"/>
    <cellStyle name="Accent5 14" xfId="7843"/>
    <cellStyle name="Accent5 15" xfId="7844"/>
    <cellStyle name="Accent5 16" xfId="7845"/>
    <cellStyle name="Accent5 17" xfId="7846"/>
    <cellStyle name="Accent5 18" xfId="7847"/>
    <cellStyle name="Accent5 19" xfId="7848"/>
    <cellStyle name="Accent5 2" xfId="7849"/>
    <cellStyle name="Accent5 2 10" xfId="7850"/>
    <cellStyle name="Accent5 2 100" xfId="24218"/>
    <cellStyle name="Accent5 2 101" xfId="24855"/>
    <cellStyle name="Accent5 2 102" xfId="25017"/>
    <cellStyle name="Accent5 2 103" xfId="25357"/>
    <cellStyle name="Accent5 2 104" xfId="25518"/>
    <cellStyle name="Accent5 2 11" xfId="7851"/>
    <cellStyle name="Accent5 2 12" xfId="7852"/>
    <cellStyle name="Accent5 2 13" xfId="7853"/>
    <cellStyle name="Accent5 2 14" xfId="7854"/>
    <cellStyle name="Accent5 2 15" xfId="7855"/>
    <cellStyle name="Accent5 2 16" xfId="7856"/>
    <cellStyle name="Accent5 2 17" xfId="7857"/>
    <cellStyle name="Accent5 2 18" xfId="7858"/>
    <cellStyle name="Accent5 2 19" xfId="7859"/>
    <cellStyle name="Accent5 2 2" xfId="7860"/>
    <cellStyle name="Accent5 2 20" xfId="7861"/>
    <cellStyle name="Accent5 2 21" xfId="7862"/>
    <cellStyle name="Accent5 2 22" xfId="7863"/>
    <cellStyle name="Accent5 2 23" xfId="7864"/>
    <cellStyle name="Accent5 2 24" xfId="7865"/>
    <cellStyle name="Accent5 2 25" xfId="7866"/>
    <cellStyle name="Accent5 2 26" xfId="7867"/>
    <cellStyle name="Accent5 2 27" xfId="7868"/>
    <cellStyle name="Accent5 2 28" xfId="7869"/>
    <cellStyle name="Accent5 2 29" xfId="7870"/>
    <cellStyle name="Accent5 2 3" xfId="7871"/>
    <cellStyle name="Accent5 2 30" xfId="7872"/>
    <cellStyle name="Accent5 2 31" xfId="7873"/>
    <cellStyle name="Accent5 2 32" xfId="7874"/>
    <cellStyle name="Accent5 2 33" xfId="7875"/>
    <cellStyle name="Accent5 2 34" xfId="7876"/>
    <cellStyle name="Accent5 2 35" xfId="7877"/>
    <cellStyle name="Accent5 2 36" xfId="7878"/>
    <cellStyle name="Accent5 2 37" xfId="7879"/>
    <cellStyle name="Accent5 2 38" xfId="7880"/>
    <cellStyle name="Accent5 2 39" xfId="7881"/>
    <cellStyle name="Accent5 2 4" xfId="7882"/>
    <cellStyle name="Accent5 2 40" xfId="7883"/>
    <cellStyle name="Accent5 2 41" xfId="7884"/>
    <cellStyle name="Accent5 2 42" xfId="7885"/>
    <cellStyle name="Accent5 2 43" xfId="7886"/>
    <cellStyle name="Accent5 2 44" xfId="7887"/>
    <cellStyle name="Accent5 2 45" xfId="7888"/>
    <cellStyle name="Accent5 2 46" xfId="7889"/>
    <cellStyle name="Accent5 2 47" xfId="7890"/>
    <cellStyle name="Accent5 2 48" xfId="7891"/>
    <cellStyle name="Accent5 2 49" xfId="7892"/>
    <cellStyle name="Accent5 2 5" xfId="7893"/>
    <cellStyle name="Accent5 2 50" xfId="7894"/>
    <cellStyle name="Accent5 2 51" xfId="7895"/>
    <cellStyle name="Accent5 2 52" xfId="7896"/>
    <cellStyle name="Accent5 2 53" xfId="7897"/>
    <cellStyle name="Accent5 2 54" xfId="7898"/>
    <cellStyle name="Accent5 2 55" xfId="7899"/>
    <cellStyle name="Accent5 2 56" xfId="7900"/>
    <cellStyle name="Accent5 2 57" xfId="7901"/>
    <cellStyle name="Accent5 2 58" xfId="7902"/>
    <cellStyle name="Accent5 2 59" xfId="7903"/>
    <cellStyle name="Accent5 2 6" xfId="7904"/>
    <cellStyle name="Accent5 2 60" xfId="7905"/>
    <cellStyle name="Accent5 2 61" xfId="7906"/>
    <cellStyle name="Accent5 2 62" xfId="7907"/>
    <cellStyle name="Accent5 2 63" xfId="7908"/>
    <cellStyle name="Accent5 2 64" xfId="7909"/>
    <cellStyle name="Accent5 2 65" xfId="7910"/>
    <cellStyle name="Accent5 2 66" xfId="7911"/>
    <cellStyle name="Accent5 2 67" xfId="7912"/>
    <cellStyle name="Accent5 2 68" xfId="7913"/>
    <cellStyle name="Accent5 2 69" xfId="7914"/>
    <cellStyle name="Accent5 2 7" xfId="7915"/>
    <cellStyle name="Accent5 2 70" xfId="7916"/>
    <cellStyle name="Accent5 2 71" xfId="7917"/>
    <cellStyle name="Accent5 2 72" xfId="7918"/>
    <cellStyle name="Accent5 2 73" xfId="7919"/>
    <cellStyle name="Accent5 2 74" xfId="7920"/>
    <cellStyle name="Accent5 2 75" xfId="7921"/>
    <cellStyle name="Accent5 2 76" xfId="7922"/>
    <cellStyle name="Accent5 2 77" xfId="7923"/>
    <cellStyle name="Accent5 2 78" xfId="7924"/>
    <cellStyle name="Accent5 2 79" xfId="7925"/>
    <cellStyle name="Accent5 2 8" xfId="7926"/>
    <cellStyle name="Accent5 2 80" xfId="7927"/>
    <cellStyle name="Accent5 2 81" xfId="7928"/>
    <cellStyle name="Accent5 2 82" xfId="7929"/>
    <cellStyle name="Accent5 2 83" xfId="7930"/>
    <cellStyle name="Accent5 2 84" xfId="7931"/>
    <cellStyle name="Accent5 2 85" xfId="7932"/>
    <cellStyle name="Accent5 2 86" xfId="7933"/>
    <cellStyle name="Accent5 2 87" xfId="7934"/>
    <cellStyle name="Accent5 2 88" xfId="7935"/>
    <cellStyle name="Accent5 2 89" xfId="7936"/>
    <cellStyle name="Accent5 2 9" xfId="7937"/>
    <cellStyle name="Accent5 2 90" xfId="22470"/>
    <cellStyle name="Accent5 2 91" xfId="22639"/>
    <cellStyle name="Accent5 2 92" xfId="22804"/>
    <cellStyle name="Accent5 2 93" xfId="22969"/>
    <cellStyle name="Accent5 2 94" xfId="23134"/>
    <cellStyle name="Accent5 2 95" xfId="23299"/>
    <cellStyle name="Accent5 2 96" xfId="23463"/>
    <cellStyle name="Accent5 2 97" xfId="23628"/>
    <cellStyle name="Accent5 2 98" xfId="23791"/>
    <cellStyle name="Accent5 2 99" xfId="23956"/>
    <cellStyle name="Accent5 20" xfId="7938"/>
    <cellStyle name="Accent5 21" xfId="7939"/>
    <cellStyle name="Accent5 22" xfId="7940"/>
    <cellStyle name="Accent5 23" xfId="7941"/>
    <cellStyle name="Accent5 24" xfId="7942"/>
    <cellStyle name="Accent5 25" xfId="7943"/>
    <cellStyle name="Accent5 26" xfId="7944"/>
    <cellStyle name="Accent5 27" xfId="7945"/>
    <cellStyle name="Accent5 28" xfId="7946"/>
    <cellStyle name="Accent5 29" xfId="7947"/>
    <cellStyle name="Accent5 3" xfId="7948"/>
    <cellStyle name="Accent5 3 10" xfId="7949"/>
    <cellStyle name="Accent5 3 100" xfId="24219"/>
    <cellStyle name="Accent5 3 101" xfId="24856"/>
    <cellStyle name="Accent5 3 102" xfId="25018"/>
    <cellStyle name="Accent5 3 103" xfId="25359"/>
    <cellStyle name="Accent5 3 104" xfId="25516"/>
    <cellStyle name="Accent5 3 11" xfId="7950"/>
    <cellStyle name="Accent5 3 12" xfId="7951"/>
    <cellStyle name="Accent5 3 13" xfId="7952"/>
    <cellStyle name="Accent5 3 14" xfId="7953"/>
    <cellStyle name="Accent5 3 15" xfId="7954"/>
    <cellStyle name="Accent5 3 16" xfId="7955"/>
    <cellStyle name="Accent5 3 17" xfId="7956"/>
    <cellStyle name="Accent5 3 18" xfId="7957"/>
    <cellStyle name="Accent5 3 19" xfId="7958"/>
    <cellStyle name="Accent5 3 2" xfId="7959"/>
    <cellStyle name="Accent5 3 20" xfId="7960"/>
    <cellStyle name="Accent5 3 21" xfId="7961"/>
    <cellStyle name="Accent5 3 22" xfId="7962"/>
    <cellStyle name="Accent5 3 23" xfId="7963"/>
    <cellStyle name="Accent5 3 24" xfId="7964"/>
    <cellStyle name="Accent5 3 25" xfId="7965"/>
    <cellStyle name="Accent5 3 26" xfId="7966"/>
    <cellStyle name="Accent5 3 27" xfId="7967"/>
    <cellStyle name="Accent5 3 28" xfId="7968"/>
    <cellStyle name="Accent5 3 29" xfId="7969"/>
    <cellStyle name="Accent5 3 3" xfId="7970"/>
    <cellStyle name="Accent5 3 30" xfId="7971"/>
    <cellStyle name="Accent5 3 31" xfId="7972"/>
    <cellStyle name="Accent5 3 32" xfId="7973"/>
    <cellStyle name="Accent5 3 33" xfId="7974"/>
    <cellStyle name="Accent5 3 34" xfId="7975"/>
    <cellStyle name="Accent5 3 35" xfId="7976"/>
    <cellStyle name="Accent5 3 36" xfId="7977"/>
    <cellStyle name="Accent5 3 37" xfId="7978"/>
    <cellStyle name="Accent5 3 38" xfId="7979"/>
    <cellStyle name="Accent5 3 39" xfId="7980"/>
    <cellStyle name="Accent5 3 4" xfId="7981"/>
    <cellStyle name="Accent5 3 40" xfId="7982"/>
    <cellStyle name="Accent5 3 41" xfId="7983"/>
    <cellStyle name="Accent5 3 42" xfId="7984"/>
    <cellStyle name="Accent5 3 43" xfId="7985"/>
    <cellStyle name="Accent5 3 44" xfId="7986"/>
    <cellStyle name="Accent5 3 45" xfId="7987"/>
    <cellStyle name="Accent5 3 46" xfId="7988"/>
    <cellStyle name="Accent5 3 47" xfId="7989"/>
    <cellStyle name="Accent5 3 48" xfId="7990"/>
    <cellStyle name="Accent5 3 49" xfId="7991"/>
    <cellStyle name="Accent5 3 5" xfId="7992"/>
    <cellStyle name="Accent5 3 50" xfId="7993"/>
    <cellStyle name="Accent5 3 51" xfId="7994"/>
    <cellStyle name="Accent5 3 52" xfId="7995"/>
    <cellStyle name="Accent5 3 53" xfId="7996"/>
    <cellStyle name="Accent5 3 54" xfId="7997"/>
    <cellStyle name="Accent5 3 55" xfId="7998"/>
    <cellStyle name="Accent5 3 56" xfId="7999"/>
    <cellStyle name="Accent5 3 57" xfId="8000"/>
    <cellStyle name="Accent5 3 58" xfId="8001"/>
    <cellStyle name="Accent5 3 59" xfId="8002"/>
    <cellStyle name="Accent5 3 6" xfId="8003"/>
    <cellStyle name="Accent5 3 60" xfId="8004"/>
    <cellStyle name="Accent5 3 61" xfId="8005"/>
    <cellStyle name="Accent5 3 62" xfId="8006"/>
    <cellStyle name="Accent5 3 63" xfId="8007"/>
    <cellStyle name="Accent5 3 64" xfId="8008"/>
    <cellStyle name="Accent5 3 65" xfId="8009"/>
    <cellStyle name="Accent5 3 66" xfId="8010"/>
    <cellStyle name="Accent5 3 67" xfId="8011"/>
    <cellStyle name="Accent5 3 68" xfId="8012"/>
    <cellStyle name="Accent5 3 69" xfId="8013"/>
    <cellStyle name="Accent5 3 7" xfId="8014"/>
    <cellStyle name="Accent5 3 70" xfId="8015"/>
    <cellStyle name="Accent5 3 71" xfId="8016"/>
    <cellStyle name="Accent5 3 72" xfId="8017"/>
    <cellStyle name="Accent5 3 73" xfId="8018"/>
    <cellStyle name="Accent5 3 74" xfId="8019"/>
    <cellStyle name="Accent5 3 75" xfId="8020"/>
    <cellStyle name="Accent5 3 76" xfId="8021"/>
    <cellStyle name="Accent5 3 77" xfId="8022"/>
    <cellStyle name="Accent5 3 78" xfId="8023"/>
    <cellStyle name="Accent5 3 79" xfId="8024"/>
    <cellStyle name="Accent5 3 8" xfId="8025"/>
    <cellStyle name="Accent5 3 80" xfId="8026"/>
    <cellStyle name="Accent5 3 81" xfId="8027"/>
    <cellStyle name="Accent5 3 82" xfId="8028"/>
    <cellStyle name="Accent5 3 83" xfId="8029"/>
    <cellStyle name="Accent5 3 84" xfId="8030"/>
    <cellStyle name="Accent5 3 85" xfId="8031"/>
    <cellStyle name="Accent5 3 86" xfId="8032"/>
    <cellStyle name="Accent5 3 87" xfId="8033"/>
    <cellStyle name="Accent5 3 88" xfId="8034"/>
    <cellStyle name="Accent5 3 89" xfId="8035"/>
    <cellStyle name="Accent5 3 9" xfId="8036"/>
    <cellStyle name="Accent5 3 90" xfId="22471"/>
    <cellStyle name="Accent5 3 91" xfId="22640"/>
    <cellStyle name="Accent5 3 92" xfId="22805"/>
    <cellStyle name="Accent5 3 93" xfId="22970"/>
    <cellStyle name="Accent5 3 94" xfId="23135"/>
    <cellStyle name="Accent5 3 95" xfId="23300"/>
    <cellStyle name="Accent5 3 96" xfId="23464"/>
    <cellStyle name="Accent5 3 97" xfId="23629"/>
    <cellStyle name="Accent5 3 98" xfId="23792"/>
    <cellStyle name="Accent5 3 99" xfId="23957"/>
    <cellStyle name="Accent5 30" xfId="8037"/>
    <cellStyle name="Accent5 31" xfId="8038"/>
    <cellStyle name="Accent5 32" xfId="8039"/>
    <cellStyle name="Accent5 33" xfId="8040"/>
    <cellStyle name="Accent5 34" xfId="8041"/>
    <cellStyle name="Accent5 35" xfId="8042"/>
    <cellStyle name="Accent5 36" xfId="8043"/>
    <cellStyle name="Accent5 37" xfId="8044"/>
    <cellStyle name="Accent5 38" xfId="8045"/>
    <cellStyle name="Accent5 39" xfId="8046"/>
    <cellStyle name="Accent5 4" xfId="8047"/>
    <cellStyle name="Accent5 4 10" xfId="8048"/>
    <cellStyle name="Accent5 4 100" xfId="24220"/>
    <cellStyle name="Accent5 4 101" xfId="24857"/>
    <cellStyle name="Accent5 4 102" xfId="25019"/>
    <cellStyle name="Accent5 4 103" xfId="25361"/>
    <cellStyle name="Accent5 4 104" xfId="25875"/>
    <cellStyle name="Accent5 4 11" xfId="8049"/>
    <cellStyle name="Accent5 4 12" xfId="8050"/>
    <cellStyle name="Accent5 4 13" xfId="8051"/>
    <cellStyle name="Accent5 4 14" xfId="8052"/>
    <cellStyle name="Accent5 4 15" xfId="8053"/>
    <cellStyle name="Accent5 4 16" xfId="8054"/>
    <cellStyle name="Accent5 4 17" xfId="8055"/>
    <cellStyle name="Accent5 4 18" xfId="8056"/>
    <cellStyle name="Accent5 4 19" xfId="8057"/>
    <cellStyle name="Accent5 4 2" xfId="8058"/>
    <cellStyle name="Accent5 4 20" xfId="8059"/>
    <cellStyle name="Accent5 4 21" xfId="8060"/>
    <cellStyle name="Accent5 4 22" xfId="8061"/>
    <cellStyle name="Accent5 4 23" xfId="8062"/>
    <cellStyle name="Accent5 4 24" xfId="8063"/>
    <cellStyle name="Accent5 4 25" xfId="8064"/>
    <cellStyle name="Accent5 4 26" xfId="8065"/>
    <cellStyle name="Accent5 4 27" xfId="8066"/>
    <cellStyle name="Accent5 4 28" xfId="8067"/>
    <cellStyle name="Accent5 4 29" xfId="8068"/>
    <cellStyle name="Accent5 4 3" xfId="8069"/>
    <cellStyle name="Accent5 4 30" xfId="8070"/>
    <cellStyle name="Accent5 4 31" xfId="8071"/>
    <cellStyle name="Accent5 4 32" xfId="8072"/>
    <cellStyle name="Accent5 4 33" xfId="8073"/>
    <cellStyle name="Accent5 4 34" xfId="8074"/>
    <cellStyle name="Accent5 4 35" xfId="8075"/>
    <cellStyle name="Accent5 4 36" xfId="8076"/>
    <cellStyle name="Accent5 4 37" xfId="8077"/>
    <cellStyle name="Accent5 4 38" xfId="8078"/>
    <cellStyle name="Accent5 4 39" xfId="8079"/>
    <cellStyle name="Accent5 4 4" xfId="8080"/>
    <cellStyle name="Accent5 4 40" xfId="8081"/>
    <cellStyle name="Accent5 4 41" xfId="8082"/>
    <cellStyle name="Accent5 4 42" xfId="8083"/>
    <cellStyle name="Accent5 4 43" xfId="8084"/>
    <cellStyle name="Accent5 4 44" xfId="8085"/>
    <cellStyle name="Accent5 4 45" xfId="8086"/>
    <cellStyle name="Accent5 4 46" xfId="8087"/>
    <cellStyle name="Accent5 4 47" xfId="8088"/>
    <cellStyle name="Accent5 4 48" xfId="8089"/>
    <cellStyle name="Accent5 4 49" xfId="8090"/>
    <cellStyle name="Accent5 4 5" xfId="8091"/>
    <cellStyle name="Accent5 4 50" xfId="8092"/>
    <cellStyle name="Accent5 4 51" xfId="8093"/>
    <cellStyle name="Accent5 4 52" xfId="8094"/>
    <cellStyle name="Accent5 4 53" xfId="8095"/>
    <cellStyle name="Accent5 4 54" xfId="8096"/>
    <cellStyle name="Accent5 4 55" xfId="8097"/>
    <cellStyle name="Accent5 4 56" xfId="8098"/>
    <cellStyle name="Accent5 4 57" xfId="8099"/>
    <cellStyle name="Accent5 4 58" xfId="8100"/>
    <cellStyle name="Accent5 4 59" xfId="8101"/>
    <cellStyle name="Accent5 4 6" xfId="8102"/>
    <cellStyle name="Accent5 4 60" xfId="8103"/>
    <cellStyle name="Accent5 4 61" xfId="8104"/>
    <cellStyle name="Accent5 4 62" xfId="8105"/>
    <cellStyle name="Accent5 4 63" xfId="8106"/>
    <cellStyle name="Accent5 4 64" xfId="8107"/>
    <cellStyle name="Accent5 4 65" xfId="8108"/>
    <cellStyle name="Accent5 4 66" xfId="8109"/>
    <cellStyle name="Accent5 4 67" xfId="8110"/>
    <cellStyle name="Accent5 4 68" xfId="8111"/>
    <cellStyle name="Accent5 4 69" xfId="8112"/>
    <cellStyle name="Accent5 4 7" xfId="8113"/>
    <cellStyle name="Accent5 4 70" xfId="8114"/>
    <cellStyle name="Accent5 4 71" xfId="8115"/>
    <cellStyle name="Accent5 4 72" xfId="8116"/>
    <cellStyle name="Accent5 4 73" xfId="8117"/>
    <cellStyle name="Accent5 4 74" xfId="8118"/>
    <cellStyle name="Accent5 4 75" xfId="8119"/>
    <cellStyle name="Accent5 4 76" xfId="8120"/>
    <cellStyle name="Accent5 4 77" xfId="8121"/>
    <cellStyle name="Accent5 4 78" xfId="8122"/>
    <cellStyle name="Accent5 4 79" xfId="8123"/>
    <cellStyle name="Accent5 4 8" xfId="8124"/>
    <cellStyle name="Accent5 4 80" xfId="8125"/>
    <cellStyle name="Accent5 4 81" xfId="8126"/>
    <cellStyle name="Accent5 4 82" xfId="8127"/>
    <cellStyle name="Accent5 4 83" xfId="8128"/>
    <cellStyle name="Accent5 4 84" xfId="8129"/>
    <cellStyle name="Accent5 4 85" xfId="8130"/>
    <cellStyle name="Accent5 4 86" xfId="8131"/>
    <cellStyle name="Accent5 4 87" xfId="8132"/>
    <cellStyle name="Accent5 4 88" xfId="8133"/>
    <cellStyle name="Accent5 4 89" xfId="8134"/>
    <cellStyle name="Accent5 4 9" xfId="8135"/>
    <cellStyle name="Accent5 4 90" xfId="22472"/>
    <cellStyle name="Accent5 4 91" xfId="22641"/>
    <cellStyle name="Accent5 4 92" xfId="22806"/>
    <cellStyle name="Accent5 4 93" xfId="22971"/>
    <cellStyle name="Accent5 4 94" xfId="23136"/>
    <cellStyle name="Accent5 4 95" xfId="23301"/>
    <cellStyle name="Accent5 4 96" xfId="23465"/>
    <cellStyle name="Accent5 4 97" xfId="23630"/>
    <cellStyle name="Accent5 4 98" xfId="23793"/>
    <cellStyle name="Accent5 4 99" xfId="23958"/>
    <cellStyle name="Accent5 40" xfId="8136"/>
    <cellStyle name="Accent5 41" xfId="8137"/>
    <cellStyle name="Accent5 42" xfId="8138"/>
    <cellStyle name="Accent5 43" xfId="8139"/>
    <cellStyle name="Accent5 44" xfId="8140"/>
    <cellStyle name="Accent5 45" xfId="8141"/>
    <cellStyle name="Accent5 46" xfId="8142"/>
    <cellStyle name="Accent5 47" xfId="8143"/>
    <cellStyle name="Accent5 48" xfId="8144"/>
    <cellStyle name="Accent5 49" xfId="8145"/>
    <cellStyle name="Accent5 5" xfId="8146"/>
    <cellStyle name="Accent5 5 2" xfId="24366"/>
    <cellStyle name="Accent5 5 2 2" xfId="24634"/>
    <cellStyle name="Accent5 5 3" xfId="25367"/>
    <cellStyle name="Accent5 5 4" xfId="25509"/>
    <cellStyle name="Accent5 50" xfId="8147"/>
    <cellStyle name="Accent5 51" xfId="8148"/>
    <cellStyle name="Accent5 52" xfId="8149"/>
    <cellStyle name="Accent5 53" xfId="8150"/>
    <cellStyle name="Accent5 54" xfId="8151"/>
    <cellStyle name="Accent5 55" xfId="8152"/>
    <cellStyle name="Accent5 56" xfId="8153"/>
    <cellStyle name="Accent5 57" xfId="8154"/>
    <cellStyle name="Accent5 58" xfId="8155"/>
    <cellStyle name="Accent5 59" xfId="8156"/>
    <cellStyle name="Accent5 6" xfId="8157"/>
    <cellStyle name="Accent5 6 2" xfId="24418"/>
    <cellStyle name="Accent5 6 2 2" xfId="24635"/>
    <cellStyle name="Accent5 6 3" xfId="25368"/>
    <cellStyle name="Accent5 6 4" xfId="25508"/>
    <cellStyle name="Accent5 60" xfId="8158"/>
    <cellStyle name="Accent5 61" xfId="8159"/>
    <cellStyle name="Accent5 62" xfId="8160"/>
    <cellStyle name="Accent5 63" xfId="8161"/>
    <cellStyle name="Accent5 64" xfId="8162"/>
    <cellStyle name="Accent5 65" xfId="8163"/>
    <cellStyle name="Accent5 66" xfId="8164"/>
    <cellStyle name="Accent5 67" xfId="8165"/>
    <cellStyle name="Accent5 68" xfId="8166"/>
    <cellStyle name="Accent5 69" xfId="8167"/>
    <cellStyle name="Accent5 7" xfId="8168"/>
    <cellStyle name="Accent5 7 2" xfId="24468"/>
    <cellStyle name="Accent5 7 2 2" xfId="24636"/>
    <cellStyle name="Accent5 7 3" xfId="25369"/>
    <cellStyle name="Accent5 7 4" xfId="25507"/>
    <cellStyle name="Accent5 70" xfId="8169"/>
    <cellStyle name="Accent5 71" xfId="8170"/>
    <cellStyle name="Accent5 72" xfId="8171"/>
    <cellStyle name="Accent5 73" xfId="8172"/>
    <cellStyle name="Accent5 74" xfId="8173"/>
    <cellStyle name="Accent5 75" xfId="8174"/>
    <cellStyle name="Accent5 76" xfId="8175"/>
    <cellStyle name="Accent5 77" xfId="8176"/>
    <cellStyle name="Accent5 78" xfId="8177"/>
    <cellStyle name="Accent5 79" xfId="8178"/>
    <cellStyle name="Accent5 8" xfId="8179"/>
    <cellStyle name="Accent5 8 2" xfId="24523"/>
    <cellStyle name="Accent5 8 2 2" xfId="24637"/>
    <cellStyle name="Accent5 8 3" xfId="25370"/>
    <cellStyle name="Accent5 8 4" xfId="25506"/>
    <cellStyle name="Accent5 80" xfId="8180"/>
    <cellStyle name="Accent5 81" xfId="8181"/>
    <cellStyle name="Accent5 82" xfId="8182"/>
    <cellStyle name="Accent5 83" xfId="8183"/>
    <cellStyle name="Accent5 84" xfId="8184"/>
    <cellStyle name="Accent5 85" xfId="8185"/>
    <cellStyle name="Accent5 86" xfId="8186"/>
    <cellStyle name="Accent5 87" xfId="8187"/>
    <cellStyle name="Accent5 88" xfId="8188"/>
    <cellStyle name="Accent5 89" xfId="8189"/>
    <cellStyle name="Accent5 9" xfId="8190"/>
    <cellStyle name="Accent5 90" xfId="8191"/>
    <cellStyle name="Accent5 91" xfId="8192"/>
    <cellStyle name="Accent5 92" xfId="8193"/>
    <cellStyle name="Accent5 93" xfId="22469"/>
    <cellStyle name="Accent5 94" xfId="22638"/>
    <cellStyle name="Accent5 95" xfId="22803"/>
    <cellStyle name="Accent5 96" xfId="22968"/>
    <cellStyle name="Accent5 97" xfId="23133"/>
    <cellStyle name="Accent5 98" xfId="23298"/>
    <cellStyle name="Accent5 99" xfId="23462"/>
    <cellStyle name="Accent6" xfId="8194"/>
    <cellStyle name="Accent6 10" xfId="8195"/>
    <cellStyle name="Accent6 100" xfId="23631"/>
    <cellStyle name="Accent6 101" xfId="23794"/>
    <cellStyle name="Accent6 102" xfId="23959"/>
    <cellStyle name="Accent6 103" xfId="24119"/>
    <cellStyle name="Accent6 103 2" xfId="24221"/>
    <cellStyle name="Accent6 103 3" xfId="26161"/>
    <cellStyle name="Accent6 103 4" xfId="26413"/>
    <cellStyle name="Accent6 103 5" xfId="26307"/>
    <cellStyle name="Accent6 104" xfId="24858"/>
    <cellStyle name="Accent6 105" xfId="25020"/>
    <cellStyle name="Accent6 106" xfId="25371"/>
    <cellStyle name="Accent6 107" xfId="25505"/>
    <cellStyle name="Accent6 108" xfId="26099"/>
    <cellStyle name="Accent6 109" xfId="26236"/>
    <cellStyle name="Accent6 11" xfId="8196"/>
    <cellStyle name="Accent6 110" xfId="26458"/>
    <cellStyle name="Accent6 111" xfId="27597"/>
    <cellStyle name="Accent6 12" xfId="8197"/>
    <cellStyle name="Accent6 13" xfId="8198"/>
    <cellStyle name="Accent6 14" xfId="8199"/>
    <cellStyle name="Accent6 15" xfId="8200"/>
    <cellStyle name="Accent6 16" xfId="8201"/>
    <cellStyle name="Accent6 17" xfId="8202"/>
    <cellStyle name="Accent6 18" xfId="8203"/>
    <cellStyle name="Accent6 19" xfId="8204"/>
    <cellStyle name="Accent6 2" xfId="8205"/>
    <cellStyle name="Accent6 2 10" xfId="8206"/>
    <cellStyle name="Accent6 2 100" xfId="24222"/>
    <cellStyle name="Accent6 2 101" xfId="24859"/>
    <cellStyle name="Accent6 2 102" xfId="25021"/>
    <cellStyle name="Accent6 2 103" xfId="25372"/>
    <cellStyle name="Accent6 2 104" xfId="25504"/>
    <cellStyle name="Accent6 2 11" xfId="8207"/>
    <cellStyle name="Accent6 2 12" xfId="8208"/>
    <cellStyle name="Accent6 2 13" xfId="8209"/>
    <cellStyle name="Accent6 2 14" xfId="8210"/>
    <cellStyle name="Accent6 2 15" xfId="8211"/>
    <cellStyle name="Accent6 2 16" xfId="8212"/>
    <cellStyle name="Accent6 2 17" xfId="8213"/>
    <cellStyle name="Accent6 2 18" xfId="8214"/>
    <cellStyle name="Accent6 2 19" xfId="8215"/>
    <cellStyle name="Accent6 2 2" xfId="8216"/>
    <cellStyle name="Accent6 2 20" xfId="8217"/>
    <cellStyle name="Accent6 2 21" xfId="8218"/>
    <cellStyle name="Accent6 2 22" xfId="8219"/>
    <cellStyle name="Accent6 2 23" xfId="8220"/>
    <cellStyle name="Accent6 2 24" xfId="8221"/>
    <cellStyle name="Accent6 2 25" xfId="8222"/>
    <cellStyle name="Accent6 2 26" xfId="8223"/>
    <cellStyle name="Accent6 2 27" xfId="8224"/>
    <cellStyle name="Accent6 2 28" xfId="8225"/>
    <cellStyle name="Accent6 2 29" xfId="8226"/>
    <cellStyle name="Accent6 2 3" xfId="8227"/>
    <cellStyle name="Accent6 2 30" xfId="8228"/>
    <cellStyle name="Accent6 2 31" xfId="8229"/>
    <cellStyle name="Accent6 2 32" xfId="8230"/>
    <cellStyle name="Accent6 2 33" xfId="8231"/>
    <cellStyle name="Accent6 2 34" xfId="8232"/>
    <cellStyle name="Accent6 2 35" xfId="8233"/>
    <cellStyle name="Accent6 2 36" xfId="8234"/>
    <cellStyle name="Accent6 2 37" xfId="8235"/>
    <cellStyle name="Accent6 2 38" xfId="8236"/>
    <cellStyle name="Accent6 2 39" xfId="8237"/>
    <cellStyle name="Accent6 2 4" xfId="8238"/>
    <cellStyle name="Accent6 2 40" xfId="8239"/>
    <cellStyle name="Accent6 2 41" xfId="8240"/>
    <cellStyle name="Accent6 2 42" xfId="8241"/>
    <cellStyle name="Accent6 2 43" xfId="8242"/>
    <cellStyle name="Accent6 2 44" xfId="8243"/>
    <cellStyle name="Accent6 2 45" xfId="8244"/>
    <cellStyle name="Accent6 2 46" xfId="8245"/>
    <cellStyle name="Accent6 2 47" xfId="8246"/>
    <cellStyle name="Accent6 2 48" xfId="8247"/>
    <cellStyle name="Accent6 2 49" xfId="8248"/>
    <cellStyle name="Accent6 2 5" xfId="8249"/>
    <cellStyle name="Accent6 2 50" xfId="8250"/>
    <cellStyle name="Accent6 2 51" xfId="8251"/>
    <cellStyle name="Accent6 2 52" xfId="8252"/>
    <cellStyle name="Accent6 2 53" xfId="8253"/>
    <cellStyle name="Accent6 2 54" xfId="8254"/>
    <cellStyle name="Accent6 2 55" xfId="8255"/>
    <cellStyle name="Accent6 2 56" xfId="8256"/>
    <cellStyle name="Accent6 2 57" xfId="8257"/>
    <cellStyle name="Accent6 2 58" xfId="8258"/>
    <cellStyle name="Accent6 2 59" xfId="8259"/>
    <cellStyle name="Accent6 2 6" xfId="8260"/>
    <cellStyle name="Accent6 2 60" xfId="8261"/>
    <cellStyle name="Accent6 2 61" xfId="8262"/>
    <cellStyle name="Accent6 2 62" xfId="8263"/>
    <cellStyle name="Accent6 2 63" xfId="8264"/>
    <cellStyle name="Accent6 2 64" xfId="8265"/>
    <cellStyle name="Accent6 2 65" xfId="8266"/>
    <cellStyle name="Accent6 2 66" xfId="8267"/>
    <cellStyle name="Accent6 2 67" xfId="8268"/>
    <cellStyle name="Accent6 2 68" xfId="8269"/>
    <cellStyle name="Accent6 2 69" xfId="8270"/>
    <cellStyle name="Accent6 2 7" xfId="8271"/>
    <cellStyle name="Accent6 2 70" xfId="8272"/>
    <cellStyle name="Accent6 2 71" xfId="8273"/>
    <cellStyle name="Accent6 2 72" xfId="8274"/>
    <cellStyle name="Accent6 2 73" xfId="8275"/>
    <cellStyle name="Accent6 2 74" xfId="8276"/>
    <cellStyle name="Accent6 2 75" xfId="8277"/>
    <cellStyle name="Accent6 2 76" xfId="8278"/>
    <cellStyle name="Accent6 2 77" xfId="8279"/>
    <cellStyle name="Accent6 2 78" xfId="8280"/>
    <cellStyle name="Accent6 2 79" xfId="8281"/>
    <cellStyle name="Accent6 2 8" xfId="8282"/>
    <cellStyle name="Accent6 2 80" xfId="8283"/>
    <cellStyle name="Accent6 2 81" xfId="8284"/>
    <cellStyle name="Accent6 2 82" xfId="8285"/>
    <cellStyle name="Accent6 2 83" xfId="8286"/>
    <cellStyle name="Accent6 2 84" xfId="8287"/>
    <cellStyle name="Accent6 2 85" xfId="8288"/>
    <cellStyle name="Accent6 2 86" xfId="8289"/>
    <cellStyle name="Accent6 2 87" xfId="8290"/>
    <cellStyle name="Accent6 2 88" xfId="8291"/>
    <cellStyle name="Accent6 2 89" xfId="8292"/>
    <cellStyle name="Accent6 2 9" xfId="8293"/>
    <cellStyle name="Accent6 2 90" xfId="22474"/>
    <cellStyle name="Accent6 2 91" xfId="22643"/>
    <cellStyle name="Accent6 2 92" xfId="22808"/>
    <cellStyle name="Accent6 2 93" xfId="22973"/>
    <cellStyle name="Accent6 2 94" xfId="23138"/>
    <cellStyle name="Accent6 2 95" xfId="23303"/>
    <cellStyle name="Accent6 2 96" xfId="23467"/>
    <cellStyle name="Accent6 2 97" xfId="23632"/>
    <cellStyle name="Accent6 2 98" xfId="23795"/>
    <cellStyle name="Accent6 2 99" xfId="23960"/>
    <cellStyle name="Accent6 20" xfId="8294"/>
    <cellStyle name="Accent6 21" xfId="8295"/>
    <cellStyle name="Accent6 22" xfId="8296"/>
    <cellStyle name="Accent6 23" xfId="8297"/>
    <cellStyle name="Accent6 24" xfId="8298"/>
    <cellStyle name="Accent6 25" xfId="8299"/>
    <cellStyle name="Accent6 26" xfId="8300"/>
    <cellStyle name="Accent6 27" xfId="8301"/>
    <cellStyle name="Accent6 28" xfId="8302"/>
    <cellStyle name="Accent6 29" xfId="8303"/>
    <cellStyle name="Accent6 3" xfId="8304"/>
    <cellStyle name="Accent6 3 10" xfId="8305"/>
    <cellStyle name="Accent6 3 100" xfId="24223"/>
    <cellStyle name="Accent6 3 101" xfId="24860"/>
    <cellStyle name="Accent6 3 102" xfId="25022"/>
    <cellStyle name="Accent6 3 103" xfId="25374"/>
    <cellStyle name="Accent6 3 104" xfId="25502"/>
    <cellStyle name="Accent6 3 11" xfId="8306"/>
    <cellStyle name="Accent6 3 12" xfId="8307"/>
    <cellStyle name="Accent6 3 13" xfId="8308"/>
    <cellStyle name="Accent6 3 14" xfId="8309"/>
    <cellStyle name="Accent6 3 15" xfId="8310"/>
    <cellStyle name="Accent6 3 16" xfId="8311"/>
    <cellStyle name="Accent6 3 17" xfId="8312"/>
    <cellStyle name="Accent6 3 18" xfId="8313"/>
    <cellStyle name="Accent6 3 19" xfId="8314"/>
    <cellStyle name="Accent6 3 2" xfId="8315"/>
    <cellStyle name="Accent6 3 20" xfId="8316"/>
    <cellStyle name="Accent6 3 21" xfId="8317"/>
    <cellStyle name="Accent6 3 22" xfId="8318"/>
    <cellStyle name="Accent6 3 23" xfId="8319"/>
    <cellStyle name="Accent6 3 24" xfId="8320"/>
    <cellStyle name="Accent6 3 25" xfId="8321"/>
    <cellStyle name="Accent6 3 26" xfId="8322"/>
    <cellStyle name="Accent6 3 27" xfId="8323"/>
    <cellStyle name="Accent6 3 28" xfId="8324"/>
    <cellStyle name="Accent6 3 29" xfId="8325"/>
    <cellStyle name="Accent6 3 3" xfId="8326"/>
    <cellStyle name="Accent6 3 30" xfId="8327"/>
    <cellStyle name="Accent6 3 31" xfId="8328"/>
    <cellStyle name="Accent6 3 32" xfId="8329"/>
    <cellStyle name="Accent6 3 33" xfId="8330"/>
    <cellStyle name="Accent6 3 34" xfId="8331"/>
    <cellStyle name="Accent6 3 35" xfId="8332"/>
    <cellStyle name="Accent6 3 36" xfId="8333"/>
    <cellStyle name="Accent6 3 37" xfId="8334"/>
    <cellStyle name="Accent6 3 38" xfId="8335"/>
    <cellStyle name="Accent6 3 39" xfId="8336"/>
    <cellStyle name="Accent6 3 4" xfId="8337"/>
    <cellStyle name="Accent6 3 40" xfId="8338"/>
    <cellStyle name="Accent6 3 41" xfId="8339"/>
    <cellStyle name="Accent6 3 42" xfId="8340"/>
    <cellStyle name="Accent6 3 43" xfId="8341"/>
    <cellStyle name="Accent6 3 44" xfId="8342"/>
    <cellStyle name="Accent6 3 45" xfId="8343"/>
    <cellStyle name="Accent6 3 46" xfId="8344"/>
    <cellStyle name="Accent6 3 47" xfId="8345"/>
    <cellStyle name="Accent6 3 48" xfId="8346"/>
    <cellStyle name="Accent6 3 49" xfId="8347"/>
    <cellStyle name="Accent6 3 5" xfId="8348"/>
    <cellStyle name="Accent6 3 50" xfId="8349"/>
    <cellStyle name="Accent6 3 51" xfId="8350"/>
    <cellStyle name="Accent6 3 52" xfId="8351"/>
    <cellStyle name="Accent6 3 53" xfId="8352"/>
    <cellStyle name="Accent6 3 54" xfId="8353"/>
    <cellStyle name="Accent6 3 55" xfId="8354"/>
    <cellStyle name="Accent6 3 56" xfId="8355"/>
    <cellStyle name="Accent6 3 57" xfId="8356"/>
    <cellStyle name="Accent6 3 58" xfId="8357"/>
    <cellStyle name="Accent6 3 59" xfId="8358"/>
    <cellStyle name="Accent6 3 6" xfId="8359"/>
    <cellStyle name="Accent6 3 60" xfId="8360"/>
    <cellStyle name="Accent6 3 61" xfId="8361"/>
    <cellStyle name="Accent6 3 62" xfId="8362"/>
    <cellStyle name="Accent6 3 63" xfId="8363"/>
    <cellStyle name="Accent6 3 64" xfId="8364"/>
    <cellStyle name="Accent6 3 65" xfId="8365"/>
    <cellStyle name="Accent6 3 66" xfId="8366"/>
    <cellStyle name="Accent6 3 67" xfId="8367"/>
    <cellStyle name="Accent6 3 68" xfId="8368"/>
    <cellStyle name="Accent6 3 69" xfId="8369"/>
    <cellStyle name="Accent6 3 7" xfId="8370"/>
    <cellStyle name="Accent6 3 70" xfId="8371"/>
    <cellStyle name="Accent6 3 71" xfId="8372"/>
    <cellStyle name="Accent6 3 72" xfId="8373"/>
    <cellStyle name="Accent6 3 73" xfId="8374"/>
    <cellStyle name="Accent6 3 74" xfId="8375"/>
    <cellStyle name="Accent6 3 75" xfId="8376"/>
    <cellStyle name="Accent6 3 76" xfId="8377"/>
    <cellStyle name="Accent6 3 77" xfId="8378"/>
    <cellStyle name="Accent6 3 78" xfId="8379"/>
    <cellStyle name="Accent6 3 79" xfId="8380"/>
    <cellStyle name="Accent6 3 8" xfId="8381"/>
    <cellStyle name="Accent6 3 80" xfId="8382"/>
    <cellStyle name="Accent6 3 81" xfId="8383"/>
    <cellStyle name="Accent6 3 82" xfId="8384"/>
    <cellStyle name="Accent6 3 83" xfId="8385"/>
    <cellStyle name="Accent6 3 84" xfId="8386"/>
    <cellStyle name="Accent6 3 85" xfId="8387"/>
    <cellStyle name="Accent6 3 86" xfId="8388"/>
    <cellStyle name="Accent6 3 87" xfId="8389"/>
    <cellStyle name="Accent6 3 88" xfId="8390"/>
    <cellStyle name="Accent6 3 89" xfId="8391"/>
    <cellStyle name="Accent6 3 9" xfId="8392"/>
    <cellStyle name="Accent6 3 90" xfId="22475"/>
    <cellStyle name="Accent6 3 91" xfId="22644"/>
    <cellStyle name="Accent6 3 92" xfId="22809"/>
    <cellStyle name="Accent6 3 93" xfId="22974"/>
    <cellStyle name="Accent6 3 94" xfId="23139"/>
    <cellStyle name="Accent6 3 95" xfId="23304"/>
    <cellStyle name="Accent6 3 96" xfId="23468"/>
    <cellStyle name="Accent6 3 97" xfId="23633"/>
    <cellStyle name="Accent6 3 98" xfId="23796"/>
    <cellStyle name="Accent6 3 99" xfId="23961"/>
    <cellStyle name="Accent6 30" xfId="8393"/>
    <cellStyle name="Accent6 31" xfId="8394"/>
    <cellStyle name="Accent6 32" xfId="8395"/>
    <cellStyle name="Accent6 33" xfId="8396"/>
    <cellStyle name="Accent6 34" xfId="8397"/>
    <cellStyle name="Accent6 35" xfId="8398"/>
    <cellStyle name="Accent6 36" xfId="8399"/>
    <cellStyle name="Accent6 37" xfId="8400"/>
    <cellStyle name="Accent6 38" xfId="8401"/>
    <cellStyle name="Accent6 39" xfId="8402"/>
    <cellStyle name="Accent6 4" xfId="8403"/>
    <cellStyle name="Accent6 4 10" xfId="8404"/>
    <cellStyle name="Accent6 4 100" xfId="24224"/>
    <cellStyle name="Accent6 4 101" xfId="24861"/>
    <cellStyle name="Accent6 4 102" xfId="25023"/>
    <cellStyle name="Accent6 4 103" xfId="25376"/>
    <cellStyle name="Accent6 4 104" xfId="25500"/>
    <cellStyle name="Accent6 4 11" xfId="8405"/>
    <cellStyle name="Accent6 4 12" xfId="8406"/>
    <cellStyle name="Accent6 4 13" xfId="8407"/>
    <cellStyle name="Accent6 4 14" xfId="8408"/>
    <cellStyle name="Accent6 4 15" xfId="8409"/>
    <cellStyle name="Accent6 4 16" xfId="8410"/>
    <cellStyle name="Accent6 4 17" xfId="8411"/>
    <cellStyle name="Accent6 4 18" xfId="8412"/>
    <cellStyle name="Accent6 4 19" xfId="8413"/>
    <cellStyle name="Accent6 4 2" xfId="8414"/>
    <cellStyle name="Accent6 4 20" xfId="8415"/>
    <cellStyle name="Accent6 4 21" xfId="8416"/>
    <cellStyle name="Accent6 4 22" xfId="8417"/>
    <cellStyle name="Accent6 4 23" xfId="8418"/>
    <cellStyle name="Accent6 4 24" xfId="8419"/>
    <cellStyle name="Accent6 4 25" xfId="8420"/>
    <cellStyle name="Accent6 4 26" xfId="8421"/>
    <cellStyle name="Accent6 4 27" xfId="8422"/>
    <cellStyle name="Accent6 4 28" xfId="8423"/>
    <cellStyle name="Accent6 4 29" xfId="8424"/>
    <cellStyle name="Accent6 4 3" xfId="8425"/>
    <cellStyle name="Accent6 4 30" xfId="8426"/>
    <cellStyle name="Accent6 4 31" xfId="8427"/>
    <cellStyle name="Accent6 4 32" xfId="8428"/>
    <cellStyle name="Accent6 4 33" xfId="8429"/>
    <cellStyle name="Accent6 4 34" xfId="8430"/>
    <cellStyle name="Accent6 4 35" xfId="8431"/>
    <cellStyle name="Accent6 4 36" xfId="8432"/>
    <cellStyle name="Accent6 4 37" xfId="8433"/>
    <cellStyle name="Accent6 4 38" xfId="8434"/>
    <cellStyle name="Accent6 4 39" xfId="8435"/>
    <cellStyle name="Accent6 4 4" xfId="8436"/>
    <cellStyle name="Accent6 4 40" xfId="8437"/>
    <cellStyle name="Accent6 4 41" xfId="8438"/>
    <cellStyle name="Accent6 4 42" xfId="8439"/>
    <cellStyle name="Accent6 4 43" xfId="8440"/>
    <cellStyle name="Accent6 4 44" xfId="8441"/>
    <cellStyle name="Accent6 4 45" xfId="8442"/>
    <cellStyle name="Accent6 4 46" xfId="8443"/>
    <cellStyle name="Accent6 4 47" xfId="8444"/>
    <cellStyle name="Accent6 4 48" xfId="8445"/>
    <cellStyle name="Accent6 4 49" xfId="8446"/>
    <cellStyle name="Accent6 4 5" xfId="8447"/>
    <cellStyle name="Accent6 4 50" xfId="8448"/>
    <cellStyle name="Accent6 4 51" xfId="8449"/>
    <cellStyle name="Accent6 4 52" xfId="8450"/>
    <cellStyle name="Accent6 4 53" xfId="8451"/>
    <cellStyle name="Accent6 4 54" xfId="8452"/>
    <cellStyle name="Accent6 4 55" xfId="8453"/>
    <cellStyle name="Accent6 4 56" xfId="8454"/>
    <cellStyle name="Accent6 4 57" xfId="8455"/>
    <cellStyle name="Accent6 4 58" xfId="8456"/>
    <cellStyle name="Accent6 4 59" xfId="8457"/>
    <cellStyle name="Accent6 4 6" xfId="8458"/>
    <cellStyle name="Accent6 4 60" xfId="8459"/>
    <cellStyle name="Accent6 4 61" xfId="8460"/>
    <cellStyle name="Accent6 4 62" xfId="8461"/>
    <cellStyle name="Accent6 4 63" xfId="8462"/>
    <cellStyle name="Accent6 4 64" xfId="8463"/>
    <cellStyle name="Accent6 4 65" xfId="8464"/>
    <cellStyle name="Accent6 4 66" xfId="8465"/>
    <cellStyle name="Accent6 4 67" xfId="8466"/>
    <cellStyle name="Accent6 4 68" xfId="8467"/>
    <cellStyle name="Accent6 4 69" xfId="8468"/>
    <cellStyle name="Accent6 4 7" xfId="8469"/>
    <cellStyle name="Accent6 4 70" xfId="8470"/>
    <cellStyle name="Accent6 4 71" xfId="8471"/>
    <cellStyle name="Accent6 4 72" xfId="8472"/>
    <cellStyle name="Accent6 4 73" xfId="8473"/>
    <cellStyle name="Accent6 4 74" xfId="8474"/>
    <cellStyle name="Accent6 4 75" xfId="8475"/>
    <cellStyle name="Accent6 4 76" xfId="8476"/>
    <cellStyle name="Accent6 4 77" xfId="8477"/>
    <cellStyle name="Accent6 4 78" xfId="8478"/>
    <cellStyle name="Accent6 4 79" xfId="8479"/>
    <cellStyle name="Accent6 4 8" xfId="8480"/>
    <cellStyle name="Accent6 4 80" xfId="8481"/>
    <cellStyle name="Accent6 4 81" xfId="8482"/>
    <cellStyle name="Accent6 4 82" xfId="8483"/>
    <cellStyle name="Accent6 4 83" xfId="8484"/>
    <cellStyle name="Accent6 4 84" xfId="8485"/>
    <cellStyle name="Accent6 4 85" xfId="8486"/>
    <cellStyle name="Accent6 4 86" xfId="8487"/>
    <cellStyle name="Accent6 4 87" xfId="8488"/>
    <cellStyle name="Accent6 4 88" xfId="8489"/>
    <cellStyle name="Accent6 4 89" xfId="8490"/>
    <cellStyle name="Accent6 4 9" xfId="8491"/>
    <cellStyle name="Accent6 4 90" xfId="22476"/>
    <cellStyle name="Accent6 4 91" xfId="22645"/>
    <cellStyle name="Accent6 4 92" xfId="22810"/>
    <cellStyle name="Accent6 4 93" xfId="22975"/>
    <cellStyle name="Accent6 4 94" xfId="23140"/>
    <cellStyle name="Accent6 4 95" xfId="23305"/>
    <cellStyle name="Accent6 4 96" xfId="23469"/>
    <cellStyle name="Accent6 4 97" xfId="23634"/>
    <cellStyle name="Accent6 4 98" xfId="23797"/>
    <cellStyle name="Accent6 4 99" xfId="23962"/>
    <cellStyle name="Accent6 40" xfId="8492"/>
    <cellStyle name="Accent6 41" xfId="8493"/>
    <cellStyle name="Accent6 42" xfId="8494"/>
    <cellStyle name="Accent6 43" xfId="8495"/>
    <cellStyle name="Accent6 44" xfId="8496"/>
    <cellStyle name="Accent6 45" xfId="8497"/>
    <cellStyle name="Accent6 46" xfId="8498"/>
    <cellStyle name="Accent6 47" xfId="8499"/>
    <cellStyle name="Accent6 48" xfId="8500"/>
    <cellStyle name="Accent6 49" xfId="8501"/>
    <cellStyle name="Accent6 5" xfId="8502"/>
    <cellStyle name="Accent6 5 2" xfId="24367"/>
    <cellStyle name="Accent6 5 2 2" xfId="24638"/>
    <cellStyle name="Accent6 5 3" xfId="25382"/>
    <cellStyle name="Accent6 5 4" xfId="25493"/>
    <cellStyle name="Accent6 50" xfId="8503"/>
    <cellStyle name="Accent6 51" xfId="8504"/>
    <cellStyle name="Accent6 52" xfId="8505"/>
    <cellStyle name="Accent6 53" xfId="8506"/>
    <cellStyle name="Accent6 54" xfId="8507"/>
    <cellStyle name="Accent6 55" xfId="8508"/>
    <cellStyle name="Accent6 56" xfId="8509"/>
    <cellStyle name="Accent6 57" xfId="8510"/>
    <cellStyle name="Accent6 58" xfId="8511"/>
    <cellStyle name="Accent6 59" xfId="8512"/>
    <cellStyle name="Accent6 6" xfId="8513"/>
    <cellStyle name="Accent6 6 2" xfId="24419"/>
    <cellStyle name="Accent6 6 2 2" xfId="24639"/>
    <cellStyle name="Accent6 6 3" xfId="25383"/>
    <cellStyle name="Accent6 6 4" xfId="25871"/>
    <cellStyle name="Accent6 60" xfId="8514"/>
    <cellStyle name="Accent6 61" xfId="8515"/>
    <cellStyle name="Accent6 62" xfId="8516"/>
    <cellStyle name="Accent6 63" xfId="8517"/>
    <cellStyle name="Accent6 64" xfId="8518"/>
    <cellStyle name="Accent6 65" xfId="8519"/>
    <cellStyle name="Accent6 66" xfId="8520"/>
    <cellStyle name="Accent6 67" xfId="8521"/>
    <cellStyle name="Accent6 68" xfId="8522"/>
    <cellStyle name="Accent6 69" xfId="8523"/>
    <cellStyle name="Accent6 7" xfId="8524"/>
    <cellStyle name="Accent6 7 2" xfId="24469"/>
    <cellStyle name="Accent6 7 2 2" xfId="24640"/>
    <cellStyle name="Accent6 7 3" xfId="25384"/>
    <cellStyle name="Accent6 7 4" xfId="25492"/>
    <cellStyle name="Accent6 70" xfId="8525"/>
    <cellStyle name="Accent6 71" xfId="8526"/>
    <cellStyle name="Accent6 72" xfId="8527"/>
    <cellStyle name="Accent6 73" xfId="8528"/>
    <cellStyle name="Accent6 74" xfId="8529"/>
    <cellStyle name="Accent6 75" xfId="8530"/>
    <cellStyle name="Accent6 76" xfId="8531"/>
    <cellStyle name="Accent6 77" xfId="8532"/>
    <cellStyle name="Accent6 78" xfId="8533"/>
    <cellStyle name="Accent6 79" xfId="8534"/>
    <cellStyle name="Accent6 8" xfId="8535"/>
    <cellStyle name="Accent6 8 2" xfId="24524"/>
    <cellStyle name="Accent6 8 2 2" xfId="24641"/>
    <cellStyle name="Accent6 8 3" xfId="25385"/>
    <cellStyle name="Accent6 8 4" xfId="25491"/>
    <cellStyle name="Accent6 80" xfId="8536"/>
    <cellStyle name="Accent6 81" xfId="8537"/>
    <cellStyle name="Accent6 82" xfId="8538"/>
    <cellStyle name="Accent6 83" xfId="8539"/>
    <cellStyle name="Accent6 84" xfId="8540"/>
    <cellStyle name="Accent6 85" xfId="8541"/>
    <cellStyle name="Accent6 86" xfId="8542"/>
    <cellStyle name="Accent6 87" xfId="8543"/>
    <cellStyle name="Accent6 88" xfId="8544"/>
    <cellStyle name="Accent6 89" xfId="8545"/>
    <cellStyle name="Accent6 9" xfId="8546"/>
    <cellStyle name="Accent6 90" xfId="8547"/>
    <cellStyle name="Accent6 91" xfId="8548"/>
    <cellStyle name="Accent6 92" xfId="8549"/>
    <cellStyle name="Accent6 93" xfId="22473"/>
    <cellStyle name="Accent6 94" xfId="22642"/>
    <cellStyle name="Accent6 95" xfId="22807"/>
    <cellStyle name="Accent6 96" xfId="22972"/>
    <cellStyle name="Accent6 97" xfId="23137"/>
    <cellStyle name="Accent6 98" xfId="23302"/>
    <cellStyle name="Accent6 99" xfId="23466"/>
    <cellStyle name="Bad" xfId="8550"/>
    <cellStyle name="Bad 10" xfId="8551"/>
    <cellStyle name="Bad 100" xfId="23635"/>
    <cellStyle name="Bad 101" xfId="23798"/>
    <cellStyle name="Bad 102" xfId="23963"/>
    <cellStyle name="Bad 103" xfId="24120"/>
    <cellStyle name="Bad 103 2" xfId="24225"/>
    <cellStyle name="Bad 103 3" xfId="26162"/>
    <cellStyle name="Bad 103 4" xfId="26414"/>
    <cellStyle name="Bad 103 5" xfId="26449"/>
    <cellStyle name="Bad 104" xfId="24862"/>
    <cellStyle name="Bad 105" xfId="25024"/>
    <cellStyle name="Bad 106" xfId="25386"/>
    <cellStyle name="Bad 107" xfId="25490"/>
    <cellStyle name="Bad 108" xfId="26100"/>
    <cellStyle name="Bad 109" xfId="26237"/>
    <cellStyle name="Bad 11" xfId="8552"/>
    <cellStyle name="Bad 110" xfId="26448"/>
    <cellStyle name="Bad 111" xfId="27598"/>
    <cellStyle name="Bad 12" xfId="8553"/>
    <cellStyle name="Bad 13" xfId="8554"/>
    <cellStyle name="Bad 14" xfId="8555"/>
    <cellStyle name="Bad 15" xfId="8556"/>
    <cellStyle name="Bad 16" xfId="8557"/>
    <cellStyle name="Bad 17" xfId="8558"/>
    <cellStyle name="Bad 18" xfId="8559"/>
    <cellStyle name="Bad 19" xfId="8560"/>
    <cellStyle name="Bad 2" xfId="8561"/>
    <cellStyle name="Bad 2 10" xfId="8562"/>
    <cellStyle name="Bad 2 100" xfId="24226"/>
    <cellStyle name="Bad 2 101" xfId="24863"/>
    <cellStyle name="Bad 2 102" xfId="25025"/>
    <cellStyle name="Bad 2 103" xfId="25387"/>
    <cellStyle name="Bad 2 104" xfId="25489"/>
    <cellStyle name="Bad 2 11" xfId="8563"/>
    <cellStyle name="Bad 2 12" xfId="8564"/>
    <cellStyle name="Bad 2 13" xfId="8565"/>
    <cellStyle name="Bad 2 14" xfId="8566"/>
    <cellStyle name="Bad 2 15" xfId="8567"/>
    <cellStyle name="Bad 2 16" xfId="8568"/>
    <cellStyle name="Bad 2 17" xfId="8569"/>
    <cellStyle name="Bad 2 18" xfId="8570"/>
    <cellStyle name="Bad 2 19" xfId="8571"/>
    <cellStyle name="Bad 2 2" xfId="8572"/>
    <cellStyle name="Bad 2 20" xfId="8573"/>
    <cellStyle name="Bad 2 21" xfId="8574"/>
    <cellStyle name="Bad 2 22" xfId="8575"/>
    <cellStyle name="Bad 2 23" xfId="8576"/>
    <cellStyle name="Bad 2 24" xfId="8577"/>
    <cellStyle name="Bad 2 25" xfId="8578"/>
    <cellStyle name="Bad 2 26" xfId="8579"/>
    <cellStyle name="Bad 2 27" xfId="8580"/>
    <cellStyle name="Bad 2 28" xfId="8581"/>
    <cellStyle name="Bad 2 29" xfId="8582"/>
    <cellStyle name="Bad 2 3" xfId="8583"/>
    <cellStyle name="Bad 2 30" xfId="8584"/>
    <cellStyle name="Bad 2 31" xfId="8585"/>
    <cellStyle name="Bad 2 32" xfId="8586"/>
    <cellStyle name="Bad 2 33" xfId="8587"/>
    <cellStyle name="Bad 2 34" xfId="8588"/>
    <cellStyle name="Bad 2 35" xfId="8589"/>
    <cellStyle name="Bad 2 36" xfId="8590"/>
    <cellStyle name="Bad 2 37" xfId="8591"/>
    <cellStyle name="Bad 2 38" xfId="8592"/>
    <cellStyle name="Bad 2 39" xfId="8593"/>
    <cellStyle name="Bad 2 4" xfId="8594"/>
    <cellStyle name="Bad 2 40" xfId="8595"/>
    <cellStyle name="Bad 2 41" xfId="8596"/>
    <cellStyle name="Bad 2 42" xfId="8597"/>
    <cellStyle name="Bad 2 43" xfId="8598"/>
    <cellStyle name="Bad 2 44" xfId="8599"/>
    <cellStyle name="Bad 2 45" xfId="8600"/>
    <cellStyle name="Bad 2 46" xfId="8601"/>
    <cellStyle name="Bad 2 47" xfId="8602"/>
    <cellStyle name="Bad 2 48" xfId="8603"/>
    <cellStyle name="Bad 2 49" xfId="8604"/>
    <cellStyle name="Bad 2 5" xfId="8605"/>
    <cellStyle name="Bad 2 50" xfId="8606"/>
    <cellStyle name="Bad 2 51" xfId="8607"/>
    <cellStyle name="Bad 2 52" xfId="8608"/>
    <cellStyle name="Bad 2 53" xfId="8609"/>
    <cellStyle name="Bad 2 54" xfId="8610"/>
    <cellStyle name="Bad 2 55" xfId="8611"/>
    <cellStyle name="Bad 2 56" xfId="8612"/>
    <cellStyle name="Bad 2 57" xfId="8613"/>
    <cellStyle name="Bad 2 58" xfId="8614"/>
    <cellStyle name="Bad 2 59" xfId="8615"/>
    <cellStyle name="Bad 2 6" xfId="8616"/>
    <cellStyle name="Bad 2 60" xfId="8617"/>
    <cellStyle name="Bad 2 61" xfId="8618"/>
    <cellStyle name="Bad 2 62" xfId="8619"/>
    <cellStyle name="Bad 2 63" xfId="8620"/>
    <cellStyle name="Bad 2 64" xfId="8621"/>
    <cellStyle name="Bad 2 65" xfId="8622"/>
    <cellStyle name="Bad 2 66" xfId="8623"/>
    <cellStyle name="Bad 2 67" xfId="8624"/>
    <cellStyle name="Bad 2 68" xfId="8625"/>
    <cellStyle name="Bad 2 69" xfId="8626"/>
    <cellStyle name="Bad 2 7" xfId="8627"/>
    <cellStyle name="Bad 2 70" xfId="8628"/>
    <cellStyle name="Bad 2 71" xfId="8629"/>
    <cellStyle name="Bad 2 72" xfId="8630"/>
    <cellStyle name="Bad 2 73" xfId="8631"/>
    <cellStyle name="Bad 2 74" xfId="8632"/>
    <cellStyle name="Bad 2 75" xfId="8633"/>
    <cellStyle name="Bad 2 76" xfId="8634"/>
    <cellStyle name="Bad 2 77" xfId="8635"/>
    <cellStyle name="Bad 2 78" xfId="8636"/>
    <cellStyle name="Bad 2 79" xfId="8637"/>
    <cellStyle name="Bad 2 8" xfId="8638"/>
    <cellStyle name="Bad 2 80" xfId="8639"/>
    <cellStyle name="Bad 2 81" xfId="8640"/>
    <cellStyle name="Bad 2 82" xfId="8641"/>
    <cellStyle name="Bad 2 83" xfId="8642"/>
    <cellStyle name="Bad 2 84" xfId="8643"/>
    <cellStyle name="Bad 2 85" xfId="8644"/>
    <cellStyle name="Bad 2 86" xfId="8645"/>
    <cellStyle name="Bad 2 87" xfId="8646"/>
    <cellStyle name="Bad 2 88" xfId="8647"/>
    <cellStyle name="Bad 2 89" xfId="8648"/>
    <cellStyle name="Bad 2 9" xfId="8649"/>
    <cellStyle name="Bad 2 90" xfId="22478"/>
    <cellStyle name="Bad 2 91" xfId="22647"/>
    <cellStyle name="Bad 2 92" xfId="22812"/>
    <cellStyle name="Bad 2 93" xfId="22977"/>
    <cellStyle name="Bad 2 94" xfId="23142"/>
    <cellStyle name="Bad 2 95" xfId="23307"/>
    <cellStyle name="Bad 2 96" xfId="23471"/>
    <cellStyle name="Bad 2 97" xfId="23636"/>
    <cellStyle name="Bad 2 98" xfId="23799"/>
    <cellStyle name="Bad 2 99" xfId="23964"/>
    <cellStyle name="Bad 20" xfId="8650"/>
    <cellStyle name="Bad 21" xfId="8651"/>
    <cellStyle name="Bad 22" xfId="8652"/>
    <cellStyle name="Bad 23" xfId="8653"/>
    <cellStyle name="Bad 24" xfId="8654"/>
    <cellStyle name="Bad 25" xfId="8655"/>
    <cellStyle name="Bad 26" xfId="8656"/>
    <cellStyle name="Bad 27" xfId="8657"/>
    <cellStyle name="Bad 28" xfId="8658"/>
    <cellStyle name="Bad 29" xfId="8659"/>
    <cellStyle name="Bad 3" xfId="8660"/>
    <cellStyle name="Bad 3 10" xfId="8661"/>
    <cellStyle name="Bad 3 100" xfId="24227"/>
    <cellStyle name="Bad 3 101" xfId="24864"/>
    <cellStyle name="Bad 3 102" xfId="25026"/>
    <cellStyle name="Bad 3 103" xfId="25389"/>
    <cellStyle name="Bad 3 104" xfId="25487"/>
    <cellStyle name="Bad 3 11" xfId="8662"/>
    <cellStyle name="Bad 3 12" xfId="8663"/>
    <cellStyle name="Bad 3 13" xfId="8664"/>
    <cellStyle name="Bad 3 14" xfId="8665"/>
    <cellStyle name="Bad 3 15" xfId="8666"/>
    <cellStyle name="Bad 3 16" xfId="8667"/>
    <cellStyle name="Bad 3 17" xfId="8668"/>
    <cellStyle name="Bad 3 18" xfId="8669"/>
    <cellStyle name="Bad 3 19" xfId="8670"/>
    <cellStyle name="Bad 3 2" xfId="8671"/>
    <cellStyle name="Bad 3 20" xfId="8672"/>
    <cellStyle name="Bad 3 21" xfId="8673"/>
    <cellStyle name="Bad 3 22" xfId="8674"/>
    <cellStyle name="Bad 3 23" xfId="8675"/>
    <cellStyle name="Bad 3 24" xfId="8676"/>
    <cellStyle name="Bad 3 25" xfId="8677"/>
    <cellStyle name="Bad 3 26" xfId="8678"/>
    <cellStyle name="Bad 3 27" xfId="8679"/>
    <cellStyle name="Bad 3 28" xfId="8680"/>
    <cellStyle name="Bad 3 29" xfId="8681"/>
    <cellStyle name="Bad 3 3" xfId="8682"/>
    <cellStyle name="Bad 3 30" xfId="8683"/>
    <cellStyle name="Bad 3 31" xfId="8684"/>
    <cellStyle name="Bad 3 32" xfId="8685"/>
    <cellStyle name="Bad 3 33" xfId="8686"/>
    <cellStyle name="Bad 3 34" xfId="8687"/>
    <cellStyle name="Bad 3 35" xfId="8688"/>
    <cellStyle name="Bad 3 36" xfId="8689"/>
    <cellStyle name="Bad 3 37" xfId="8690"/>
    <cellStyle name="Bad 3 38" xfId="8691"/>
    <cellStyle name="Bad 3 39" xfId="8692"/>
    <cellStyle name="Bad 3 4" xfId="8693"/>
    <cellStyle name="Bad 3 40" xfId="8694"/>
    <cellStyle name="Bad 3 41" xfId="8695"/>
    <cellStyle name="Bad 3 42" xfId="8696"/>
    <cellStyle name="Bad 3 43" xfId="8697"/>
    <cellStyle name="Bad 3 44" xfId="8698"/>
    <cellStyle name="Bad 3 45" xfId="8699"/>
    <cellStyle name="Bad 3 46" xfId="8700"/>
    <cellStyle name="Bad 3 47" xfId="8701"/>
    <cellStyle name="Bad 3 48" xfId="8702"/>
    <cellStyle name="Bad 3 49" xfId="8703"/>
    <cellStyle name="Bad 3 5" xfId="8704"/>
    <cellStyle name="Bad 3 50" xfId="8705"/>
    <cellStyle name="Bad 3 51" xfId="8706"/>
    <cellStyle name="Bad 3 52" xfId="8707"/>
    <cellStyle name="Bad 3 53" xfId="8708"/>
    <cellStyle name="Bad 3 54" xfId="8709"/>
    <cellStyle name="Bad 3 55" xfId="8710"/>
    <cellStyle name="Bad 3 56" xfId="8711"/>
    <cellStyle name="Bad 3 57" xfId="8712"/>
    <cellStyle name="Bad 3 58" xfId="8713"/>
    <cellStyle name="Bad 3 59" xfId="8714"/>
    <cellStyle name="Bad 3 6" xfId="8715"/>
    <cellStyle name="Bad 3 60" xfId="8716"/>
    <cellStyle name="Bad 3 61" xfId="8717"/>
    <cellStyle name="Bad 3 62" xfId="8718"/>
    <cellStyle name="Bad 3 63" xfId="8719"/>
    <cellStyle name="Bad 3 64" xfId="8720"/>
    <cellStyle name="Bad 3 65" xfId="8721"/>
    <cellStyle name="Bad 3 66" xfId="8722"/>
    <cellStyle name="Bad 3 67" xfId="8723"/>
    <cellStyle name="Bad 3 68" xfId="8724"/>
    <cellStyle name="Bad 3 69" xfId="8725"/>
    <cellStyle name="Bad 3 7" xfId="8726"/>
    <cellStyle name="Bad 3 70" xfId="8727"/>
    <cellStyle name="Bad 3 71" xfId="8728"/>
    <cellStyle name="Bad 3 72" xfId="8729"/>
    <cellStyle name="Bad 3 73" xfId="8730"/>
    <cellStyle name="Bad 3 74" xfId="8731"/>
    <cellStyle name="Bad 3 75" xfId="8732"/>
    <cellStyle name="Bad 3 76" xfId="8733"/>
    <cellStyle name="Bad 3 77" xfId="8734"/>
    <cellStyle name="Bad 3 78" xfId="8735"/>
    <cellStyle name="Bad 3 79" xfId="8736"/>
    <cellStyle name="Bad 3 8" xfId="8737"/>
    <cellStyle name="Bad 3 80" xfId="8738"/>
    <cellStyle name="Bad 3 81" xfId="8739"/>
    <cellStyle name="Bad 3 82" xfId="8740"/>
    <cellStyle name="Bad 3 83" xfId="8741"/>
    <cellStyle name="Bad 3 84" xfId="8742"/>
    <cellStyle name="Bad 3 85" xfId="8743"/>
    <cellStyle name="Bad 3 86" xfId="8744"/>
    <cellStyle name="Bad 3 87" xfId="8745"/>
    <cellStyle name="Bad 3 88" xfId="8746"/>
    <cellStyle name="Bad 3 89" xfId="8747"/>
    <cellStyle name="Bad 3 9" xfId="8748"/>
    <cellStyle name="Bad 3 90" xfId="22479"/>
    <cellStyle name="Bad 3 91" xfId="22648"/>
    <cellStyle name="Bad 3 92" xfId="22813"/>
    <cellStyle name="Bad 3 93" xfId="22978"/>
    <cellStyle name="Bad 3 94" xfId="23143"/>
    <cellStyle name="Bad 3 95" xfId="23308"/>
    <cellStyle name="Bad 3 96" xfId="23472"/>
    <cellStyle name="Bad 3 97" xfId="23637"/>
    <cellStyle name="Bad 3 98" xfId="23800"/>
    <cellStyle name="Bad 3 99" xfId="23965"/>
    <cellStyle name="Bad 30" xfId="8749"/>
    <cellStyle name="Bad 31" xfId="8750"/>
    <cellStyle name="Bad 32" xfId="8751"/>
    <cellStyle name="Bad 33" xfId="8752"/>
    <cellStyle name="Bad 34" xfId="8753"/>
    <cellStyle name="Bad 35" xfId="8754"/>
    <cellStyle name="Bad 36" xfId="8755"/>
    <cellStyle name="Bad 37" xfId="8756"/>
    <cellStyle name="Bad 38" xfId="8757"/>
    <cellStyle name="Bad 39" xfId="8758"/>
    <cellStyle name="Bad 4" xfId="8759"/>
    <cellStyle name="Bad 4 10" xfId="8760"/>
    <cellStyle name="Bad 4 100" xfId="24228"/>
    <cellStyle name="Bad 4 101" xfId="24865"/>
    <cellStyle name="Bad 4 102" xfId="25027"/>
    <cellStyle name="Bad 4 103" xfId="25393"/>
    <cellStyle name="Bad 4 104" xfId="25485"/>
    <cellStyle name="Bad 4 11" xfId="8761"/>
    <cellStyle name="Bad 4 12" xfId="8762"/>
    <cellStyle name="Bad 4 13" xfId="8763"/>
    <cellStyle name="Bad 4 14" xfId="8764"/>
    <cellStyle name="Bad 4 15" xfId="8765"/>
    <cellStyle name="Bad 4 16" xfId="8766"/>
    <cellStyle name="Bad 4 17" xfId="8767"/>
    <cellStyle name="Bad 4 18" xfId="8768"/>
    <cellStyle name="Bad 4 19" xfId="8769"/>
    <cellStyle name="Bad 4 2" xfId="8770"/>
    <cellStyle name="Bad 4 20" xfId="8771"/>
    <cellStyle name="Bad 4 21" xfId="8772"/>
    <cellStyle name="Bad 4 22" xfId="8773"/>
    <cellStyle name="Bad 4 23" xfId="8774"/>
    <cellStyle name="Bad 4 24" xfId="8775"/>
    <cellStyle name="Bad 4 25" xfId="8776"/>
    <cellStyle name="Bad 4 26" xfId="8777"/>
    <cellStyle name="Bad 4 27" xfId="8778"/>
    <cellStyle name="Bad 4 28" xfId="8779"/>
    <cellStyle name="Bad 4 29" xfId="8780"/>
    <cellStyle name="Bad 4 3" xfId="8781"/>
    <cellStyle name="Bad 4 30" xfId="8782"/>
    <cellStyle name="Bad 4 31" xfId="8783"/>
    <cellStyle name="Bad 4 32" xfId="8784"/>
    <cellStyle name="Bad 4 33" xfId="8785"/>
    <cellStyle name="Bad 4 34" xfId="8786"/>
    <cellStyle name="Bad 4 35" xfId="8787"/>
    <cellStyle name="Bad 4 36" xfId="8788"/>
    <cellStyle name="Bad 4 37" xfId="8789"/>
    <cellStyle name="Bad 4 38" xfId="8790"/>
    <cellStyle name="Bad 4 39" xfId="8791"/>
    <cellStyle name="Bad 4 4" xfId="8792"/>
    <cellStyle name="Bad 4 40" xfId="8793"/>
    <cellStyle name="Bad 4 41" xfId="8794"/>
    <cellStyle name="Bad 4 42" xfId="8795"/>
    <cellStyle name="Bad 4 43" xfId="8796"/>
    <cellStyle name="Bad 4 44" xfId="8797"/>
    <cellStyle name="Bad 4 45" xfId="8798"/>
    <cellStyle name="Bad 4 46" xfId="8799"/>
    <cellStyle name="Bad 4 47" xfId="8800"/>
    <cellStyle name="Bad 4 48" xfId="8801"/>
    <cellStyle name="Bad 4 49" xfId="8802"/>
    <cellStyle name="Bad 4 5" xfId="8803"/>
    <cellStyle name="Bad 4 50" xfId="8804"/>
    <cellStyle name="Bad 4 51" xfId="8805"/>
    <cellStyle name="Bad 4 52" xfId="8806"/>
    <cellStyle name="Bad 4 53" xfId="8807"/>
    <cellStyle name="Bad 4 54" xfId="8808"/>
    <cellStyle name="Bad 4 55" xfId="8809"/>
    <cellStyle name="Bad 4 56" xfId="8810"/>
    <cellStyle name="Bad 4 57" xfId="8811"/>
    <cellStyle name="Bad 4 58" xfId="8812"/>
    <cellStyle name="Bad 4 59" xfId="8813"/>
    <cellStyle name="Bad 4 6" xfId="8814"/>
    <cellStyle name="Bad 4 60" xfId="8815"/>
    <cellStyle name="Bad 4 61" xfId="8816"/>
    <cellStyle name="Bad 4 62" xfId="8817"/>
    <cellStyle name="Bad 4 63" xfId="8818"/>
    <cellStyle name="Bad 4 64" xfId="8819"/>
    <cellStyle name="Bad 4 65" xfId="8820"/>
    <cellStyle name="Bad 4 66" xfId="8821"/>
    <cellStyle name="Bad 4 67" xfId="8822"/>
    <cellStyle name="Bad 4 68" xfId="8823"/>
    <cellStyle name="Bad 4 69" xfId="8824"/>
    <cellStyle name="Bad 4 7" xfId="8825"/>
    <cellStyle name="Bad 4 70" xfId="8826"/>
    <cellStyle name="Bad 4 71" xfId="8827"/>
    <cellStyle name="Bad 4 72" xfId="8828"/>
    <cellStyle name="Bad 4 73" xfId="8829"/>
    <cellStyle name="Bad 4 74" xfId="8830"/>
    <cellStyle name="Bad 4 75" xfId="8831"/>
    <cellStyle name="Bad 4 76" xfId="8832"/>
    <cellStyle name="Bad 4 77" xfId="8833"/>
    <cellStyle name="Bad 4 78" xfId="8834"/>
    <cellStyle name="Bad 4 79" xfId="8835"/>
    <cellStyle name="Bad 4 8" xfId="8836"/>
    <cellStyle name="Bad 4 80" xfId="8837"/>
    <cellStyle name="Bad 4 81" xfId="8838"/>
    <cellStyle name="Bad 4 82" xfId="8839"/>
    <cellStyle name="Bad 4 83" xfId="8840"/>
    <cellStyle name="Bad 4 84" xfId="8841"/>
    <cellStyle name="Bad 4 85" xfId="8842"/>
    <cellStyle name="Bad 4 86" xfId="8843"/>
    <cellStyle name="Bad 4 87" xfId="8844"/>
    <cellStyle name="Bad 4 88" xfId="8845"/>
    <cellStyle name="Bad 4 89" xfId="8846"/>
    <cellStyle name="Bad 4 9" xfId="8847"/>
    <cellStyle name="Bad 4 90" xfId="22480"/>
    <cellStyle name="Bad 4 91" xfId="22649"/>
    <cellStyle name="Bad 4 92" xfId="22814"/>
    <cellStyle name="Bad 4 93" xfId="22979"/>
    <cellStyle name="Bad 4 94" xfId="23144"/>
    <cellStyle name="Bad 4 95" xfId="23309"/>
    <cellStyle name="Bad 4 96" xfId="23473"/>
    <cellStyle name="Bad 4 97" xfId="23638"/>
    <cellStyle name="Bad 4 98" xfId="23801"/>
    <cellStyle name="Bad 4 99" xfId="23966"/>
    <cellStyle name="Bad 40" xfId="8848"/>
    <cellStyle name="Bad 41" xfId="8849"/>
    <cellStyle name="Bad 42" xfId="8850"/>
    <cellStyle name="Bad 43" xfId="8851"/>
    <cellStyle name="Bad 44" xfId="8852"/>
    <cellStyle name="Bad 45" xfId="8853"/>
    <cellStyle name="Bad 46" xfId="8854"/>
    <cellStyle name="Bad 47" xfId="8855"/>
    <cellStyle name="Bad 48" xfId="8856"/>
    <cellStyle name="Bad 49" xfId="8857"/>
    <cellStyle name="Bad 5" xfId="8858"/>
    <cellStyle name="Bad 5 2" xfId="24368"/>
    <cellStyle name="Bad 5 2 2" xfId="24642"/>
    <cellStyle name="Bad 5 3" xfId="25396"/>
    <cellStyle name="Bad 5 4" xfId="25482"/>
    <cellStyle name="Bad 50" xfId="8859"/>
    <cellStyle name="Bad 51" xfId="8860"/>
    <cellStyle name="Bad 52" xfId="8861"/>
    <cellStyle name="Bad 53" xfId="8862"/>
    <cellStyle name="Bad 54" xfId="8863"/>
    <cellStyle name="Bad 55" xfId="8864"/>
    <cellStyle name="Bad 56" xfId="8865"/>
    <cellStyle name="Bad 57" xfId="8866"/>
    <cellStyle name="Bad 58" xfId="8867"/>
    <cellStyle name="Bad 59" xfId="8868"/>
    <cellStyle name="Bad 6" xfId="8869"/>
    <cellStyle name="Bad 6 2" xfId="24420"/>
    <cellStyle name="Bad 6 2 2" xfId="24643"/>
    <cellStyle name="Bad 6 3" xfId="25398"/>
    <cellStyle name="Bad 6 4" xfId="25481"/>
    <cellStyle name="Bad 60" xfId="8870"/>
    <cellStyle name="Bad 61" xfId="8871"/>
    <cellStyle name="Bad 62" xfId="8872"/>
    <cellStyle name="Bad 63" xfId="8873"/>
    <cellStyle name="Bad 64" xfId="8874"/>
    <cellStyle name="Bad 65" xfId="8875"/>
    <cellStyle name="Bad 66" xfId="8876"/>
    <cellStyle name="Bad 67" xfId="8877"/>
    <cellStyle name="Bad 68" xfId="8878"/>
    <cellStyle name="Bad 69" xfId="8879"/>
    <cellStyle name="Bad 7" xfId="8880"/>
    <cellStyle name="Bad 7 2" xfId="24470"/>
    <cellStyle name="Bad 7 2 2" xfId="24644"/>
    <cellStyle name="Bad 7 3" xfId="25399"/>
    <cellStyle name="Bad 7 4" xfId="25479"/>
    <cellStyle name="Bad 70" xfId="8881"/>
    <cellStyle name="Bad 71" xfId="8882"/>
    <cellStyle name="Bad 72" xfId="8883"/>
    <cellStyle name="Bad 73" xfId="8884"/>
    <cellStyle name="Bad 74" xfId="8885"/>
    <cellStyle name="Bad 75" xfId="8886"/>
    <cellStyle name="Bad 76" xfId="8887"/>
    <cellStyle name="Bad 77" xfId="8888"/>
    <cellStyle name="Bad 78" xfId="8889"/>
    <cellStyle name="Bad 79" xfId="8890"/>
    <cellStyle name="Bad 8" xfId="8891"/>
    <cellStyle name="Bad 8 2" xfId="24525"/>
    <cellStyle name="Bad 8 2 2" xfId="24645"/>
    <cellStyle name="Bad 8 3" xfId="25400"/>
    <cellStyle name="Bad 8 4" xfId="25476"/>
    <cellStyle name="Bad 80" xfId="8892"/>
    <cellStyle name="Bad 81" xfId="8893"/>
    <cellStyle name="Bad 82" xfId="8894"/>
    <cellStyle name="Bad 83" xfId="8895"/>
    <cellStyle name="Bad 84" xfId="8896"/>
    <cellStyle name="Bad 85" xfId="8897"/>
    <cellStyle name="Bad 86" xfId="8898"/>
    <cellStyle name="Bad 87" xfId="8899"/>
    <cellStyle name="Bad 88" xfId="8900"/>
    <cellStyle name="Bad 89" xfId="8901"/>
    <cellStyle name="Bad 9" xfId="8902"/>
    <cellStyle name="Bad 90" xfId="8903"/>
    <cellStyle name="Bad 91" xfId="8904"/>
    <cellStyle name="Bad 92" xfId="8905"/>
    <cellStyle name="Bad 93" xfId="22477"/>
    <cellStyle name="Bad 94" xfId="22646"/>
    <cellStyle name="Bad 95" xfId="22811"/>
    <cellStyle name="Bad 96" xfId="22976"/>
    <cellStyle name="Bad 97" xfId="23141"/>
    <cellStyle name="Bad 98" xfId="23306"/>
    <cellStyle name="Bad 99" xfId="23470"/>
    <cellStyle name="Calculation" xfId="8906"/>
    <cellStyle name="Calculation 10" xfId="8907"/>
    <cellStyle name="Calculation 100" xfId="23639"/>
    <cellStyle name="Calculation 100 2" xfId="27177"/>
    <cellStyle name="Calculation 100 2 2" xfId="30320"/>
    <cellStyle name="Calculation 100 3" xfId="26639"/>
    <cellStyle name="Calculation 100 3 2" xfId="29792"/>
    <cellStyle name="Calculation 100 4" xfId="26898"/>
    <cellStyle name="Calculation 100 4 2" xfId="30051"/>
    <cellStyle name="Calculation 100 5" xfId="29468"/>
    <cellStyle name="Calculation 101" xfId="23802"/>
    <cellStyle name="Calculation 101 2" xfId="27201"/>
    <cellStyle name="Calculation 101 2 2" xfId="30344"/>
    <cellStyle name="Calculation 101 3" xfId="27284"/>
    <cellStyle name="Calculation 101 3 2" xfId="30419"/>
    <cellStyle name="Calculation 101 4" xfId="26545"/>
    <cellStyle name="Calculation 101 4 2" xfId="29706"/>
    <cellStyle name="Calculation 101 5" xfId="29488"/>
    <cellStyle name="Calculation 102" xfId="23967"/>
    <cellStyle name="Calculation 102 2" xfId="27223"/>
    <cellStyle name="Calculation 102 2 2" xfId="30366"/>
    <cellStyle name="Calculation 102 3" xfId="26600"/>
    <cellStyle name="Calculation 102 3 2" xfId="29753"/>
    <cellStyle name="Calculation 102 4" xfId="26930"/>
    <cellStyle name="Calculation 102 4 2" xfId="30083"/>
    <cellStyle name="Calculation 102 5" xfId="29508"/>
    <cellStyle name="Calculation 103" xfId="24093"/>
    <cellStyle name="Calculation 103 2" xfId="24229"/>
    <cellStyle name="Calculation 103 2 2" xfId="27257"/>
    <cellStyle name="Calculation 103 2 2 2" xfId="30394"/>
    <cellStyle name="Calculation 103 2 3" xfId="26570"/>
    <cellStyle name="Calculation 103 2 3 2" xfId="29729"/>
    <cellStyle name="Calculation 103 2 4" xfId="26957"/>
    <cellStyle name="Calculation 103 2 4 2" xfId="30107"/>
    <cellStyle name="Calculation 103 2 5" xfId="29533"/>
    <cellStyle name="Calculation 103 3" xfId="26163"/>
    <cellStyle name="Calculation 103 3 2" xfId="29618"/>
    <cellStyle name="Calculation 103 4" xfId="26415"/>
    <cellStyle name="Calculation 103 4 2" xfId="29638"/>
    <cellStyle name="Calculation 103 5" xfId="26306"/>
    <cellStyle name="Calculation 103 5 2" xfId="29632"/>
    <cellStyle name="Calculation 103 6" xfId="27250"/>
    <cellStyle name="Calculation 103 6 2" xfId="30389"/>
    <cellStyle name="Calculation 103 7" xfId="26576"/>
    <cellStyle name="Calculation 103 7 2" xfId="29733"/>
    <cellStyle name="Calculation 103 8" xfId="26952"/>
    <cellStyle name="Calculation 103 8 2" xfId="30103"/>
    <cellStyle name="Calculation 103 9" xfId="29528"/>
    <cellStyle name="Calculation 104" xfId="24866"/>
    <cellStyle name="Calculation 104 2" xfId="27311"/>
    <cellStyle name="Calculation 104 2 2" xfId="30444"/>
    <cellStyle name="Calculation 104 3" xfId="26519"/>
    <cellStyle name="Calculation 104 3 2" xfId="29682"/>
    <cellStyle name="Calculation 104 4" xfId="26995"/>
    <cellStyle name="Calculation 104 4 2" xfId="30141"/>
    <cellStyle name="Calculation 104 5" xfId="29573"/>
    <cellStyle name="Calculation 105" xfId="25028"/>
    <cellStyle name="Calculation 105 2" xfId="27333"/>
    <cellStyle name="Calculation 105 2 2" xfId="30466"/>
    <cellStyle name="Calculation 105 3" xfId="26501"/>
    <cellStyle name="Calculation 105 3 2" xfId="29664"/>
    <cellStyle name="Calculation 105 4" xfId="27013"/>
    <cellStyle name="Calculation 105 4 2" xfId="30159"/>
    <cellStyle name="Calculation 105 5" xfId="29593"/>
    <cellStyle name="Calculation 106" xfId="25401"/>
    <cellStyle name="Calculation 107" xfId="25474"/>
    <cellStyle name="Calculation 108" xfId="26073"/>
    <cellStyle name="Calculation 108 2" xfId="29613"/>
    <cellStyle name="Calculation 109" xfId="26210"/>
    <cellStyle name="Calculation 109 2" xfId="29623"/>
    <cellStyle name="Calculation 11" xfId="8908"/>
    <cellStyle name="Calculation 110" xfId="26390"/>
    <cellStyle name="Calculation 110 2" xfId="29637"/>
    <cellStyle name="Calculation 111" xfId="27599"/>
    <cellStyle name="Calculation 12" xfId="8909"/>
    <cellStyle name="Calculation 13" xfId="8910"/>
    <cellStyle name="Calculation 14" xfId="8911"/>
    <cellStyle name="Calculation 15" xfId="8912"/>
    <cellStyle name="Calculation 16" xfId="8913"/>
    <cellStyle name="Calculation 17" xfId="8914"/>
    <cellStyle name="Calculation 18" xfId="8915"/>
    <cellStyle name="Calculation 19" xfId="8916"/>
    <cellStyle name="Calculation 2" xfId="8917"/>
    <cellStyle name="Calculation 2 10" xfId="8918"/>
    <cellStyle name="Calculation 2 100" xfId="24230"/>
    <cellStyle name="Calculation 2 100 2" xfId="27258"/>
    <cellStyle name="Calculation 2 100 2 2" xfId="30395"/>
    <cellStyle name="Calculation 2 100 3" xfId="26569"/>
    <cellStyle name="Calculation 2 100 3 2" xfId="29728"/>
    <cellStyle name="Calculation 2 100 4" xfId="26958"/>
    <cellStyle name="Calculation 2 100 4 2" xfId="30108"/>
    <cellStyle name="Calculation 2 100 5" xfId="29534"/>
    <cellStyle name="Calculation 2 101" xfId="24867"/>
    <cellStyle name="Calculation 2 101 2" xfId="27312"/>
    <cellStyle name="Calculation 2 101 2 2" xfId="30445"/>
    <cellStyle name="Calculation 2 101 3" xfId="26518"/>
    <cellStyle name="Calculation 2 101 3 2" xfId="29681"/>
    <cellStyle name="Calculation 2 101 4" xfId="26996"/>
    <cellStyle name="Calculation 2 101 4 2" xfId="30142"/>
    <cellStyle name="Calculation 2 101 5" xfId="29574"/>
    <cellStyle name="Calculation 2 102" xfId="25029"/>
    <cellStyle name="Calculation 2 102 2" xfId="27334"/>
    <cellStyle name="Calculation 2 102 2 2" xfId="30467"/>
    <cellStyle name="Calculation 2 102 3" xfId="26500"/>
    <cellStyle name="Calculation 2 102 3 2" xfId="29663"/>
    <cellStyle name="Calculation 2 102 4" xfId="27014"/>
    <cellStyle name="Calculation 2 102 4 2" xfId="30160"/>
    <cellStyle name="Calculation 2 102 5" xfId="29594"/>
    <cellStyle name="Calculation 2 103" xfId="25402"/>
    <cellStyle name="Calculation 2 104" xfId="25864"/>
    <cellStyle name="Calculation 2 11" xfId="8919"/>
    <cellStyle name="Calculation 2 12" xfId="8920"/>
    <cellStyle name="Calculation 2 13" xfId="8921"/>
    <cellStyle name="Calculation 2 14" xfId="8922"/>
    <cellStyle name="Calculation 2 15" xfId="8923"/>
    <cellStyle name="Calculation 2 16" xfId="8924"/>
    <cellStyle name="Calculation 2 17" xfId="8925"/>
    <cellStyle name="Calculation 2 18" xfId="8926"/>
    <cellStyle name="Calculation 2 19" xfId="8927"/>
    <cellStyle name="Calculation 2 2" xfId="8928"/>
    <cellStyle name="Calculation 2 20" xfId="8929"/>
    <cellStyle name="Calculation 2 21" xfId="8930"/>
    <cellStyle name="Calculation 2 22" xfId="8931"/>
    <cellStyle name="Calculation 2 23" xfId="8932"/>
    <cellStyle name="Calculation 2 24" xfId="8933"/>
    <cellStyle name="Calculation 2 25" xfId="8934"/>
    <cellStyle name="Calculation 2 26" xfId="8935"/>
    <cellStyle name="Calculation 2 27" xfId="8936"/>
    <cellStyle name="Calculation 2 28" xfId="8937"/>
    <cellStyle name="Calculation 2 29" xfId="8938"/>
    <cellStyle name="Calculation 2 3" xfId="8939"/>
    <cellStyle name="Calculation 2 30" xfId="8940"/>
    <cellStyle name="Calculation 2 31" xfId="8941"/>
    <cellStyle name="Calculation 2 32" xfId="8942"/>
    <cellStyle name="Calculation 2 33" xfId="8943"/>
    <cellStyle name="Calculation 2 34" xfId="8944"/>
    <cellStyle name="Calculation 2 35" xfId="8945"/>
    <cellStyle name="Calculation 2 36" xfId="8946"/>
    <cellStyle name="Calculation 2 37" xfId="8947"/>
    <cellStyle name="Calculation 2 38" xfId="8948"/>
    <cellStyle name="Calculation 2 39" xfId="8949"/>
    <cellStyle name="Calculation 2 4" xfId="8950"/>
    <cellStyle name="Calculation 2 40" xfId="8951"/>
    <cellStyle name="Calculation 2 41" xfId="8952"/>
    <cellStyle name="Calculation 2 42" xfId="8953"/>
    <cellStyle name="Calculation 2 43" xfId="8954"/>
    <cellStyle name="Calculation 2 44" xfId="8955"/>
    <cellStyle name="Calculation 2 45" xfId="8956"/>
    <cellStyle name="Calculation 2 46" xfId="8957"/>
    <cellStyle name="Calculation 2 47" xfId="8958"/>
    <cellStyle name="Calculation 2 48" xfId="8959"/>
    <cellStyle name="Calculation 2 49" xfId="8960"/>
    <cellStyle name="Calculation 2 5" xfId="8961"/>
    <cellStyle name="Calculation 2 50" xfId="8962"/>
    <cellStyle name="Calculation 2 51" xfId="8963"/>
    <cellStyle name="Calculation 2 52" xfId="8964"/>
    <cellStyle name="Calculation 2 53" xfId="8965"/>
    <cellStyle name="Calculation 2 54" xfId="8966"/>
    <cellStyle name="Calculation 2 55" xfId="8967"/>
    <cellStyle name="Calculation 2 56" xfId="8968"/>
    <cellStyle name="Calculation 2 57" xfId="8969"/>
    <cellStyle name="Calculation 2 58" xfId="8970"/>
    <cellStyle name="Calculation 2 59" xfId="8971"/>
    <cellStyle name="Calculation 2 6" xfId="8972"/>
    <cellStyle name="Calculation 2 60" xfId="8973"/>
    <cellStyle name="Calculation 2 61" xfId="8974"/>
    <cellStyle name="Calculation 2 62" xfId="8975"/>
    <cellStyle name="Calculation 2 63" xfId="8976"/>
    <cellStyle name="Calculation 2 64" xfId="8977"/>
    <cellStyle name="Calculation 2 65" xfId="8978"/>
    <cellStyle name="Calculation 2 66" xfId="8979"/>
    <cellStyle name="Calculation 2 67" xfId="8980"/>
    <cellStyle name="Calculation 2 68" xfId="8981"/>
    <cellStyle name="Calculation 2 69" xfId="8982"/>
    <cellStyle name="Calculation 2 7" xfId="8983"/>
    <cellStyle name="Calculation 2 70" xfId="8984"/>
    <cellStyle name="Calculation 2 71" xfId="8985"/>
    <cellStyle name="Calculation 2 72" xfId="8986"/>
    <cellStyle name="Calculation 2 73" xfId="8987"/>
    <cellStyle name="Calculation 2 74" xfId="8988"/>
    <cellStyle name="Calculation 2 75" xfId="8989"/>
    <cellStyle name="Calculation 2 76" xfId="8990"/>
    <cellStyle name="Calculation 2 77" xfId="8991"/>
    <cellStyle name="Calculation 2 78" xfId="8992"/>
    <cellStyle name="Calculation 2 79" xfId="8993"/>
    <cellStyle name="Calculation 2 8" xfId="8994"/>
    <cellStyle name="Calculation 2 80" xfId="8995"/>
    <cellStyle name="Calculation 2 81" xfId="8996"/>
    <cellStyle name="Calculation 2 82" xfId="8997"/>
    <cellStyle name="Calculation 2 83" xfId="8998"/>
    <cellStyle name="Calculation 2 84" xfId="8999"/>
    <cellStyle name="Calculation 2 85" xfId="9000"/>
    <cellStyle name="Calculation 2 86" xfId="9001"/>
    <cellStyle name="Calculation 2 87" xfId="9002"/>
    <cellStyle name="Calculation 2 88" xfId="9003"/>
    <cellStyle name="Calculation 2 89" xfId="9004"/>
    <cellStyle name="Calculation 2 9" xfId="9005"/>
    <cellStyle name="Calculation 2 90" xfId="22482"/>
    <cellStyle name="Calculation 2 90 2" xfId="27029"/>
    <cellStyle name="Calculation 2 90 2 2" xfId="30172"/>
    <cellStyle name="Calculation 2 90 3" xfId="26772"/>
    <cellStyle name="Calculation 2 90 3 2" xfId="29925"/>
    <cellStyle name="Calculation 2 90 4" xfId="26775"/>
    <cellStyle name="Calculation 2 90 4 2" xfId="29928"/>
    <cellStyle name="Calculation 2 90 5" xfId="29329"/>
    <cellStyle name="Calculation 2 91" xfId="22651"/>
    <cellStyle name="Calculation 2 91 2" xfId="27052"/>
    <cellStyle name="Calculation 2 91 2 2" xfId="30195"/>
    <cellStyle name="Calculation 2 91 3" xfId="26753"/>
    <cellStyle name="Calculation 2 91 3 2" xfId="29906"/>
    <cellStyle name="Calculation 2 91 4" xfId="26794"/>
    <cellStyle name="Calculation 2 91 4 2" xfId="29947"/>
    <cellStyle name="Calculation 2 91 5" xfId="29349"/>
    <cellStyle name="Calculation 2 92" xfId="22816"/>
    <cellStyle name="Calculation 2 92 2" xfId="27074"/>
    <cellStyle name="Calculation 2 92 2 2" xfId="30217"/>
    <cellStyle name="Calculation 2 92 3" xfId="26733"/>
    <cellStyle name="Calculation 2 92 3 2" xfId="29886"/>
    <cellStyle name="Calculation 2 92 4" xfId="26814"/>
    <cellStyle name="Calculation 2 92 4 2" xfId="29967"/>
    <cellStyle name="Calculation 2 92 5" xfId="29369"/>
    <cellStyle name="Calculation 2 93" xfId="22981"/>
    <cellStyle name="Calculation 2 93 2" xfId="27094"/>
    <cellStyle name="Calculation 2 93 2 2" xfId="30237"/>
    <cellStyle name="Calculation 2 93 3" xfId="26713"/>
    <cellStyle name="Calculation 2 93 3 2" xfId="29866"/>
    <cellStyle name="Calculation 2 93 4" xfId="26834"/>
    <cellStyle name="Calculation 2 93 4 2" xfId="29987"/>
    <cellStyle name="Calculation 2 93 5" xfId="29389"/>
    <cellStyle name="Calculation 2 94" xfId="23146"/>
    <cellStyle name="Calculation 2 94 2" xfId="27114"/>
    <cellStyle name="Calculation 2 94 2 2" xfId="30257"/>
    <cellStyle name="Calculation 2 94 3" xfId="26698"/>
    <cellStyle name="Calculation 2 94 3 2" xfId="29851"/>
    <cellStyle name="Calculation 2 94 4" xfId="26849"/>
    <cellStyle name="Calculation 2 94 4 2" xfId="30002"/>
    <cellStyle name="Calculation 2 94 5" xfId="29409"/>
    <cellStyle name="Calculation 2 95" xfId="23311"/>
    <cellStyle name="Calculation 2 95 2" xfId="27135"/>
    <cellStyle name="Calculation 2 95 2 2" xfId="30278"/>
    <cellStyle name="Calculation 2 95 3" xfId="26678"/>
    <cellStyle name="Calculation 2 95 3 2" xfId="29831"/>
    <cellStyle name="Calculation 2 95 4" xfId="26867"/>
    <cellStyle name="Calculation 2 95 4 2" xfId="30020"/>
    <cellStyle name="Calculation 2 95 5" xfId="29429"/>
    <cellStyle name="Calculation 2 96" xfId="23475"/>
    <cellStyle name="Calculation 2 96 2" xfId="27156"/>
    <cellStyle name="Calculation 2 96 2 2" xfId="30299"/>
    <cellStyle name="Calculation 2 96 3" xfId="26658"/>
    <cellStyle name="Calculation 2 96 3 2" xfId="29811"/>
    <cellStyle name="Calculation 2 96 4" xfId="26887"/>
    <cellStyle name="Calculation 2 96 4 2" xfId="30040"/>
    <cellStyle name="Calculation 2 96 5" xfId="29449"/>
    <cellStyle name="Calculation 2 97" xfId="23640"/>
    <cellStyle name="Calculation 2 97 2" xfId="27178"/>
    <cellStyle name="Calculation 2 97 2 2" xfId="30321"/>
    <cellStyle name="Calculation 2 97 3" xfId="26638"/>
    <cellStyle name="Calculation 2 97 3 2" xfId="29791"/>
    <cellStyle name="Calculation 2 97 4" xfId="26899"/>
    <cellStyle name="Calculation 2 97 4 2" xfId="30052"/>
    <cellStyle name="Calculation 2 97 5" xfId="29469"/>
    <cellStyle name="Calculation 2 98" xfId="23803"/>
    <cellStyle name="Calculation 2 98 2" xfId="27202"/>
    <cellStyle name="Calculation 2 98 2 2" xfId="30345"/>
    <cellStyle name="Calculation 2 98 3" xfId="26619"/>
    <cellStyle name="Calculation 2 98 3 2" xfId="29772"/>
    <cellStyle name="Calculation 2 98 4" xfId="26916"/>
    <cellStyle name="Calculation 2 98 4 2" xfId="30069"/>
    <cellStyle name="Calculation 2 98 5" xfId="29489"/>
    <cellStyle name="Calculation 2 99" xfId="23968"/>
    <cellStyle name="Calculation 2 99 2" xfId="27224"/>
    <cellStyle name="Calculation 2 99 2 2" xfId="30367"/>
    <cellStyle name="Calculation 2 99 3" xfId="26599"/>
    <cellStyle name="Calculation 2 99 3 2" xfId="29752"/>
    <cellStyle name="Calculation 2 99 4" xfId="26931"/>
    <cellStyle name="Calculation 2 99 4 2" xfId="30084"/>
    <cellStyle name="Calculation 2 99 5" xfId="29509"/>
    <cellStyle name="Calculation 20" xfId="9006"/>
    <cellStyle name="Calculation 21" xfId="9007"/>
    <cellStyle name="Calculation 22" xfId="9008"/>
    <cellStyle name="Calculation 23" xfId="9009"/>
    <cellStyle name="Calculation 24" xfId="9010"/>
    <cellStyle name="Calculation 25" xfId="9011"/>
    <cellStyle name="Calculation 26" xfId="9012"/>
    <cellStyle name="Calculation 27" xfId="9013"/>
    <cellStyle name="Calculation 28" xfId="9014"/>
    <cellStyle name="Calculation 29" xfId="9015"/>
    <cellStyle name="Calculation 3" xfId="9016"/>
    <cellStyle name="Calculation 3 10" xfId="9017"/>
    <cellStyle name="Calculation 3 100" xfId="24231"/>
    <cellStyle name="Calculation 3 100 2" xfId="27259"/>
    <cellStyle name="Calculation 3 100 2 2" xfId="30396"/>
    <cellStyle name="Calculation 3 100 3" xfId="26568"/>
    <cellStyle name="Calculation 3 100 3 2" xfId="29727"/>
    <cellStyle name="Calculation 3 100 4" xfId="26959"/>
    <cellStyle name="Calculation 3 100 4 2" xfId="30109"/>
    <cellStyle name="Calculation 3 100 5" xfId="29535"/>
    <cellStyle name="Calculation 3 101" xfId="24868"/>
    <cellStyle name="Calculation 3 101 2" xfId="27313"/>
    <cellStyle name="Calculation 3 101 2 2" xfId="30446"/>
    <cellStyle name="Calculation 3 101 3" xfId="26517"/>
    <cellStyle name="Calculation 3 101 3 2" xfId="29680"/>
    <cellStyle name="Calculation 3 101 4" xfId="26997"/>
    <cellStyle name="Calculation 3 101 4 2" xfId="30143"/>
    <cellStyle name="Calculation 3 101 5" xfId="29575"/>
    <cellStyle name="Calculation 3 102" xfId="25030"/>
    <cellStyle name="Calculation 3 102 2" xfId="27335"/>
    <cellStyle name="Calculation 3 102 2 2" xfId="30468"/>
    <cellStyle name="Calculation 3 102 3" xfId="26499"/>
    <cellStyle name="Calculation 3 102 3 2" xfId="29662"/>
    <cellStyle name="Calculation 3 102 4" xfId="27015"/>
    <cellStyle name="Calculation 3 102 4 2" xfId="30161"/>
    <cellStyle name="Calculation 3 102 5" xfId="29595"/>
    <cellStyle name="Calculation 3 103" xfId="25404"/>
    <cellStyle name="Calculation 3 104" xfId="25472"/>
    <cellStyle name="Calculation 3 11" xfId="9018"/>
    <cellStyle name="Calculation 3 12" xfId="9019"/>
    <cellStyle name="Calculation 3 13" xfId="9020"/>
    <cellStyle name="Calculation 3 14" xfId="9021"/>
    <cellStyle name="Calculation 3 15" xfId="9022"/>
    <cellStyle name="Calculation 3 16" xfId="9023"/>
    <cellStyle name="Calculation 3 17" xfId="9024"/>
    <cellStyle name="Calculation 3 18" xfId="9025"/>
    <cellStyle name="Calculation 3 19" xfId="9026"/>
    <cellStyle name="Calculation 3 2" xfId="9027"/>
    <cellStyle name="Calculation 3 20" xfId="9028"/>
    <cellStyle name="Calculation 3 21" xfId="9029"/>
    <cellStyle name="Calculation 3 22" xfId="9030"/>
    <cellStyle name="Calculation 3 23" xfId="9031"/>
    <cellStyle name="Calculation 3 24" xfId="9032"/>
    <cellStyle name="Calculation 3 25" xfId="9033"/>
    <cellStyle name="Calculation 3 26" xfId="9034"/>
    <cellStyle name="Calculation 3 27" xfId="9035"/>
    <cellStyle name="Calculation 3 28" xfId="9036"/>
    <cellStyle name="Calculation 3 29" xfId="9037"/>
    <cellStyle name="Calculation 3 3" xfId="9038"/>
    <cellStyle name="Calculation 3 30" xfId="9039"/>
    <cellStyle name="Calculation 3 31" xfId="9040"/>
    <cellStyle name="Calculation 3 32" xfId="9041"/>
    <cellStyle name="Calculation 3 33" xfId="9042"/>
    <cellStyle name="Calculation 3 34" xfId="9043"/>
    <cellStyle name="Calculation 3 35" xfId="9044"/>
    <cellStyle name="Calculation 3 36" xfId="9045"/>
    <cellStyle name="Calculation 3 37" xfId="9046"/>
    <cellStyle name="Calculation 3 38" xfId="9047"/>
    <cellStyle name="Calculation 3 39" xfId="9048"/>
    <cellStyle name="Calculation 3 4" xfId="9049"/>
    <cellStyle name="Calculation 3 40" xfId="9050"/>
    <cellStyle name="Calculation 3 41" xfId="9051"/>
    <cellStyle name="Calculation 3 42" xfId="9052"/>
    <cellStyle name="Calculation 3 43" xfId="9053"/>
    <cellStyle name="Calculation 3 44" xfId="9054"/>
    <cellStyle name="Calculation 3 45" xfId="9055"/>
    <cellStyle name="Calculation 3 46" xfId="9056"/>
    <cellStyle name="Calculation 3 47" xfId="9057"/>
    <cellStyle name="Calculation 3 48" xfId="9058"/>
    <cellStyle name="Calculation 3 49" xfId="9059"/>
    <cellStyle name="Calculation 3 5" xfId="9060"/>
    <cellStyle name="Calculation 3 50" xfId="9061"/>
    <cellStyle name="Calculation 3 51" xfId="9062"/>
    <cellStyle name="Calculation 3 52" xfId="9063"/>
    <cellStyle name="Calculation 3 53" xfId="9064"/>
    <cellStyle name="Calculation 3 54" xfId="9065"/>
    <cellStyle name="Calculation 3 55" xfId="9066"/>
    <cellStyle name="Calculation 3 56" xfId="9067"/>
    <cellStyle name="Calculation 3 57" xfId="9068"/>
    <cellStyle name="Calculation 3 58" xfId="9069"/>
    <cellStyle name="Calculation 3 59" xfId="9070"/>
    <cellStyle name="Calculation 3 6" xfId="9071"/>
    <cellStyle name="Calculation 3 60" xfId="9072"/>
    <cellStyle name="Calculation 3 61" xfId="9073"/>
    <cellStyle name="Calculation 3 62" xfId="9074"/>
    <cellStyle name="Calculation 3 63" xfId="9075"/>
    <cellStyle name="Calculation 3 64" xfId="9076"/>
    <cellStyle name="Calculation 3 65" xfId="9077"/>
    <cellStyle name="Calculation 3 66" xfId="9078"/>
    <cellStyle name="Calculation 3 67" xfId="9079"/>
    <cellStyle name="Calculation 3 68" xfId="9080"/>
    <cellStyle name="Calculation 3 69" xfId="9081"/>
    <cellStyle name="Calculation 3 7" xfId="9082"/>
    <cellStyle name="Calculation 3 70" xfId="9083"/>
    <cellStyle name="Calculation 3 71" xfId="9084"/>
    <cellStyle name="Calculation 3 72" xfId="9085"/>
    <cellStyle name="Calculation 3 73" xfId="9086"/>
    <cellStyle name="Calculation 3 74" xfId="9087"/>
    <cellStyle name="Calculation 3 75" xfId="9088"/>
    <cellStyle name="Calculation 3 76" xfId="9089"/>
    <cellStyle name="Calculation 3 77" xfId="9090"/>
    <cellStyle name="Calculation 3 78" xfId="9091"/>
    <cellStyle name="Calculation 3 79" xfId="9092"/>
    <cellStyle name="Calculation 3 8" xfId="9093"/>
    <cellStyle name="Calculation 3 80" xfId="9094"/>
    <cellStyle name="Calculation 3 81" xfId="9095"/>
    <cellStyle name="Calculation 3 82" xfId="9096"/>
    <cellStyle name="Calculation 3 83" xfId="9097"/>
    <cellStyle name="Calculation 3 84" xfId="9098"/>
    <cellStyle name="Calculation 3 85" xfId="9099"/>
    <cellStyle name="Calculation 3 86" xfId="9100"/>
    <cellStyle name="Calculation 3 87" xfId="9101"/>
    <cellStyle name="Calculation 3 88" xfId="9102"/>
    <cellStyle name="Calculation 3 89" xfId="9103"/>
    <cellStyle name="Calculation 3 9" xfId="9104"/>
    <cellStyle name="Calculation 3 90" xfId="22483"/>
    <cellStyle name="Calculation 3 90 2" xfId="27030"/>
    <cellStyle name="Calculation 3 90 2 2" xfId="30173"/>
    <cellStyle name="Calculation 3 90 3" xfId="26771"/>
    <cellStyle name="Calculation 3 90 3 2" xfId="29924"/>
    <cellStyle name="Calculation 3 90 4" xfId="26776"/>
    <cellStyle name="Calculation 3 90 4 2" xfId="29929"/>
    <cellStyle name="Calculation 3 90 5" xfId="29330"/>
    <cellStyle name="Calculation 3 91" xfId="22652"/>
    <cellStyle name="Calculation 3 91 2" xfId="27053"/>
    <cellStyle name="Calculation 3 91 2 2" xfId="30196"/>
    <cellStyle name="Calculation 3 91 3" xfId="26752"/>
    <cellStyle name="Calculation 3 91 3 2" xfId="29905"/>
    <cellStyle name="Calculation 3 91 4" xfId="26795"/>
    <cellStyle name="Calculation 3 91 4 2" xfId="29948"/>
    <cellStyle name="Calculation 3 91 5" xfId="29350"/>
    <cellStyle name="Calculation 3 92" xfId="22817"/>
    <cellStyle name="Calculation 3 92 2" xfId="27075"/>
    <cellStyle name="Calculation 3 92 2 2" xfId="30218"/>
    <cellStyle name="Calculation 3 92 3" xfId="26732"/>
    <cellStyle name="Calculation 3 92 3 2" xfId="29885"/>
    <cellStyle name="Calculation 3 92 4" xfId="26815"/>
    <cellStyle name="Calculation 3 92 4 2" xfId="29968"/>
    <cellStyle name="Calculation 3 92 5" xfId="29370"/>
    <cellStyle name="Calculation 3 93" xfId="22982"/>
    <cellStyle name="Calculation 3 93 2" xfId="27095"/>
    <cellStyle name="Calculation 3 93 2 2" xfId="30238"/>
    <cellStyle name="Calculation 3 93 3" xfId="26712"/>
    <cellStyle name="Calculation 3 93 3 2" xfId="29865"/>
    <cellStyle name="Calculation 3 93 4" xfId="26835"/>
    <cellStyle name="Calculation 3 93 4 2" xfId="29988"/>
    <cellStyle name="Calculation 3 93 5" xfId="29390"/>
    <cellStyle name="Calculation 3 94" xfId="23147"/>
    <cellStyle name="Calculation 3 94 2" xfId="27115"/>
    <cellStyle name="Calculation 3 94 2 2" xfId="30258"/>
    <cellStyle name="Calculation 3 94 3" xfId="26697"/>
    <cellStyle name="Calculation 3 94 3 2" xfId="29850"/>
    <cellStyle name="Calculation 3 94 4" xfId="26850"/>
    <cellStyle name="Calculation 3 94 4 2" xfId="30003"/>
    <cellStyle name="Calculation 3 94 5" xfId="29410"/>
    <cellStyle name="Calculation 3 95" xfId="23312"/>
    <cellStyle name="Calculation 3 95 2" xfId="27136"/>
    <cellStyle name="Calculation 3 95 2 2" xfId="30279"/>
    <cellStyle name="Calculation 3 95 3" xfId="26677"/>
    <cellStyle name="Calculation 3 95 3 2" xfId="29830"/>
    <cellStyle name="Calculation 3 95 4" xfId="26868"/>
    <cellStyle name="Calculation 3 95 4 2" xfId="30021"/>
    <cellStyle name="Calculation 3 95 5" xfId="29430"/>
    <cellStyle name="Calculation 3 96" xfId="23476"/>
    <cellStyle name="Calculation 3 96 2" xfId="27157"/>
    <cellStyle name="Calculation 3 96 2 2" xfId="30300"/>
    <cellStyle name="Calculation 3 96 3" xfId="26657"/>
    <cellStyle name="Calculation 3 96 3 2" xfId="29810"/>
    <cellStyle name="Calculation 3 96 4" xfId="26888"/>
    <cellStyle name="Calculation 3 96 4 2" xfId="30041"/>
    <cellStyle name="Calculation 3 96 5" xfId="29450"/>
    <cellStyle name="Calculation 3 97" xfId="23641"/>
    <cellStyle name="Calculation 3 97 2" xfId="27179"/>
    <cellStyle name="Calculation 3 97 2 2" xfId="30322"/>
    <cellStyle name="Calculation 3 97 3" xfId="26637"/>
    <cellStyle name="Calculation 3 97 3 2" xfId="29790"/>
    <cellStyle name="Calculation 3 97 4" xfId="26900"/>
    <cellStyle name="Calculation 3 97 4 2" xfId="30053"/>
    <cellStyle name="Calculation 3 97 5" xfId="29470"/>
    <cellStyle name="Calculation 3 98" xfId="23804"/>
    <cellStyle name="Calculation 3 98 2" xfId="27203"/>
    <cellStyle name="Calculation 3 98 2 2" xfId="30346"/>
    <cellStyle name="Calculation 3 98 3" xfId="26618"/>
    <cellStyle name="Calculation 3 98 3 2" xfId="29771"/>
    <cellStyle name="Calculation 3 98 4" xfId="26917"/>
    <cellStyle name="Calculation 3 98 4 2" xfId="30070"/>
    <cellStyle name="Calculation 3 98 5" xfId="29490"/>
    <cellStyle name="Calculation 3 99" xfId="23969"/>
    <cellStyle name="Calculation 3 99 2" xfId="27225"/>
    <cellStyle name="Calculation 3 99 2 2" xfId="30368"/>
    <cellStyle name="Calculation 3 99 3" xfId="26598"/>
    <cellStyle name="Calculation 3 99 3 2" xfId="29751"/>
    <cellStyle name="Calculation 3 99 4" xfId="26932"/>
    <cellStyle name="Calculation 3 99 4 2" xfId="30085"/>
    <cellStyle name="Calculation 3 99 5" xfId="29510"/>
    <cellStyle name="Calculation 30" xfId="9105"/>
    <cellStyle name="Calculation 31" xfId="9106"/>
    <cellStyle name="Calculation 32" xfId="9107"/>
    <cellStyle name="Calculation 33" xfId="9108"/>
    <cellStyle name="Calculation 34" xfId="9109"/>
    <cellStyle name="Calculation 35" xfId="9110"/>
    <cellStyle name="Calculation 36" xfId="9111"/>
    <cellStyle name="Calculation 37" xfId="9112"/>
    <cellStyle name="Calculation 38" xfId="9113"/>
    <cellStyle name="Calculation 39" xfId="9114"/>
    <cellStyle name="Calculation 4" xfId="9115"/>
    <cellStyle name="Calculation 4 10" xfId="9116"/>
    <cellStyle name="Calculation 4 100" xfId="24232"/>
    <cellStyle name="Calculation 4 100 2" xfId="27260"/>
    <cellStyle name="Calculation 4 100 2 2" xfId="30397"/>
    <cellStyle name="Calculation 4 100 3" xfId="26567"/>
    <cellStyle name="Calculation 4 100 3 2" xfId="29726"/>
    <cellStyle name="Calculation 4 100 4" xfId="26960"/>
    <cellStyle name="Calculation 4 100 4 2" xfId="30110"/>
    <cellStyle name="Calculation 4 100 5" xfId="29536"/>
    <cellStyle name="Calculation 4 101" xfId="24869"/>
    <cellStyle name="Calculation 4 101 2" xfId="27314"/>
    <cellStyle name="Calculation 4 101 2 2" xfId="30447"/>
    <cellStyle name="Calculation 4 101 3" xfId="26516"/>
    <cellStyle name="Calculation 4 101 3 2" xfId="29679"/>
    <cellStyle name="Calculation 4 101 4" xfId="26998"/>
    <cellStyle name="Calculation 4 101 4 2" xfId="30144"/>
    <cellStyle name="Calculation 4 101 5" xfId="29576"/>
    <cellStyle name="Calculation 4 102" xfId="25031"/>
    <cellStyle name="Calculation 4 102 2" xfId="27336"/>
    <cellStyle name="Calculation 4 102 2 2" xfId="30469"/>
    <cellStyle name="Calculation 4 102 3" xfId="26498"/>
    <cellStyle name="Calculation 4 102 3 2" xfId="29661"/>
    <cellStyle name="Calculation 4 102 4" xfId="27016"/>
    <cellStyle name="Calculation 4 102 4 2" xfId="30162"/>
    <cellStyle name="Calculation 4 102 5" xfId="29596"/>
    <cellStyle name="Calculation 4 103" xfId="25411"/>
    <cellStyle name="Calculation 4 104" xfId="25471"/>
    <cellStyle name="Calculation 4 11" xfId="9117"/>
    <cellStyle name="Calculation 4 12" xfId="9118"/>
    <cellStyle name="Calculation 4 13" xfId="9119"/>
    <cellStyle name="Calculation 4 14" xfId="9120"/>
    <cellStyle name="Calculation 4 15" xfId="9121"/>
    <cellStyle name="Calculation 4 16" xfId="9122"/>
    <cellStyle name="Calculation 4 17" xfId="9123"/>
    <cellStyle name="Calculation 4 18" xfId="9124"/>
    <cellStyle name="Calculation 4 19" xfId="9125"/>
    <cellStyle name="Calculation 4 2" xfId="9126"/>
    <cellStyle name="Calculation 4 20" xfId="9127"/>
    <cellStyle name="Calculation 4 21" xfId="9128"/>
    <cellStyle name="Calculation 4 22" xfId="9129"/>
    <cellStyle name="Calculation 4 23" xfId="9130"/>
    <cellStyle name="Calculation 4 24" xfId="9131"/>
    <cellStyle name="Calculation 4 25" xfId="9132"/>
    <cellStyle name="Calculation 4 26" xfId="9133"/>
    <cellStyle name="Calculation 4 27" xfId="9134"/>
    <cellStyle name="Calculation 4 28" xfId="9135"/>
    <cellStyle name="Calculation 4 29" xfId="9136"/>
    <cellStyle name="Calculation 4 3" xfId="9137"/>
    <cellStyle name="Calculation 4 30" xfId="9138"/>
    <cellStyle name="Calculation 4 31" xfId="9139"/>
    <cellStyle name="Calculation 4 32" xfId="9140"/>
    <cellStyle name="Calculation 4 33" xfId="9141"/>
    <cellStyle name="Calculation 4 34" xfId="9142"/>
    <cellStyle name="Calculation 4 35" xfId="9143"/>
    <cellStyle name="Calculation 4 36" xfId="9144"/>
    <cellStyle name="Calculation 4 37" xfId="9145"/>
    <cellStyle name="Calculation 4 38" xfId="9146"/>
    <cellStyle name="Calculation 4 39" xfId="9147"/>
    <cellStyle name="Calculation 4 4" xfId="9148"/>
    <cellStyle name="Calculation 4 40" xfId="9149"/>
    <cellStyle name="Calculation 4 41" xfId="9150"/>
    <cellStyle name="Calculation 4 42" xfId="9151"/>
    <cellStyle name="Calculation 4 43" xfId="9152"/>
    <cellStyle name="Calculation 4 44" xfId="9153"/>
    <cellStyle name="Calculation 4 45" xfId="9154"/>
    <cellStyle name="Calculation 4 46" xfId="9155"/>
    <cellStyle name="Calculation 4 47" xfId="9156"/>
    <cellStyle name="Calculation 4 48" xfId="9157"/>
    <cellStyle name="Calculation 4 49" xfId="9158"/>
    <cellStyle name="Calculation 4 5" xfId="9159"/>
    <cellStyle name="Calculation 4 50" xfId="9160"/>
    <cellStyle name="Calculation 4 51" xfId="9161"/>
    <cellStyle name="Calculation 4 52" xfId="9162"/>
    <cellStyle name="Calculation 4 53" xfId="9163"/>
    <cellStyle name="Calculation 4 54" xfId="9164"/>
    <cellStyle name="Calculation 4 55" xfId="9165"/>
    <cellStyle name="Calculation 4 56" xfId="9166"/>
    <cellStyle name="Calculation 4 57" xfId="9167"/>
    <cellStyle name="Calculation 4 58" xfId="9168"/>
    <cellStyle name="Calculation 4 59" xfId="9169"/>
    <cellStyle name="Calculation 4 6" xfId="9170"/>
    <cellStyle name="Calculation 4 60" xfId="9171"/>
    <cellStyle name="Calculation 4 61" xfId="9172"/>
    <cellStyle name="Calculation 4 62" xfId="9173"/>
    <cellStyle name="Calculation 4 63" xfId="9174"/>
    <cellStyle name="Calculation 4 64" xfId="9175"/>
    <cellStyle name="Calculation 4 65" xfId="9176"/>
    <cellStyle name="Calculation 4 66" xfId="9177"/>
    <cellStyle name="Calculation 4 67" xfId="9178"/>
    <cellStyle name="Calculation 4 68" xfId="9179"/>
    <cellStyle name="Calculation 4 69" xfId="9180"/>
    <cellStyle name="Calculation 4 7" xfId="9181"/>
    <cellStyle name="Calculation 4 70" xfId="9182"/>
    <cellStyle name="Calculation 4 71" xfId="9183"/>
    <cellStyle name="Calculation 4 72" xfId="9184"/>
    <cellStyle name="Calculation 4 73" xfId="9185"/>
    <cellStyle name="Calculation 4 74" xfId="9186"/>
    <cellStyle name="Calculation 4 75" xfId="9187"/>
    <cellStyle name="Calculation 4 76" xfId="9188"/>
    <cellStyle name="Calculation 4 77" xfId="9189"/>
    <cellStyle name="Calculation 4 78" xfId="9190"/>
    <cellStyle name="Calculation 4 79" xfId="9191"/>
    <cellStyle name="Calculation 4 8" xfId="9192"/>
    <cellStyle name="Calculation 4 80" xfId="9193"/>
    <cellStyle name="Calculation 4 81" xfId="9194"/>
    <cellStyle name="Calculation 4 82" xfId="9195"/>
    <cellStyle name="Calculation 4 83" xfId="9196"/>
    <cellStyle name="Calculation 4 84" xfId="9197"/>
    <cellStyle name="Calculation 4 85" xfId="9198"/>
    <cellStyle name="Calculation 4 86" xfId="9199"/>
    <cellStyle name="Calculation 4 87" xfId="9200"/>
    <cellStyle name="Calculation 4 88" xfId="9201"/>
    <cellStyle name="Calculation 4 89" xfId="9202"/>
    <cellStyle name="Calculation 4 9" xfId="9203"/>
    <cellStyle name="Calculation 4 90" xfId="22484"/>
    <cellStyle name="Calculation 4 90 2" xfId="27031"/>
    <cellStyle name="Calculation 4 90 2 2" xfId="30174"/>
    <cellStyle name="Calculation 4 90 3" xfId="26770"/>
    <cellStyle name="Calculation 4 90 3 2" xfId="29923"/>
    <cellStyle name="Calculation 4 90 4" xfId="26777"/>
    <cellStyle name="Calculation 4 90 4 2" xfId="29930"/>
    <cellStyle name="Calculation 4 90 5" xfId="29331"/>
    <cellStyle name="Calculation 4 91" xfId="22653"/>
    <cellStyle name="Calculation 4 91 2" xfId="27054"/>
    <cellStyle name="Calculation 4 91 2 2" xfId="30197"/>
    <cellStyle name="Calculation 4 91 3" xfId="26751"/>
    <cellStyle name="Calculation 4 91 3 2" xfId="29904"/>
    <cellStyle name="Calculation 4 91 4" xfId="26796"/>
    <cellStyle name="Calculation 4 91 4 2" xfId="29949"/>
    <cellStyle name="Calculation 4 91 5" xfId="29351"/>
    <cellStyle name="Calculation 4 92" xfId="22818"/>
    <cellStyle name="Calculation 4 92 2" xfId="27076"/>
    <cellStyle name="Calculation 4 92 2 2" xfId="30219"/>
    <cellStyle name="Calculation 4 92 3" xfId="26731"/>
    <cellStyle name="Calculation 4 92 3 2" xfId="29884"/>
    <cellStyle name="Calculation 4 92 4" xfId="26816"/>
    <cellStyle name="Calculation 4 92 4 2" xfId="29969"/>
    <cellStyle name="Calculation 4 92 5" xfId="29371"/>
    <cellStyle name="Calculation 4 93" xfId="22983"/>
    <cellStyle name="Calculation 4 93 2" xfId="27096"/>
    <cellStyle name="Calculation 4 93 2 2" xfId="30239"/>
    <cellStyle name="Calculation 4 93 3" xfId="26711"/>
    <cellStyle name="Calculation 4 93 3 2" xfId="29864"/>
    <cellStyle name="Calculation 4 93 4" xfId="26836"/>
    <cellStyle name="Calculation 4 93 4 2" xfId="29989"/>
    <cellStyle name="Calculation 4 93 5" xfId="29391"/>
    <cellStyle name="Calculation 4 94" xfId="23148"/>
    <cellStyle name="Calculation 4 94 2" xfId="27116"/>
    <cellStyle name="Calculation 4 94 2 2" xfId="30259"/>
    <cellStyle name="Calculation 4 94 3" xfId="26696"/>
    <cellStyle name="Calculation 4 94 3 2" xfId="29849"/>
    <cellStyle name="Calculation 4 94 4" xfId="26851"/>
    <cellStyle name="Calculation 4 94 4 2" xfId="30004"/>
    <cellStyle name="Calculation 4 94 5" xfId="29411"/>
    <cellStyle name="Calculation 4 95" xfId="23313"/>
    <cellStyle name="Calculation 4 95 2" xfId="27137"/>
    <cellStyle name="Calculation 4 95 2 2" xfId="30280"/>
    <cellStyle name="Calculation 4 95 3" xfId="26676"/>
    <cellStyle name="Calculation 4 95 3 2" xfId="29829"/>
    <cellStyle name="Calculation 4 95 4" xfId="26869"/>
    <cellStyle name="Calculation 4 95 4 2" xfId="30022"/>
    <cellStyle name="Calculation 4 95 5" xfId="29431"/>
    <cellStyle name="Calculation 4 96" xfId="23477"/>
    <cellStyle name="Calculation 4 96 2" xfId="27158"/>
    <cellStyle name="Calculation 4 96 2 2" xfId="30301"/>
    <cellStyle name="Calculation 4 96 3" xfId="26656"/>
    <cellStyle name="Calculation 4 96 3 2" xfId="29809"/>
    <cellStyle name="Calculation 4 96 4" xfId="26889"/>
    <cellStyle name="Calculation 4 96 4 2" xfId="30042"/>
    <cellStyle name="Calculation 4 96 5" xfId="29451"/>
    <cellStyle name="Calculation 4 97" xfId="23642"/>
    <cellStyle name="Calculation 4 97 2" xfId="27180"/>
    <cellStyle name="Calculation 4 97 2 2" xfId="30323"/>
    <cellStyle name="Calculation 4 97 3" xfId="26636"/>
    <cellStyle name="Calculation 4 97 3 2" xfId="29789"/>
    <cellStyle name="Calculation 4 97 4" xfId="26901"/>
    <cellStyle name="Calculation 4 97 4 2" xfId="30054"/>
    <cellStyle name="Calculation 4 97 5" xfId="29471"/>
    <cellStyle name="Calculation 4 98" xfId="23805"/>
    <cellStyle name="Calculation 4 98 2" xfId="27204"/>
    <cellStyle name="Calculation 4 98 2 2" xfId="30347"/>
    <cellStyle name="Calculation 4 98 3" xfId="26617"/>
    <cellStyle name="Calculation 4 98 3 2" xfId="29770"/>
    <cellStyle name="Calculation 4 98 4" xfId="26918"/>
    <cellStyle name="Calculation 4 98 4 2" xfId="30071"/>
    <cellStyle name="Calculation 4 98 5" xfId="29491"/>
    <cellStyle name="Calculation 4 99" xfId="23970"/>
    <cellStyle name="Calculation 4 99 2" xfId="27226"/>
    <cellStyle name="Calculation 4 99 2 2" xfId="30369"/>
    <cellStyle name="Calculation 4 99 3" xfId="26597"/>
    <cellStyle name="Calculation 4 99 3 2" xfId="29750"/>
    <cellStyle name="Calculation 4 99 4" xfId="26933"/>
    <cellStyle name="Calculation 4 99 4 2" xfId="30086"/>
    <cellStyle name="Calculation 4 99 5" xfId="29511"/>
    <cellStyle name="Calculation 40" xfId="9204"/>
    <cellStyle name="Calculation 41" xfId="9205"/>
    <cellStyle name="Calculation 42" xfId="9206"/>
    <cellStyle name="Calculation 43" xfId="9207"/>
    <cellStyle name="Calculation 44" xfId="9208"/>
    <cellStyle name="Calculation 45" xfId="9209"/>
    <cellStyle name="Calculation 46" xfId="9210"/>
    <cellStyle name="Calculation 47" xfId="9211"/>
    <cellStyle name="Calculation 48" xfId="9212"/>
    <cellStyle name="Calculation 49" xfId="9213"/>
    <cellStyle name="Calculation 5" xfId="9214"/>
    <cellStyle name="Calculation 5 2" xfId="24341"/>
    <cellStyle name="Calculation 5 2 2" xfId="24646"/>
    <cellStyle name="Calculation 5 2 3" xfId="27282"/>
    <cellStyle name="Calculation 5 2 3 2" xfId="30417"/>
    <cellStyle name="Calculation 5 2 4" xfId="26547"/>
    <cellStyle name="Calculation 5 2 4 2" xfId="29708"/>
    <cellStyle name="Calculation 5 2 5" xfId="26978"/>
    <cellStyle name="Calculation 5 2 5 2" xfId="30126"/>
    <cellStyle name="Calculation 5 2 6" xfId="29554"/>
    <cellStyle name="Calculation 5 3" xfId="25413"/>
    <cellStyle name="Calculation 5 4" xfId="25469"/>
    <cellStyle name="Calculation 50" xfId="9215"/>
    <cellStyle name="Calculation 51" xfId="9216"/>
    <cellStyle name="Calculation 52" xfId="9217"/>
    <cellStyle name="Calculation 53" xfId="9218"/>
    <cellStyle name="Calculation 54" xfId="9219"/>
    <cellStyle name="Calculation 55" xfId="9220"/>
    <cellStyle name="Calculation 56" xfId="9221"/>
    <cellStyle name="Calculation 57" xfId="9222"/>
    <cellStyle name="Calculation 58" xfId="9223"/>
    <cellStyle name="Calculation 59" xfId="9224"/>
    <cellStyle name="Calculation 6" xfId="9225"/>
    <cellStyle name="Calculation 6 2" xfId="24338"/>
    <cellStyle name="Calculation 6 2 2" xfId="24647"/>
    <cellStyle name="Calculation 6 2 3" xfId="27281"/>
    <cellStyle name="Calculation 6 2 3 2" xfId="30416"/>
    <cellStyle name="Calculation 6 2 4" xfId="26548"/>
    <cellStyle name="Calculation 6 2 4 2" xfId="29709"/>
    <cellStyle name="Calculation 6 2 5" xfId="26977"/>
    <cellStyle name="Calculation 6 2 5 2" xfId="30125"/>
    <cellStyle name="Calculation 6 2 6" xfId="29553"/>
    <cellStyle name="Calculation 6 3" xfId="25414"/>
    <cellStyle name="Calculation 6 4" xfId="25468"/>
    <cellStyle name="Calculation 60" xfId="9226"/>
    <cellStyle name="Calculation 61" xfId="9227"/>
    <cellStyle name="Calculation 62" xfId="9228"/>
    <cellStyle name="Calculation 63" xfId="9229"/>
    <cellStyle name="Calculation 64" xfId="9230"/>
    <cellStyle name="Calculation 65" xfId="9231"/>
    <cellStyle name="Calculation 66" xfId="9232"/>
    <cellStyle name="Calculation 67" xfId="9233"/>
    <cellStyle name="Calculation 68" xfId="9234"/>
    <cellStyle name="Calculation 69" xfId="9235"/>
    <cellStyle name="Calculation 7" xfId="9236"/>
    <cellStyle name="Calculation 7 2" xfId="24383"/>
    <cellStyle name="Calculation 7 2 2" xfId="24648"/>
    <cellStyle name="Calculation 7 2 3" xfId="27291"/>
    <cellStyle name="Calculation 7 2 3 2" xfId="30425"/>
    <cellStyle name="Calculation 7 2 4" xfId="26538"/>
    <cellStyle name="Calculation 7 2 4 2" xfId="29700"/>
    <cellStyle name="Calculation 7 2 5" xfId="26984"/>
    <cellStyle name="Calculation 7 2 5 2" xfId="30131"/>
    <cellStyle name="Calculation 7 2 6" xfId="29559"/>
    <cellStyle name="Calculation 7 3" xfId="25415"/>
    <cellStyle name="Calculation 7 4" xfId="25466"/>
    <cellStyle name="Calculation 70" xfId="9237"/>
    <cellStyle name="Calculation 71" xfId="9238"/>
    <cellStyle name="Calculation 72" xfId="9239"/>
    <cellStyle name="Calculation 73" xfId="9240"/>
    <cellStyle name="Calculation 74" xfId="9241"/>
    <cellStyle name="Calculation 75" xfId="9242"/>
    <cellStyle name="Calculation 76" xfId="9243"/>
    <cellStyle name="Calculation 77" xfId="9244"/>
    <cellStyle name="Calculation 78" xfId="9245"/>
    <cellStyle name="Calculation 79" xfId="9246"/>
    <cellStyle name="Calculation 8" xfId="9247"/>
    <cellStyle name="Calculation 8 2" xfId="24498"/>
    <cellStyle name="Calculation 8 2 2" xfId="24649"/>
    <cellStyle name="Calculation 8 2 3" xfId="27303"/>
    <cellStyle name="Calculation 8 2 3 2" xfId="30436"/>
    <cellStyle name="Calculation 8 2 4" xfId="26526"/>
    <cellStyle name="Calculation 8 2 4 2" xfId="29689"/>
    <cellStyle name="Calculation 8 2 5" xfId="26993"/>
    <cellStyle name="Calculation 8 2 5 2" xfId="30139"/>
    <cellStyle name="Calculation 8 2 6" xfId="29568"/>
    <cellStyle name="Calculation 8 3" xfId="25416"/>
    <cellStyle name="Calculation 8 4" xfId="25874"/>
    <cellStyle name="Calculation 80" xfId="9248"/>
    <cellStyle name="Calculation 81" xfId="9249"/>
    <cellStyle name="Calculation 82" xfId="9250"/>
    <cellStyle name="Calculation 83" xfId="9251"/>
    <cellStyle name="Calculation 84" xfId="9252"/>
    <cellStyle name="Calculation 85" xfId="9253"/>
    <cellStyle name="Calculation 86" xfId="9254"/>
    <cellStyle name="Calculation 87" xfId="9255"/>
    <cellStyle name="Calculation 88" xfId="9256"/>
    <cellStyle name="Calculation 89" xfId="9257"/>
    <cellStyle name="Calculation 9" xfId="9258"/>
    <cellStyle name="Calculation 90" xfId="9259"/>
    <cellStyle name="Calculation 91" xfId="9260"/>
    <cellStyle name="Calculation 92" xfId="9261"/>
    <cellStyle name="Calculation 93" xfId="22481"/>
    <cellStyle name="Calculation 93 2" xfId="27028"/>
    <cellStyle name="Calculation 93 2 2" xfId="30171"/>
    <cellStyle name="Calculation 93 3" xfId="26773"/>
    <cellStyle name="Calculation 93 3 2" xfId="29926"/>
    <cellStyle name="Calculation 93 4" xfId="26774"/>
    <cellStyle name="Calculation 93 4 2" xfId="29927"/>
    <cellStyle name="Calculation 93 5" xfId="29328"/>
    <cellStyle name="Calculation 94" xfId="22650"/>
    <cellStyle name="Calculation 94 2" xfId="27051"/>
    <cellStyle name="Calculation 94 2 2" xfId="30194"/>
    <cellStyle name="Calculation 94 3" xfId="27297"/>
    <cellStyle name="Calculation 94 3 2" xfId="30431"/>
    <cellStyle name="Calculation 94 4" xfId="26532"/>
    <cellStyle name="Calculation 94 4 2" xfId="29694"/>
    <cellStyle name="Calculation 94 5" xfId="29348"/>
    <cellStyle name="Calculation 95" xfId="22815"/>
    <cellStyle name="Calculation 95 2" xfId="27073"/>
    <cellStyle name="Calculation 95 2 2" xfId="30216"/>
    <cellStyle name="Calculation 95 3" xfId="26734"/>
    <cellStyle name="Calculation 95 3 2" xfId="29887"/>
    <cellStyle name="Calculation 95 4" xfId="26813"/>
    <cellStyle name="Calculation 95 4 2" xfId="29966"/>
    <cellStyle name="Calculation 95 5" xfId="29368"/>
    <cellStyle name="Calculation 96" xfId="22980"/>
    <cellStyle name="Calculation 96 2" xfId="27093"/>
    <cellStyle name="Calculation 96 2 2" xfId="30236"/>
    <cellStyle name="Calculation 96 3" xfId="26714"/>
    <cellStyle name="Calculation 96 3 2" xfId="29867"/>
    <cellStyle name="Calculation 96 4" xfId="26833"/>
    <cellStyle name="Calculation 96 4 2" xfId="29986"/>
    <cellStyle name="Calculation 96 5" xfId="29388"/>
    <cellStyle name="Calculation 97" xfId="23145"/>
    <cellStyle name="Calculation 97 2" xfId="27113"/>
    <cellStyle name="Calculation 97 2 2" xfId="30256"/>
    <cellStyle name="Calculation 97 3" xfId="26699"/>
    <cellStyle name="Calculation 97 3 2" xfId="29852"/>
    <cellStyle name="Calculation 97 4" xfId="26848"/>
    <cellStyle name="Calculation 97 4 2" xfId="30001"/>
    <cellStyle name="Calculation 97 5" xfId="29408"/>
    <cellStyle name="Calculation 98" xfId="23310"/>
    <cellStyle name="Calculation 98 2" xfId="27134"/>
    <cellStyle name="Calculation 98 2 2" xfId="30277"/>
    <cellStyle name="Calculation 98 3" xfId="26679"/>
    <cellStyle name="Calculation 98 3 2" xfId="29832"/>
    <cellStyle name="Calculation 98 4" xfId="26866"/>
    <cellStyle name="Calculation 98 4 2" xfId="30019"/>
    <cellStyle name="Calculation 98 5" xfId="29428"/>
    <cellStyle name="Calculation 99" xfId="23474"/>
    <cellStyle name="Calculation 99 2" xfId="27155"/>
    <cellStyle name="Calculation 99 2 2" xfId="30298"/>
    <cellStyle name="Calculation 99 3" xfId="26659"/>
    <cellStyle name="Calculation 99 3 2" xfId="29812"/>
    <cellStyle name="Calculation 99 4" xfId="26886"/>
    <cellStyle name="Calculation 99 4 2" xfId="30039"/>
    <cellStyle name="Calculation 99 5" xfId="29448"/>
    <cellStyle name="Check Cell" xfId="9262"/>
    <cellStyle name="Check Cell 10" xfId="9263"/>
    <cellStyle name="Check Cell 100" xfId="23643"/>
    <cellStyle name="Check Cell 101" xfId="23806"/>
    <cellStyle name="Check Cell 102" xfId="23971"/>
    <cellStyle name="Check Cell 103" xfId="24123"/>
    <cellStyle name="Check Cell 103 2" xfId="24233"/>
    <cellStyle name="Check Cell 103 3" xfId="26164"/>
    <cellStyle name="Check Cell 103 4" xfId="26416"/>
    <cellStyle name="Check Cell 103 5" xfId="26305"/>
    <cellStyle name="Check Cell 104" xfId="24870"/>
    <cellStyle name="Check Cell 105" xfId="25032"/>
    <cellStyle name="Check Cell 106" xfId="25417"/>
    <cellStyle name="Check Cell 107" xfId="25464"/>
    <cellStyle name="Check Cell 108" xfId="26103"/>
    <cellStyle name="Check Cell 109" xfId="26240"/>
    <cellStyle name="Check Cell 11" xfId="9264"/>
    <cellStyle name="Check Cell 110" xfId="26368"/>
    <cellStyle name="Check Cell 111" xfId="27600"/>
    <cellStyle name="Check Cell 12" xfId="9265"/>
    <cellStyle name="Check Cell 13" xfId="9266"/>
    <cellStyle name="Check Cell 14" xfId="9267"/>
    <cellStyle name="Check Cell 15" xfId="9268"/>
    <cellStyle name="Check Cell 16" xfId="9269"/>
    <cellStyle name="Check Cell 17" xfId="9270"/>
    <cellStyle name="Check Cell 18" xfId="9271"/>
    <cellStyle name="Check Cell 19" xfId="9272"/>
    <cellStyle name="Check Cell 2" xfId="9273"/>
    <cellStyle name="Check Cell 2 10" xfId="9274"/>
    <cellStyle name="Check Cell 2 100" xfId="24234"/>
    <cellStyle name="Check Cell 2 101" xfId="24871"/>
    <cellStyle name="Check Cell 2 102" xfId="25033"/>
    <cellStyle name="Check Cell 2 103" xfId="25419"/>
    <cellStyle name="Check Cell 2 104" xfId="25462"/>
    <cellStyle name="Check Cell 2 11" xfId="9275"/>
    <cellStyle name="Check Cell 2 12" xfId="9276"/>
    <cellStyle name="Check Cell 2 13" xfId="9277"/>
    <cellStyle name="Check Cell 2 14" xfId="9278"/>
    <cellStyle name="Check Cell 2 15" xfId="9279"/>
    <cellStyle name="Check Cell 2 16" xfId="9280"/>
    <cellStyle name="Check Cell 2 17" xfId="9281"/>
    <cellStyle name="Check Cell 2 18" xfId="9282"/>
    <cellStyle name="Check Cell 2 19" xfId="9283"/>
    <cellStyle name="Check Cell 2 2" xfId="9284"/>
    <cellStyle name="Check Cell 2 20" xfId="9285"/>
    <cellStyle name="Check Cell 2 21" xfId="9286"/>
    <cellStyle name="Check Cell 2 22" xfId="9287"/>
    <cellStyle name="Check Cell 2 23" xfId="9288"/>
    <cellStyle name="Check Cell 2 24" xfId="9289"/>
    <cellStyle name="Check Cell 2 25" xfId="9290"/>
    <cellStyle name="Check Cell 2 26" xfId="9291"/>
    <cellStyle name="Check Cell 2 27" xfId="9292"/>
    <cellStyle name="Check Cell 2 28" xfId="9293"/>
    <cellStyle name="Check Cell 2 29" xfId="9294"/>
    <cellStyle name="Check Cell 2 3" xfId="9295"/>
    <cellStyle name="Check Cell 2 30" xfId="9296"/>
    <cellStyle name="Check Cell 2 31" xfId="9297"/>
    <cellStyle name="Check Cell 2 32" xfId="9298"/>
    <cellStyle name="Check Cell 2 33" xfId="9299"/>
    <cellStyle name="Check Cell 2 34" xfId="9300"/>
    <cellStyle name="Check Cell 2 35" xfId="9301"/>
    <cellStyle name="Check Cell 2 36" xfId="9302"/>
    <cellStyle name="Check Cell 2 37" xfId="9303"/>
    <cellStyle name="Check Cell 2 38" xfId="9304"/>
    <cellStyle name="Check Cell 2 39" xfId="9305"/>
    <cellStyle name="Check Cell 2 4" xfId="9306"/>
    <cellStyle name="Check Cell 2 40" xfId="9307"/>
    <cellStyle name="Check Cell 2 41" xfId="9308"/>
    <cellStyle name="Check Cell 2 42" xfId="9309"/>
    <cellStyle name="Check Cell 2 43" xfId="9310"/>
    <cellStyle name="Check Cell 2 44" xfId="9311"/>
    <cellStyle name="Check Cell 2 45" xfId="9312"/>
    <cellStyle name="Check Cell 2 46" xfId="9313"/>
    <cellStyle name="Check Cell 2 47" xfId="9314"/>
    <cellStyle name="Check Cell 2 48" xfId="9315"/>
    <cellStyle name="Check Cell 2 49" xfId="9316"/>
    <cellStyle name="Check Cell 2 5" xfId="9317"/>
    <cellStyle name="Check Cell 2 50" xfId="9318"/>
    <cellStyle name="Check Cell 2 51" xfId="9319"/>
    <cellStyle name="Check Cell 2 52" xfId="9320"/>
    <cellStyle name="Check Cell 2 53" xfId="9321"/>
    <cellStyle name="Check Cell 2 54" xfId="9322"/>
    <cellStyle name="Check Cell 2 55" xfId="9323"/>
    <cellStyle name="Check Cell 2 56" xfId="9324"/>
    <cellStyle name="Check Cell 2 57" xfId="9325"/>
    <cellStyle name="Check Cell 2 58" xfId="9326"/>
    <cellStyle name="Check Cell 2 59" xfId="9327"/>
    <cellStyle name="Check Cell 2 6" xfId="9328"/>
    <cellStyle name="Check Cell 2 60" xfId="9329"/>
    <cellStyle name="Check Cell 2 61" xfId="9330"/>
    <cellStyle name="Check Cell 2 62" xfId="9331"/>
    <cellStyle name="Check Cell 2 63" xfId="9332"/>
    <cellStyle name="Check Cell 2 64" xfId="9333"/>
    <cellStyle name="Check Cell 2 65" xfId="9334"/>
    <cellStyle name="Check Cell 2 66" xfId="9335"/>
    <cellStyle name="Check Cell 2 67" xfId="9336"/>
    <cellStyle name="Check Cell 2 68" xfId="9337"/>
    <cellStyle name="Check Cell 2 69" xfId="9338"/>
    <cellStyle name="Check Cell 2 7" xfId="9339"/>
    <cellStyle name="Check Cell 2 70" xfId="9340"/>
    <cellStyle name="Check Cell 2 71" xfId="9341"/>
    <cellStyle name="Check Cell 2 72" xfId="9342"/>
    <cellStyle name="Check Cell 2 73" xfId="9343"/>
    <cellStyle name="Check Cell 2 74" xfId="9344"/>
    <cellStyle name="Check Cell 2 75" xfId="9345"/>
    <cellStyle name="Check Cell 2 76" xfId="9346"/>
    <cellStyle name="Check Cell 2 77" xfId="9347"/>
    <cellStyle name="Check Cell 2 78" xfId="9348"/>
    <cellStyle name="Check Cell 2 79" xfId="9349"/>
    <cellStyle name="Check Cell 2 8" xfId="9350"/>
    <cellStyle name="Check Cell 2 80" xfId="9351"/>
    <cellStyle name="Check Cell 2 81" xfId="9352"/>
    <cellStyle name="Check Cell 2 82" xfId="9353"/>
    <cellStyle name="Check Cell 2 83" xfId="9354"/>
    <cellStyle name="Check Cell 2 84" xfId="9355"/>
    <cellStyle name="Check Cell 2 85" xfId="9356"/>
    <cellStyle name="Check Cell 2 86" xfId="9357"/>
    <cellStyle name="Check Cell 2 87" xfId="9358"/>
    <cellStyle name="Check Cell 2 88" xfId="9359"/>
    <cellStyle name="Check Cell 2 89" xfId="9360"/>
    <cellStyle name="Check Cell 2 9" xfId="9361"/>
    <cellStyle name="Check Cell 2 90" xfId="22486"/>
    <cellStyle name="Check Cell 2 91" xfId="22655"/>
    <cellStyle name="Check Cell 2 92" xfId="22820"/>
    <cellStyle name="Check Cell 2 93" xfId="22985"/>
    <cellStyle name="Check Cell 2 94" xfId="23150"/>
    <cellStyle name="Check Cell 2 95" xfId="23315"/>
    <cellStyle name="Check Cell 2 96" xfId="23479"/>
    <cellStyle name="Check Cell 2 97" xfId="23644"/>
    <cellStyle name="Check Cell 2 98" xfId="23807"/>
    <cellStyle name="Check Cell 2 99" xfId="23972"/>
    <cellStyle name="Check Cell 20" xfId="9362"/>
    <cellStyle name="Check Cell 21" xfId="9363"/>
    <cellStyle name="Check Cell 22" xfId="9364"/>
    <cellStyle name="Check Cell 23" xfId="9365"/>
    <cellStyle name="Check Cell 24" xfId="9366"/>
    <cellStyle name="Check Cell 25" xfId="9367"/>
    <cellStyle name="Check Cell 26" xfId="9368"/>
    <cellStyle name="Check Cell 27" xfId="9369"/>
    <cellStyle name="Check Cell 28" xfId="9370"/>
    <cellStyle name="Check Cell 29" xfId="9371"/>
    <cellStyle name="Check Cell 3" xfId="9372"/>
    <cellStyle name="Check Cell 3 10" xfId="9373"/>
    <cellStyle name="Check Cell 3 100" xfId="24235"/>
    <cellStyle name="Check Cell 3 101" xfId="24872"/>
    <cellStyle name="Check Cell 3 102" xfId="25034"/>
    <cellStyle name="Check Cell 3 103" xfId="25421"/>
    <cellStyle name="Check Cell 3 104" xfId="25458"/>
    <cellStyle name="Check Cell 3 11" xfId="9374"/>
    <cellStyle name="Check Cell 3 12" xfId="9375"/>
    <cellStyle name="Check Cell 3 13" xfId="9376"/>
    <cellStyle name="Check Cell 3 14" xfId="9377"/>
    <cellStyle name="Check Cell 3 15" xfId="9378"/>
    <cellStyle name="Check Cell 3 16" xfId="9379"/>
    <cellStyle name="Check Cell 3 17" xfId="9380"/>
    <cellStyle name="Check Cell 3 18" xfId="9381"/>
    <cellStyle name="Check Cell 3 19" xfId="9382"/>
    <cellStyle name="Check Cell 3 2" xfId="9383"/>
    <cellStyle name="Check Cell 3 20" xfId="9384"/>
    <cellStyle name="Check Cell 3 21" xfId="9385"/>
    <cellStyle name="Check Cell 3 22" xfId="9386"/>
    <cellStyle name="Check Cell 3 23" xfId="9387"/>
    <cellStyle name="Check Cell 3 24" xfId="9388"/>
    <cellStyle name="Check Cell 3 25" xfId="9389"/>
    <cellStyle name="Check Cell 3 26" xfId="9390"/>
    <cellStyle name="Check Cell 3 27" xfId="9391"/>
    <cellStyle name="Check Cell 3 28" xfId="9392"/>
    <cellStyle name="Check Cell 3 29" xfId="9393"/>
    <cellStyle name="Check Cell 3 3" xfId="9394"/>
    <cellStyle name="Check Cell 3 30" xfId="9395"/>
    <cellStyle name="Check Cell 3 31" xfId="9396"/>
    <cellStyle name="Check Cell 3 32" xfId="9397"/>
    <cellStyle name="Check Cell 3 33" xfId="9398"/>
    <cellStyle name="Check Cell 3 34" xfId="9399"/>
    <cellStyle name="Check Cell 3 35" xfId="9400"/>
    <cellStyle name="Check Cell 3 36" xfId="9401"/>
    <cellStyle name="Check Cell 3 37" xfId="9402"/>
    <cellStyle name="Check Cell 3 38" xfId="9403"/>
    <cellStyle name="Check Cell 3 39" xfId="9404"/>
    <cellStyle name="Check Cell 3 4" xfId="9405"/>
    <cellStyle name="Check Cell 3 40" xfId="9406"/>
    <cellStyle name="Check Cell 3 41" xfId="9407"/>
    <cellStyle name="Check Cell 3 42" xfId="9408"/>
    <cellStyle name="Check Cell 3 43" xfId="9409"/>
    <cellStyle name="Check Cell 3 44" xfId="9410"/>
    <cellStyle name="Check Cell 3 45" xfId="9411"/>
    <cellStyle name="Check Cell 3 46" xfId="9412"/>
    <cellStyle name="Check Cell 3 47" xfId="9413"/>
    <cellStyle name="Check Cell 3 48" xfId="9414"/>
    <cellStyle name="Check Cell 3 49" xfId="9415"/>
    <cellStyle name="Check Cell 3 5" xfId="9416"/>
    <cellStyle name="Check Cell 3 50" xfId="9417"/>
    <cellStyle name="Check Cell 3 51" xfId="9418"/>
    <cellStyle name="Check Cell 3 52" xfId="9419"/>
    <cellStyle name="Check Cell 3 53" xfId="9420"/>
    <cellStyle name="Check Cell 3 54" xfId="9421"/>
    <cellStyle name="Check Cell 3 55" xfId="9422"/>
    <cellStyle name="Check Cell 3 56" xfId="9423"/>
    <cellStyle name="Check Cell 3 57" xfId="9424"/>
    <cellStyle name="Check Cell 3 58" xfId="9425"/>
    <cellStyle name="Check Cell 3 59" xfId="9426"/>
    <cellStyle name="Check Cell 3 6" xfId="9427"/>
    <cellStyle name="Check Cell 3 60" xfId="9428"/>
    <cellStyle name="Check Cell 3 61" xfId="9429"/>
    <cellStyle name="Check Cell 3 62" xfId="9430"/>
    <cellStyle name="Check Cell 3 63" xfId="9431"/>
    <cellStyle name="Check Cell 3 64" xfId="9432"/>
    <cellStyle name="Check Cell 3 65" xfId="9433"/>
    <cellStyle name="Check Cell 3 66" xfId="9434"/>
    <cellStyle name="Check Cell 3 67" xfId="9435"/>
    <cellStyle name="Check Cell 3 68" xfId="9436"/>
    <cellStyle name="Check Cell 3 69" xfId="9437"/>
    <cellStyle name="Check Cell 3 7" xfId="9438"/>
    <cellStyle name="Check Cell 3 70" xfId="9439"/>
    <cellStyle name="Check Cell 3 71" xfId="9440"/>
    <cellStyle name="Check Cell 3 72" xfId="9441"/>
    <cellStyle name="Check Cell 3 73" xfId="9442"/>
    <cellStyle name="Check Cell 3 74" xfId="9443"/>
    <cellStyle name="Check Cell 3 75" xfId="9444"/>
    <cellStyle name="Check Cell 3 76" xfId="9445"/>
    <cellStyle name="Check Cell 3 77" xfId="9446"/>
    <cellStyle name="Check Cell 3 78" xfId="9447"/>
    <cellStyle name="Check Cell 3 79" xfId="9448"/>
    <cellStyle name="Check Cell 3 8" xfId="9449"/>
    <cellStyle name="Check Cell 3 80" xfId="9450"/>
    <cellStyle name="Check Cell 3 81" xfId="9451"/>
    <cellStyle name="Check Cell 3 82" xfId="9452"/>
    <cellStyle name="Check Cell 3 83" xfId="9453"/>
    <cellStyle name="Check Cell 3 84" xfId="9454"/>
    <cellStyle name="Check Cell 3 85" xfId="9455"/>
    <cellStyle name="Check Cell 3 86" xfId="9456"/>
    <cellStyle name="Check Cell 3 87" xfId="9457"/>
    <cellStyle name="Check Cell 3 88" xfId="9458"/>
    <cellStyle name="Check Cell 3 89" xfId="9459"/>
    <cellStyle name="Check Cell 3 9" xfId="9460"/>
    <cellStyle name="Check Cell 3 90" xfId="22487"/>
    <cellStyle name="Check Cell 3 91" xfId="22656"/>
    <cellStyle name="Check Cell 3 92" xfId="22821"/>
    <cellStyle name="Check Cell 3 93" xfId="22986"/>
    <cellStyle name="Check Cell 3 94" xfId="23151"/>
    <cellStyle name="Check Cell 3 95" xfId="23316"/>
    <cellStyle name="Check Cell 3 96" xfId="23480"/>
    <cellStyle name="Check Cell 3 97" xfId="23645"/>
    <cellStyle name="Check Cell 3 98" xfId="23808"/>
    <cellStyle name="Check Cell 3 99" xfId="23973"/>
    <cellStyle name="Check Cell 30" xfId="9461"/>
    <cellStyle name="Check Cell 31" xfId="9462"/>
    <cellStyle name="Check Cell 32" xfId="9463"/>
    <cellStyle name="Check Cell 33" xfId="9464"/>
    <cellStyle name="Check Cell 34" xfId="9465"/>
    <cellStyle name="Check Cell 35" xfId="9466"/>
    <cellStyle name="Check Cell 36" xfId="9467"/>
    <cellStyle name="Check Cell 37" xfId="9468"/>
    <cellStyle name="Check Cell 38" xfId="9469"/>
    <cellStyle name="Check Cell 39" xfId="9470"/>
    <cellStyle name="Check Cell 4" xfId="9471"/>
    <cellStyle name="Check Cell 4 10" xfId="9472"/>
    <cellStyle name="Check Cell 4 100" xfId="24236"/>
    <cellStyle name="Check Cell 4 101" xfId="24873"/>
    <cellStyle name="Check Cell 4 102" xfId="25035"/>
    <cellStyle name="Check Cell 4 103" xfId="25426"/>
    <cellStyle name="Check Cell 4 104" xfId="25456"/>
    <cellStyle name="Check Cell 4 11" xfId="9473"/>
    <cellStyle name="Check Cell 4 12" xfId="9474"/>
    <cellStyle name="Check Cell 4 13" xfId="9475"/>
    <cellStyle name="Check Cell 4 14" xfId="9476"/>
    <cellStyle name="Check Cell 4 15" xfId="9477"/>
    <cellStyle name="Check Cell 4 16" xfId="9478"/>
    <cellStyle name="Check Cell 4 17" xfId="9479"/>
    <cellStyle name="Check Cell 4 18" xfId="9480"/>
    <cellStyle name="Check Cell 4 19" xfId="9481"/>
    <cellStyle name="Check Cell 4 2" xfId="9482"/>
    <cellStyle name="Check Cell 4 20" xfId="9483"/>
    <cellStyle name="Check Cell 4 21" xfId="9484"/>
    <cellStyle name="Check Cell 4 22" xfId="9485"/>
    <cellStyle name="Check Cell 4 23" xfId="9486"/>
    <cellStyle name="Check Cell 4 24" xfId="9487"/>
    <cellStyle name="Check Cell 4 25" xfId="9488"/>
    <cellStyle name="Check Cell 4 26" xfId="9489"/>
    <cellStyle name="Check Cell 4 27" xfId="9490"/>
    <cellStyle name="Check Cell 4 28" xfId="9491"/>
    <cellStyle name="Check Cell 4 29" xfId="9492"/>
    <cellStyle name="Check Cell 4 3" xfId="9493"/>
    <cellStyle name="Check Cell 4 30" xfId="9494"/>
    <cellStyle name="Check Cell 4 31" xfId="9495"/>
    <cellStyle name="Check Cell 4 32" xfId="9496"/>
    <cellStyle name="Check Cell 4 33" xfId="9497"/>
    <cellStyle name="Check Cell 4 34" xfId="9498"/>
    <cellStyle name="Check Cell 4 35" xfId="9499"/>
    <cellStyle name="Check Cell 4 36" xfId="9500"/>
    <cellStyle name="Check Cell 4 37" xfId="9501"/>
    <cellStyle name="Check Cell 4 38" xfId="9502"/>
    <cellStyle name="Check Cell 4 39" xfId="9503"/>
    <cellStyle name="Check Cell 4 4" xfId="9504"/>
    <cellStyle name="Check Cell 4 40" xfId="9505"/>
    <cellStyle name="Check Cell 4 41" xfId="9506"/>
    <cellStyle name="Check Cell 4 42" xfId="9507"/>
    <cellStyle name="Check Cell 4 43" xfId="9508"/>
    <cellStyle name="Check Cell 4 44" xfId="9509"/>
    <cellStyle name="Check Cell 4 45" xfId="9510"/>
    <cellStyle name="Check Cell 4 46" xfId="9511"/>
    <cellStyle name="Check Cell 4 47" xfId="9512"/>
    <cellStyle name="Check Cell 4 48" xfId="9513"/>
    <cellStyle name="Check Cell 4 49" xfId="9514"/>
    <cellStyle name="Check Cell 4 5" xfId="9515"/>
    <cellStyle name="Check Cell 4 50" xfId="9516"/>
    <cellStyle name="Check Cell 4 51" xfId="9517"/>
    <cellStyle name="Check Cell 4 52" xfId="9518"/>
    <cellStyle name="Check Cell 4 53" xfId="9519"/>
    <cellStyle name="Check Cell 4 54" xfId="9520"/>
    <cellStyle name="Check Cell 4 55" xfId="9521"/>
    <cellStyle name="Check Cell 4 56" xfId="9522"/>
    <cellStyle name="Check Cell 4 57" xfId="9523"/>
    <cellStyle name="Check Cell 4 58" xfId="9524"/>
    <cellStyle name="Check Cell 4 59" xfId="9525"/>
    <cellStyle name="Check Cell 4 6" xfId="9526"/>
    <cellStyle name="Check Cell 4 60" xfId="9527"/>
    <cellStyle name="Check Cell 4 61" xfId="9528"/>
    <cellStyle name="Check Cell 4 62" xfId="9529"/>
    <cellStyle name="Check Cell 4 63" xfId="9530"/>
    <cellStyle name="Check Cell 4 64" xfId="9531"/>
    <cellStyle name="Check Cell 4 65" xfId="9532"/>
    <cellStyle name="Check Cell 4 66" xfId="9533"/>
    <cellStyle name="Check Cell 4 67" xfId="9534"/>
    <cellStyle name="Check Cell 4 68" xfId="9535"/>
    <cellStyle name="Check Cell 4 69" xfId="9536"/>
    <cellStyle name="Check Cell 4 7" xfId="9537"/>
    <cellStyle name="Check Cell 4 70" xfId="9538"/>
    <cellStyle name="Check Cell 4 71" xfId="9539"/>
    <cellStyle name="Check Cell 4 72" xfId="9540"/>
    <cellStyle name="Check Cell 4 73" xfId="9541"/>
    <cellStyle name="Check Cell 4 74" xfId="9542"/>
    <cellStyle name="Check Cell 4 75" xfId="9543"/>
    <cellStyle name="Check Cell 4 76" xfId="9544"/>
    <cellStyle name="Check Cell 4 77" xfId="9545"/>
    <cellStyle name="Check Cell 4 78" xfId="9546"/>
    <cellStyle name="Check Cell 4 79" xfId="9547"/>
    <cellStyle name="Check Cell 4 8" xfId="9548"/>
    <cellStyle name="Check Cell 4 80" xfId="9549"/>
    <cellStyle name="Check Cell 4 81" xfId="9550"/>
    <cellStyle name="Check Cell 4 82" xfId="9551"/>
    <cellStyle name="Check Cell 4 83" xfId="9552"/>
    <cellStyle name="Check Cell 4 84" xfId="9553"/>
    <cellStyle name="Check Cell 4 85" xfId="9554"/>
    <cellStyle name="Check Cell 4 86" xfId="9555"/>
    <cellStyle name="Check Cell 4 87" xfId="9556"/>
    <cellStyle name="Check Cell 4 88" xfId="9557"/>
    <cellStyle name="Check Cell 4 89" xfId="9558"/>
    <cellStyle name="Check Cell 4 9" xfId="9559"/>
    <cellStyle name="Check Cell 4 90" xfId="22488"/>
    <cellStyle name="Check Cell 4 91" xfId="22657"/>
    <cellStyle name="Check Cell 4 92" xfId="22822"/>
    <cellStyle name="Check Cell 4 93" xfId="22987"/>
    <cellStyle name="Check Cell 4 94" xfId="23152"/>
    <cellStyle name="Check Cell 4 95" xfId="23317"/>
    <cellStyle name="Check Cell 4 96" xfId="23481"/>
    <cellStyle name="Check Cell 4 97" xfId="23646"/>
    <cellStyle name="Check Cell 4 98" xfId="23809"/>
    <cellStyle name="Check Cell 4 99" xfId="23974"/>
    <cellStyle name="Check Cell 40" xfId="9560"/>
    <cellStyle name="Check Cell 41" xfId="9561"/>
    <cellStyle name="Check Cell 42" xfId="9562"/>
    <cellStyle name="Check Cell 43" xfId="9563"/>
    <cellStyle name="Check Cell 44" xfId="9564"/>
    <cellStyle name="Check Cell 45" xfId="9565"/>
    <cellStyle name="Check Cell 46" xfId="9566"/>
    <cellStyle name="Check Cell 47" xfId="9567"/>
    <cellStyle name="Check Cell 48" xfId="9568"/>
    <cellStyle name="Check Cell 49" xfId="9569"/>
    <cellStyle name="Check Cell 5" xfId="9570"/>
    <cellStyle name="Check Cell 5 2" xfId="24371"/>
    <cellStyle name="Check Cell 5 2 2" xfId="24650"/>
    <cellStyle name="Check Cell 5 3" xfId="25428"/>
    <cellStyle name="Check Cell 5 4" xfId="25454"/>
    <cellStyle name="Check Cell 50" xfId="9571"/>
    <cellStyle name="Check Cell 51" xfId="9572"/>
    <cellStyle name="Check Cell 52" xfId="9573"/>
    <cellStyle name="Check Cell 53" xfId="9574"/>
    <cellStyle name="Check Cell 54" xfId="9575"/>
    <cellStyle name="Check Cell 55" xfId="9576"/>
    <cellStyle name="Check Cell 56" xfId="9577"/>
    <cellStyle name="Check Cell 57" xfId="9578"/>
    <cellStyle name="Check Cell 58" xfId="9579"/>
    <cellStyle name="Check Cell 59" xfId="9580"/>
    <cellStyle name="Check Cell 6" xfId="9581"/>
    <cellStyle name="Check Cell 6 2" xfId="24423"/>
    <cellStyle name="Check Cell 6 2 2" xfId="24651"/>
    <cellStyle name="Check Cell 6 3" xfId="25429"/>
    <cellStyle name="Check Cell 6 4" xfId="25453"/>
    <cellStyle name="Check Cell 60" xfId="9582"/>
    <cellStyle name="Check Cell 61" xfId="9583"/>
    <cellStyle name="Check Cell 62" xfId="9584"/>
    <cellStyle name="Check Cell 63" xfId="9585"/>
    <cellStyle name="Check Cell 64" xfId="9586"/>
    <cellStyle name="Check Cell 65" xfId="9587"/>
    <cellStyle name="Check Cell 66" xfId="9588"/>
    <cellStyle name="Check Cell 67" xfId="9589"/>
    <cellStyle name="Check Cell 68" xfId="9590"/>
    <cellStyle name="Check Cell 69" xfId="9591"/>
    <cellStyle name="Check Cell 7" xfId="9592"/>
    <cellStyle name="Check Cell 7 2" xfId="24473"/>
    <cellStyle name="Check Cell 7 2 2" xfId="24652"/>
    <cellStyle name="Check Cell 7 3" xfId="25431"/>
    <cellStyle name="Check Cell 7 4" xfId="25452"/>
    <cellStyle name="Check Cell 70" xfId="9593"/>
    <cellStyle name="Check Cell 71" xfId="9594"/>
    <cellStyle name="Check Cell 72" xfId="9595"/>
    <cellStyle name="Check Cell 73" xfId="9596"/>
    <cellStyle name="Check Cell 74" xfId="9597"/>
    <cellStyle name="Check Cell 75" xfId="9598"/>
    <cellStyle name="Check Cell 76" xfId="9599"/>
    <cellStyle name="Check Cell 77" xfId="9600"/>
    <cellStyle name="Check Cell 78" xfId="9601"/>
    <cellStyle name="Check Cell 79" xfId="9602"/>
    <cellStyle name="Check Cell 8" xfId="9603"/>
    <cellStyle name="Check Cell 8 2" xfId="24528"/>
    <cellStyle name="Check Cell 8 2 2" xfId="24653"/>
    <cellStyle name="Check Cell 8 3" xfId="25432"/>
    <cellStyle name="Check Cell 8 4" xfId="25451"/>
    <cellStyle name="Check Cell 80" xfId="9604"/>
    <cellStyle name="Check Cell 81" xfId="9605"/>
    <cellStyle name="Check Cell 82" xfId="9606"/>
    <cellStyle name="Check Cell 83" xfId="9607"/>
    <cellStyle name="Check Cell 84" xfId="9608"/>
    <cellStyle name="Check Cell 85" xfId="9609"/>
    <cellStyle name="Check Cell 86" xfId="9610"/>
    <cellStyle name="Check Cell 87" xfId="9611"/>
    <cellStyle name="Check Cell 88" xfId="9612"/>
    <cellStyle name="Check Cell 89" xfId="9613"/>
    <cellStyle name="Check Cell 9" xfId="9614"/>
    <cellStyle name="Check Cell 90" xfId="9615"/>
    <cellStyle name="Check Cell 91" xfId="9616"/>
    <cellStyle name="Check Cell 92" xfId="9617"/>
    <cellStyle name="Check Cell 93" xfId="22485"/>
    <cellStyle name="Check Cell 94" xfId="22654"/>
    <cellStyle name="Check Cell 95" xfId="22819"/>
    <cellStyle name="Check Cell 96" xfId="22984"/>
    <cellStyle name="Check Cell 97" xfId="23149"/>
    <cellStyle name="Check Cell 98" xfId="23314"/>
    <cellStyle name="Check Cell 99" xfId="23478"/>
    <cellStyle name="Comma" xfId="31101" builtinId="3"/>
    <cellStyle name="Currency" xfId="1" builtinId="4"/>
    <cellStyle name="Currency 2" xfId="24494"/>
    <cellStyle name="Explanatory Text" xfId="9618"/>
    <cellStyle name="Explanatory Text 10" xfId="9619"/>
    <cellStyle name="Explanatory Text 100" xfId="23647"/>
    <cellStyle name="Explanatory Text 101" xfId="23810"/>
    <cellStyle name="Explanatory Text 102" xfId="23976"/>
    <cellStyle name="Explanatory Text 103" xfId="24124"/>
    <cellStyle name="Explanatory Text 103 2" xfId="24237"/>
    <cellStyle name="Explanatory Text 103 3" xfId="26165"/>
    <cellStyle name="Explanatory Text 103 4" xfId="26417"/>
    <cellStyle name="Explanatory Text 103 5" xfId="26466"/>
    <cellStyle name="Explanatory Text 104" xfId="24874"/>
    <cellStyle name="Explanatory Text 105" xfId="25036"/>
    <cellStyle name="Explanatory Text 106" xfId="25433"/>
    <cellStyle name="Explanatory Text 107" xfId="25450"/>
    <cellStyle name="Explanatory Text 108" xfId="26104"/>
    <cellStyle name="Explanatory Text 109" xfId="26241"/>
    <cellStyle name="Explanatory Text 11" xfId="9620"/>
    <cellStyle name="Explanatory Text 110" xfId="26367"/>
    <cellStyle name="Explanatory Text 111" xfId="27601"/>
    <cellStyle name="Explanatory Text 12" xfId="9621"/>
    <cellStyle name="Explanatory Text 13" xfId="9622"/>
    <cellStyle name="Explanatory Text 14" xfId="9623"/>
    <cellStyle name="Explanatory Text 15" xfId="9624"/>
    <cellStyle name="Explanatory Text 16" xfId="9625"/>
    <cellStyle name="Explanatory Text 17" xfId="9626"/>
    <cellStyle name="Explanatory Text 18" xfId="9627"/>
    <cellStyle name="Explanatory Text 19" xfId="9628"/>
    <cellStyle name="Explanatory Text 2" xfId="9629"/>
    <cellStyle name="Explanatory Text 2 10" xfId="9630"/>
    <cellStyle name="Explanatory Text 2 100" xfId="24238"/>
    <cellStyle name="Explanatory Text 2 101" xfId="24875"/>
    <cellStyle name="Explanatory Text 2 102" xfId="25037"/>
    <cellStyle name="Explanatory Text 2 103" xfId="25434"/>
    <cellStyle name="Explanatory Text 2 104" xfId="25449"/>
    <cellStyle name="Explanatory Text 2 11" xfId="9631"/>
    <cellStyle name="Explanatory Text 2 12" xfId="9632"/>
    <cellStyle name="Explanatory Text 2 13" xfId="9633"/>
    <cellStyle name="Explanatory Text 2 14" xfId="9634"/>
    <cellStyle name="Explanatory Text 2 15" xfId="9635"/>
    <cellStyle name="Explanatory Text 2 16" xfId="9636"/>
    <cellStyle name="Explanatory Text 2 17" xfId="9637"/>
    <cellStyle name="Explanatory Text 2 18" xfId="9638"/>
    <cellStyle name="Explanatory Text 2 19" xfId="9639"/>
    <cellStyle name="Explanatory Text 2 2" xfId="9640"/>
    <cellStyle name="Explanatory Text 2 20" xfId="9641"/>
    <cellStyle name="Explanatory Text 2 21" xfId="9642"/>
    <cellStyle name="Explanatory Text 2 22" xfId="9643"/>
    <cellStyle name="Explanatory Text 2 23" xfId="9644"/>
    <cellStyle name="Explanatory Text 2 24" xfId="9645"/>
    <cellStyle name="Explanatory Text 2 25" xfId="9646"/>
    <cellStyle name="Explanatory Text 2 26" xfId="9647"/>
    <cellStyle name="Explanatory Text 2 27" xfId="9648"/>
    <cellStyle name="Explanatory Text 2 28" xfId="9649"/>
    <cellStyle name="Explanatory Text 2 29" xfId="9650"/>
    <cellStyle name="Explanatory Text 2 3" xfId="9651"/>
    <cellStyle name="Explanatory Text 2 30" xfId="9652"/>
    <cellStyle name="Explanatory Text 2 31" xfId="9653"/>
    <cellStyle name="Explanatory Text 2 32" xfId="9654"/>
    <cellStyle name="Explanatory Text 2 33" xfId="9655"/>
    <cellStyle name="Explanatory Text 2 34" xfId="9656"/>
    <cellStyle name="Explanatory Text 2 35" xfId="9657"/>
    <cellStyle name="Explanatory Text 2 36" xfId="9658"/>
    <cellStyle name="Explanatory Text 2 37" xfId="9659"/>
    <cellStyle name="Explanatory Text 2 38" xfId="9660"/>
    <cellStyle name="Explanatory Text 2 39" xfId="9661"/>
    <cellStyle name="Explanatory Text 2 4" xfId="9662"/>
    <cellStyle name="Explanatory Text 2 40" xfId="9663"/>
    <cellStyle name="Explanatory Text 2 41" xfId="9664"/>
    <cellStyle name="Explanatory Text 2 42" xfId="9665"/>
    <cellStyle name="Explanatory Text 2 43" xfId="9666"/>
    <cellStyle name="Explanatory Text 2 44" xfId="9667"/>
    <cellStyle name="Explanatory Text 2 45" xfId="9668"/>
    <cellStyle name="Explanatory Text 2 46" xfId="9669"/>
    <cellStyle name="Explanatory Text 2 47" xfId="9670"/>
    <cellStyle name="Explanatory Text 2 48" xfId="9671"/>
    <cellStyle name="Explanatory Text 2 49" xfId="9672"/>
    <cellStyle name="Explanatory Text 2 5" xfId="9673"/>
    <cellStyle name="Explanatory Text 2 50" xfId="9674"/>
    <cellStyle name="Explanatory Text 2 51" xfId="9675"/>
    <cellStyle name="Explanatory Text 2 52" xfId="9676"/>
    <cellStyle name="Explanatory Text 2 53" xfId="9677"/>
    <cellStyle name="Explanatory Text 2 54" xfId="9678"/>
    <cellStyle name="Explanatory Text 2 55" xfId="9679"/>
    <cellStyle name="Explanatory Text 2 56" xfId="9680"/>
    <cellStyle name="Explanatory Text 2 57" xfId="9681"/>
    <cellStyle name="Explanatory Text 2 58" xfId="9682"/>
    <cellStyle name="Explanatory Text 2 59" xfId="9683"/>
    <cellStyle name="Explanatory Text 2 6" xfId="9684"/>
    <cellStyle name="Explanatory Text 2 60" xfId="9685"/>
    <cellStyle name="Explanatory Text 2 61" xfId="9686"/>
    <cellStyle name="Explanatory Text 2 62" xfId="9687"/>
    <cellStyle name="Explanatory Text 2 63" xfId="9688"/>
    <cellStyle name="Explanatory Text 2 64" xfId="9689"/>
    <cellStyle name="Explanatory Text 2 65" xfId="9690"/>
    <cellStyle name="Explanatory Text 2 66" xfId="9691"/>
    <cellStyle name="Explanatory Text 2 67" xfId="9692"/>
    <cellStyle name="Explanatory Text 2 68" xfId="9693"/>
    <cellStyle name="Explanatory Text 2 69" xfId="9694"/>
    <cellStyle name="Explanatory Text 2 7" xfId="9695"/>
    <cellStyle name="Explanatory Text 2 70" xfId="9696"/>
    <cellStyle name="Explanatory Text 2 71" xfId="9697"/>
    <cellStyle name="Explanatory Text 2 72" xfId="9698"/>
    <cellStyle name="Explanatory Text 2 73" xfId="9699"/>
    <cellStyle name="Explanatory Text 2 74" xfId="9700"/>
    <cellStyle name="Explanatory Text 2 75" xfId="9701"/>
    <cellStyle name="Explanatory Text 2 76" xfId="9702"/>
    <cellStyle name="Explanatory Text 2 77" xfId="9703"/>
    <cellStyle name="Explanatory Text 2 78" xfId="9704"/>
    <cellStyle name="Explanatory Text 2 79" xfId="9705"/>
    <cellStyle name="Explanatory Text 2 8" xfId="9706"/>
    <cellStyle name="Explanatory Text 2 80" xfId="9707"/>
    <cellStyle name="Explanatory Text 2 81" xfId="9708"/>
    <cellStyle name="Explanatory Text 2 82" xfId="9709"/>
    <cellStyle name="Explanatory Text 2 83" xfId="9710"/>
    <cellStyle name="Explanatory Text 2 84" xfId="9711"/>
    <cellStyle name="Explanatory Text 2 85" xfId="9712"/>
    <cellStyle name="Explanatory Text 2 86" xfId="9713"/>
    <cellStyle name="Explanatory Text 2 87" xfId="9714"/>
    <cellStyle name="Explanatory Text 2 88" xfId="9715"/>
    <cellStyle name="Explanatory Text 2 89" xfId="9716"/>
    <cellStyle name="Explanatory Text 2 9" xfId="9717"/>
    <cellStyle name="Explanatory Text 2 90" xfId="22490"/>
    <cellStyle name="Explanatory Text 2 91" xfId="22659"/>
    <cellStyle name="Explanatory Text 2 92" xfId="22824"/>
    <cellStyle name="Explanatory Text 2 93" xfId="22989"/>
    <cellStyle name="Explanatory Text 2 94" xfId="23154"/>
    <cellStyle name="Explanatory Text 2 95" xfId="23319"/>
    <cellStyle name="Explanatory Text 2 96" xfId="23483"/>
    <cellStyle name="Explanatory Text 2 97" xfId="23648"/>
    <cellStyle name="Explanatory Text 2 98" xfId="23811"/>
    <cellStyle name="Explanatory Text 2 99" xfId="23977"/>
    <cellStyle name="Explanatory Text 20" xfId="9718"/>
    <cellStyle name="Explanatory Text 21" xfId="9719"/>
    <cellStyle name="Explanatory Text 22" xfId="9720"/>
    <cellStyle name="Explanatory Text 23" xfId="9721"/>
    <cellStyle name="Explanatory Text 24" xfId="9722"/>
    <cellStyle name="Explanatory Text 25" xfId="9723"/>
    <cellStyle name="Explanatory Text 26" xfId="9724"/>
    <cellStyle name="Explanatory Text 27" xfId="9725"/>
    <cellStyle name="Explanatory Text 28" xfId="9726"/>
    <cellStyle name="Explanatory Text 29" xfId="9727"/>
    <cellStyle name="Explanatory Text 3" xfId="9728"/>
    <cellStyle name="Explanatory Text 3 10" xfId="9729"/>
    <cellStyle name="Explanatory Text 3 100" xfId="24239"/>
    <cellStyle name="Explanatory Text 3 101" xfId="24876"/>
    <cellStyle name="Explanatory Text 3 102" xfId="25038"/>
    <cellStyle name="Explanatory Text 3 103" xfId="25440"/>
    <cellStyle name="Explanatory Text 3 104" xfId="25442"/>
    <cellStyle name="Explanatory Text 3 11" xfId="9730"/>
    <cellStyle name="Explanatory Text 3 12" xfId="9731"/>
    <cellStyle name="Explanatory Text 3 13" xfId="9732"/>
    <cellStyle name="Explanatory Text 3 14" xfId="9733"/>
    <cellStyle name="Explanatory Text 3 15" xfId="9734"/>
    <cellStyle name="Explanatory Text 3 16" xfId="9735"/>
    <cellStyle name="Explanatory Text 3 17" xfId="9736"/>
    <cellStyle name="Explanatory Text 3 18" xfId="9737"/>
    <cellStyle name="Explanatory Text 3 19" xfId="9738"/>
    <cellStyle name="Explanatory Text 3 2" xfId="9739"/>
    <cellStyle name="Explanatory Text 3 20" xfId="9740"/>
    <cellStyle name="Explanatory Text 3 21" xfId="9741"/>
    <cellStyle name="Explanatory Text 3 22" xfId="9742"/>
    <cellStyle name="Explanatory Text 3 23" xfId="9743"/>
    <cellStyle name="Explanatory Text 3 24" xfId="9744"/>
    <cellStyle name="Explanatory Text 3 25" xfId="9745"/>
    <cellStyle name="Explanatory Text 3 26" xfId="9746"/>
    <cellStyle name="Explanatory Text 3 27" xfId="9747"/>
    <cellStyle name="Explanatory Text 3 28" xfId="9748"/>
    <cellStyle name="Explanatory Text 3 29" xfId="9749"/>
    <cellStyle name="Explanatory Text 3 3" xfId="9750"/>
    <cellStyle name="Explanatory Text 3 30" xfId="9751"/>
    <cellStyle name="Explanatory Text 3 31" xfId="9752"/>
    <cellStyle name="Explanatory Text 3 32" xfId="9753"/>
    <cellStyle name="Explanatory Text 3 33" xfId="9754"/>
    <cellStyle name="Explanatory Text 3 34" xfId="9755"/>
    <cellStyle name="Explanatory Text 3 35" xfId="9756"/>
    <cellStyle name="Explanatory Text 3 36" xfId="9757"/>
    <cellStyle name="Explanatory Text 3 37" xfId="9758"/>
    <cellStyle name="Explanatory Text 3 38" xfId="9759"/>
    <cellStyle name="Explanatory Text 3 39" xfId="9760"/>
    <cellStyle name="Explanatory Text 3 4" xfId="9761"/>
    <cellStyle name="Explanatory Text 3 40" xfId="9762"/>
    <cellStyle name="Explanatory Text 3 41" xfId="9763"/>
    <cellStyle name="Explanatory Text 3 42" xfId="9764"/>
    <cellStyle name="Explanatory Text 3 43" xfId="9765"/>
    <cellStyle name="Explanatory Text 3 44" xfId="9766"/>
    <cellStyle name="Explanatory Text 3 45" xfId="9767"/>
    <cellStyle name="Explanatory Text 3 46" xfId="9768"/>
    <cellStyle name="Explanatory Text 3 47" xfId="9769"/>
    <cellStyle name="Explanatory Text 3 48" xfId="9770"/>
    <cellStyle name="Explanatory Text 3 49" xfId="9771"/>
    <cellStyle name="Explanatory Text 3 5" xfId="9772"/>
    <cellStyle name="Explanatory Text 3 50" xfId="9773"/>
    <cellStyle name="Explanatory Text 3 51" xfId="9774"/>
    <cellStyle name="Explanatory Text 3 52" xfId="9775"/>
    <cellStyle name="Explanatory Text 3 53" xfId="9776"/>
    <cellStyle name="Explanatory Text 3 54" xfId="9777"/>
    <cellStyle name="Explanatory Text 3 55" xfId="9778"/>
    <cellStyle name="Explanatory Text 3 56" xfId="9779"/>
    <cellStyle name="Explanatory Text 3 57" xfId="9780"/>
    <cellStyle name="Explanatory Text 3 58" xfId="9781"/>
    <cellStyle name="Explanatory Text 3 59" xfId="9782"/>
    <cellStyle name="Explanatory Text 3 6" xfId="9783"/>
    <cellStyle name="Explanatory Text 3 60" xfId="9784"/>
    <cellStyle name="Explanatory Text 3 61" xfId="9785"/>
    <cellStyle name="Explanatory Text 3 62" xfId="9786"/>
    <cellStyle name="Explanatory Text 3 63" xfId="9787"/>
    <cellStyle name="Explanatory Text 3 64" xfId="9788"/>
    <cellStyle name="Explanatory Text 3 65" xfId="9789"/>
    <cellStyle name="Explanatory Text 3 66" xfId="9790"/>
    <cellStyle name="Explanatory Text 3 67" xfId="9791"/>
    <cellStyle name="Explanatory Text 3 68" xfId="9792"/>
    <cellStyle name="Explanatory Text 3 69" xfId="9793"/>
    <cellStyle name="Explanatory Text 3 7" xfId="9794"/>
    <cellStyle name="Explanatory Text 3 70" xfId="9795"/>
    <cellStyle name="Explanatory Text 3 71" xfId="9796"/>
    <cellStyle name="Explanatory Text 3 72" xfId="9797"/>
    <cellStyle name="Explanatory Text 3 73" xfId="9798"/>
    <cellStyle name="Explanatory Text 3 74" xfId="9799"/>
    <cellStyle name="Explanatory Text 3 75" xfId="9800"/>
    <cellStyle name="Explanatory Text 3 76" xfId="9801"/>
    <cellStyle name="Explanatory Text 3 77" xfId="9802"/>
    <cellStyle name="Explanatory Text 3 78" xfId="9803"/>
    <cellStyle name="Explanatory Text 3 79" xfId="9804"/>
    <cellStyle name="Explanatory Text 3 8" xfId="9805"/>
    <cellStyle name="Explanatory Text 3 80" xfId="9806"/>
    <cellStyle name="Explanatory Text 3 81" xfId="9807"/>
    <cellStyle name="Explanatory Text 3 82" xfId="9808"/>
    <cellStyle name="Explanatory Text 3 83" xfId="9809"/>
    <cellStyle name="Explanatory Text 3 84" xfId="9810"/>
    <cellStyle name="Explanatory Text 3 85" xfId="9811"/>
    <cellStyle name="Explanatory Text 3 86" xfId="9812"/>
    <cellStyle name="Explanatory Text 3 87" xfId="9813"/>
    <cellStyle name="Explanatory Text 3 88" xfId="9814"/>
    <cellStyle name="Explanatory Text 3 89" xfId="9815"/>
    <cellStyle name="Explanatory Text 3 9" xfId="9816"/>
    <cellStyle name="Explanatory Text 3 90" xfId="22491"/>
    <cellStyle name="Explanatory Text 3 91" xfId="22660"/>
    <cellStyle name="Explanatory Text 3 92" xfId="22825"/>
    <cellStyle name="Explanatory Text 3 93" xfId="22990"/>
    <cellStyle name="Explanatory Text 3 94" xfId="23155"/>
    <cellStyle name="Explanatory Text 3 95" xfId="23320"/>
    <cellStyle name="Explanatory Text 3 96" xfId="23484"/>
    <cellStyle name="Explanatory Text 3 97" xfId="23649"/>
    <cellStyle name="Explanatory Text 3 98" xfId="23812"/>
    <cellStyle name="Explanatory Text 3 99" xfId="23978"/>
    <cellStyle name="Explanatory Text 30" xfId="9817"/>
    <cellStyle name="Explanatory Text 31" xfId="9818"/>
    <cellStyle name="Explanatory Text 32" xfId="9819"/>
    <cellStyle name="Explanatory Text 33" xfId="9820"/>
    <cellStyle name="Explanatory Text 34" xfId="9821"/>
    <cellStyle name="Explanatory Text 35" xfId="9822"/>
    <cellStyle name="Explanatory Text 36" xfId="9823"/>
    <cellStyle name="Explanatory Text 37" xfId="9824"/>
    <cellStyle name="Explanatory Text 38" xfId="9825"/>
    <cellStyle name="Explanatory Text 39" xfId="9826"/>
    <cellStyle name="Explanatory Text 4" xfId="9827"/>
    <cellStyle name="Explanatory Text 4 10" xfId="9828"/>
    <cellStyle name="Explanatory Text 4 100" xfId="24240"/>
    <cellStyle name="Explanatory Text 4 101" xfId="24877"/>
    <cellStyle name="Explanatory Text 4 102" xfId="25039"/>
    <cellStyle name="Explanatory Text 4 103" xfId="25441"/>
    <cellStyle name="Explanatory Text 4 104" xfId="25866"/>
    <cellStyle name="Explanatory Text 4 11" xfId="9829"/>
    <cellStyle name="Explanatory Text 4 12" xfId="9830"/>
    <cellStyle name="Explanatory Text 4 13" xfId="9831"/>
    <cellStyle name="Explanatory Text 4 14" xfId="9832"/>
    <cellStyle name="Explanatory Text 4 15" xfId="9833"/>
    <cellStyle name="Explanatory Text 4 16" xfId="9834"/>
    <cellStyle name="Explanatory Text 4 17" xfId="9835"/>
    <cellStyle name="Explanatory Text 4 18" xfId="9836"/>
    <cellStyle name="Explanatory Text 4 19" xfId="9837"/>
    <cellStyle name="Explanatory Text 4 2" xfId="9838"/>
    <cellStyle name="Explanatory Text 4 20" xfId="9839"/>
    <cellStyle name="Explanatory Text 4 21" xfId="9840"/>
    <cellStyle name="Explanatory Text 4 22" xfId="9841"/>
    <cellStyle name="Explanatory Text 4 23" xfId="9842"/>
    <cellStyle name="Explanatory Text 4 24" xfId="9843"/>
    <cellStyle name="Explanatory Text 4 25" xfId="9844"/>
    <cellStyle name="Explanatory Text 4 26" xfId="9845"/>
    <cellStyle name="Explanatory Text 4 27" xfId="9846"/>
    <cellStyle name="Explanatory Text 4 28" xfId="9847"/>
    <cellStyle name="Explanatory Text 4 29" xfId="9848"/>
    <cellStyle name="Explanatory Text 4 3" xfId="9849"/>
    <cellStyle name="Explanatory Text 4 30" xfId="9850"/>
    <cellStyle name="Explanatory Text 4 31" xfId="9851"/>
    <cellStyle name="Explanatory Text 4 32" xfId="9852"/>
    <cellStyle name="Explanatory Text 4 33" xfId="9853"/>
    <cellStyle name="Explanatory Text 4 34" xfId="9854"/>
    <cellStyle name="Explanatory Text 4 35" xfId="9855"/>
    <cellStyle name="Explanatory Text 4 36" xfId="9856"/>
    <cellStyle name="Explanatory Text 4 37" xfId="9857"/>
    <cellStyle name="Explanatory Text 4 38" xfId="9858"/>
    <cellStyle name="Explanatory Text 4 39" xfId="9859"/>
    <cellStyle name="Explanatory Text 4 4" xfId="9860"/>
    <cellStyle name="Explanatory Text 4 40" xfId="9861"/>
    <cellStyle name="Explanatory Text 4 41" xfId="9862"/>
    <cellStyle name="Explanatory Text 4 42" xfId="9863"/>
    <cellStyle name="Explanatory Text 4 43" xfId="9864"/>
    <cellStyle name="Explanatory Text 4 44" xfId="9865"/>
    <cellStyle name="Explanatory Text 4 45" xfId="9866"/>
    <cellStyle name="Explanatory Text 4 46" xfId="9867"/>
    <cellStyle name="Explanatory Text 4 47" xfId="9868"/>
    <cellStyle name="Explanatory Text 4 48" xfId="9869"/>
    <cellStyle name="Explanatory Text 4 49" xfId="9870"/>
    <cellStyle name="Explanatory Text 4 5" xfId="9871"/>
    <cellStyle name="Explanatory Text 4 50" xfId="9872"/>
    <cellStyle name="Explanatory Text 4 51" xfId="9873"/>
    <cellStyle name="Explanatory Text 4 52" xfId="9874"/>
    <cellStyle name="Explanatory Text 4 53" xfId="9875"/>
    <cellStyle name="Explanatory Text 4 54" xfId="9876"/>
    <cellStyle name="Explanatory Text 4 55" xfId="9877"/>
    <cellStyle name="Explanatory Text 4 56" xfId="9878"/>
    <cellStyle name="Explanatory Text 4 57" xfId="9879"/>
    <cellStyle name="Explanatory Text 4 58" xfId="9880"/>
    <cellStyle name="Explanatory Text 4 59" xfId="9881"/>
    <cellStyle name="Explanatory Text 4 6" xfId="9882"/>
    <cellStyle name="Explanatory Text 4 60" xfId="9883"/>
    <cellStyle name="Explanatory Text 4 61" xfId="9884"/>
    <cellStyle name="Explanatory Text 4 62" xfId="9885"/>
    <cellStyle name="Explanatory Text 4 63" xfId="9886"/>
    <cellStyle name="Explanatory Text 4 64" xfId="9887"/>
    <cellStyle name="Explanatory Text 4 65" xfId="9888"/>
    <cellStyle name="Explanatory Text 4 66" xfId="9889"/>
    <cellStyle name="Explanatory Text 4 67" xfId="9890"/>
    <cellStyle name="Explanatory Text 4 68" xfId="9891"/>
    <cellStyle name="Explanatory Text 4 69" xfId="9892"/>
    <cellStyle name="Explanatory Text 4 7" xfId="9893"/>
    <cellStyle name="Explanatory Text 4 70" xfId="9894"/>
    <cellStyle name="Explanatory Text 4 71" xfId="9895"/>
    <cellStyle name="Explanatory Text 4 72" xfId="9896"/>
    <cellStyle name="Explanatory Text 4 73" xfId="9897"/>
    <cellStyle name="Explanatory Text 4 74" xfId="9898"/>
    <cellStyle name="Explanatory Text 4 75" xfId="9899"/>
    <cellStyle name="Explanatory Text 4 76" xfId="9900"/>
    <cellStyle name="Explanatory Text 4 77" xfId="9901"/>
    <cellStyle name="Explanatory Text 4 78" xfId="9902"/>
    <cellStyle name="Explanatory Text 4 79" xfId="9903"/>
    <cellStyle name="Explanatory Text 4 8" xfId="9904"/>
    <cellStyle name="Explanatory Text 4 80" xfId="9905"/>
    <cellStyle name="Explanatory Text 4 81" xfId="9906"/>
    <cellStyle name="Explanatory Text 4 82" xfId="9907"/>
    <cellStyle name="Explanatory Text 4 83" xfId="9908"/>
    <cellStyle name="Explanatory Text 4 84" xfId="9909"/>
    <cellStyle name="Explanatory Text 4 85" xfId="9910"/>
    <cellStyle name="Explanatory Text 4 86" xfId="9911"/>
    <cellStyle name="Explanatory Text 4 87" xfId="9912"/>
    <cellStyle name="Explanatory Text 4 88" xfId="9913"/>
    <cellStyle name="Explanatory Text 4 89" xfId="9914"/>
    <cellStyle name="Explanatory Text 4 9" xfId="9915"/>
    <cellStyle name="Explanatory Text 4 90" xfId="22492"/>
    <cellStyle name="Explanatory Text 4 91" xfId="22661"/>
    <cellStyle name="Explanatory Text 4 92" xfId="22826"/>
    <cellStyle name="Explanatory Text 4 93" xfId="22991"/>
    <cellStyle name="Explanatory Text 4 94" xfId="23156"/>
    <cellStyle name="Explanatory Text 4 95" xfId="23321"/>
    <cellStyle name="Explanatory Text 4 96" xfId="23485"/>
    <cellStyle name="Explanatory Text 4 97" xfId="23650"/>
    <cellStyle name="Explanatory Text 4 98" xfId="23813"/>
    <cellStyle name="Explanatory Text 4 99" xfId="23979"/>
    <cellStyle name="Explanatory Text 40" xfId="9916"/>
    <cellStyle name="Explanatory Text 41" xfId="9917"/>
    <cellStyle name="Explanatory Text 42" xfId="9918"/>
    <cellStyle name="Explanatory Text 43" xfId="9919"/>
    <cellStyle name="Explanatory Text 44" xfId="9920"/>
    <cellStyle name="Explanatory Text 45" xfId="9921"/>
    <cellStyle name="Explanatory Text 46" xfId="9922"/>
    <cellStyle name="Explanatory Text 47" xfId="9923"/>
    <cellStyle name="Explanatory Text 48" xfId="9924"/>
    <cellStyle name="Explanatory Text 49" xfId="9925"/>
    <cellStyle name="Explanatory Text 5" xfId="9926"/>
    <cellStyle name="Explanatory Text 5 2" xfId="24372"/>
    <cellStyle name="Explanatory Text 5 2 2" xfId="24654"/>
    <cellStyle name="Explanatory Text 5 3" xfId="25443"/>
    <cellStyle name="Explanatory Text 5 4" xfId="25439"/>
    <cellStyle name="Explanatory Text 50" xfId="9927"/>
    <cellStyle name="Explanatory Text 51" xfId="9928"/>
    <cellStyle name="Explanatory Text 52" xfId="9929"/>
    <cellStyle name="Explanatory Text 53" xfId="9930"/>
    <cellStyle name="Explanatory Text 54" xfId="9931"/>
    <cellStyle name="Explanatory Text 55" xfId="9932"/>
    <cellStyle name="Explanatory Text 56" xfId="9933"/>
    <cellStyle name="Explanatory Text 57" xfId="9934"/>
    <cellStyle name="Explanatory Text 58" xfId="9935"/>
    <cellStyle name="Explanatory Text 59" xfId="9936"/>
    <cellStyle name="Explanatory Text 6" xfId="9937"/>
    <cellStyle name="Explanatory Text 6 2" xfId="24424"/>
    <cellStyle name="Explanatory Text 6 2 2" xfId="24655"/>
    <cellStyle name="Explanatory Text 6 3" xfId="25444"/>
    <cellStyle name="Explanatory Text 6 4" xfId="25869"/>
    <cellStyle name="Explanatory Text 60" xfId="9938"/>
    <cellStyle name="Explanatory Text 61" xfId="9939"/>
    <cellStyle name="Explanatory Text 62" xfId="9940"/>
    <cellStyle name="Explanatory Text 63" xfId="9941"/>
    <cellStyle name="Explanatory Text 64" xfId="9942"/>
    <cellStyle name="Explanatory Text 65" xfId="9943"/>
    <cellStyle name="Explanatory Text 66" xfId="9944"/>
    <cellStyle name="Explanatory Text 67" xfId="9945"/>
    <cellStyle name="Explanatory Text 68" xfId="9946"/>
    <cellStyle name="Explanatory Text 69" xfId="9947"/>
    <cellStyle name="Explanatory Text 7" xfId="9948"/>
    <cellStyle name="Explanatory Text 7 2" xfId="24474"/>
    <cellStyle name="Explanatory Text 7 2 2" xfId="24656"/>
    <cellStyle name="Explanatory Text 7 3" xfId="25445"/>
    <cellStyle name="Explanatory Text 7 4" xfId="25438"/>
    <cellStyle name="Explanatory Text 70" xfId="9949"/>
    <cellStyle name="Explanatory Text 71" xfId="9950"/>
    <cellStyle name="Explanatory Text 72" xfId="9951"/>
    <cellStyle name="Explanatory Text 73" xfId="9952"/>
    <cellStyle name="Explanatory Text 74" xfId="9953"/>
    <cellStyle name="Explanatory Text 75" xfId="9954"/>
    <cellStyle name="Explanatory Text 76" xfId="9955"/>
    <cellStyle name="Explanatory Text 77" xfId="9956"/>
    <cellStyle name="Explanatory Text 78" xfId="9957"/>
    <cellStyle name="Explanatory Text 79" xfId="9958"/>
    <cellStyle name="Explanatory Text 8" xfId="9959"/>
    <cellStyle name="Explanatory Text 8 2" xfId="24529"/>
    <cellStyle name="Explanatory Text 8 2 2" xfId="24657"/>
    <cellStyle name="Explanatory Text 8 3" xfId="25446"/>
    <cellStyle name="Explanatory Text 8 4" xfId="25437"/>
    <cellStyle name="Explanatory Text 80" xfId="9960"/>
    <cellStyle name="Explanatory Text 81" xfId="9961"/>
    <cellStyle name="Explanatory Text 82" xfId="9962"/>
    <cellStyle name="Explanatory Text 83" xfId="9963"/>
    <cellStyle name="Explanatory Text 84" xfId="9964"/>
    <cellStyle name="Explanatory Text 85" xfId="9965"/>
    <cellStyle name="Explanatory Text 86" xfId="9966"/>
    <cellStyle name="Explanatory Text 87" xfId="9967"/>
    <cellStyle name="Explanatory Text 88" xfId="9968"/>
    <cellStyle name="Explanatory Text 89" xfId="9969"/>
    <cellStyle name="Explanatory Text 9" xfId="9970"/>
    <cellStyle name="Explanatory Text 90" xfId="9971"/>
    <cellStyle name="Explanatory Text 91" xfId="9972"/>
    <cellStyle name="Explanatory Text 92" xfId="9973"/>
    <cellStyle name="Explanatory Text 93" xfId="22489"/>
    <cellStyle name="Explanatory Text 94" xfId="22658"/>
    <cellStyle name="Explanatory Text 95" xfId="22823"/>
    <cellStyle name="Explanatory Text 96" xfId="22988"/>
    <cellStyle name="Explanatory Text 97" xfId="23153"/>
    <cellStyle name="Explanatory Text 98" xfId="23318"/>
    <cellStyle name="Explanatory Text 99" xfId="23482"/>
    <cellStyle name="gcd" xfId="24081"/>
    <cellStyle name="gcd 10" xfId="27462"/>
    <cellStyle name="gcd 11" xfId="27464"/>
    <cellStyle name="gcd 12" xfId="27463"/>
    <cellStyle name="gcd 13" xfId="27602"/>
    <cellStyle name="gcd 13 2" xfId="28153"/>
    <cellStyle name="gcd 14" xfId="28335"/>
    <cellStyle name="gcd 15" xfId="28296"/>
    <cellStyle name="gcd 16" xfId="28297"/>
    <cellStyle name="gcd 17" xfId="28401"/>
    <cellStyle name="gcd 18" xfId="28423"/>
    <cellStyle name="gcd 19" xfId="28718"/>
    <cellStyle name="gcd 2" xfId="24082"/>
    <cellStyle name="gcd 2 10" xfId="27461"/>
    <cellStyle name="gcd 2 11" xfId="27465"/>
    <cellStyle name="gcd 2 12" xfId="27603"/>
    <cellStyle name="gcd 2 12 2" xfId="28154"/>
    <cellStyle name="gcd 2 13" xfId="28336"/>
    <cellStyle name="gcd 2 14" xfId="28295"/>
    <cellStyle name="gcd 2 15" xfId="28298"/>
    <cellStyle name="gcd 2 16" xfId="28402"/>
    <cellStyle name="gcd 2 17" xfId="28422"/>
    <cellStyle name="gcd 2 18" xfId="28719"/>
    <cellStyle name="gcd 2 19" xfId="27799"/>
    <cellStyle name="gcd 2 2" xfId="24180"/>
    <cellStyle name="gcd 2 20" xfId="27992"/>
    <cellStyle name="gcd 2 21" xfId="27861"/>
    <cellStyle name="gcd 2 22" xfId="27967"/>
    <cellStyle name="gcd 2 23" xfId="28074"/>
    <cellStyle name="gcd 2 24" xfId="28110"/>
    <cellStyle name="gcd 2 25" xfId="28088"/>
    <cellStyle name="gcd 2 26" xfId="28165"/>
    <cellStyle name="gcd 2 27" xfId="28099"/>
    <cellStyle name="gcd 2 28" xfId="27734"/>
    <cellStyle name="gcd 2 29" xfId="29016"/>
    <cellStyle name="gcd 2 3" xfId="25995"/>
    <cellStyle name="gcd 2 30" xfId="28828"/>
    <cellStyle name="gcd 2 31" xfId="28936"/>
    <cellStyle name="gcd 2 32" xfId="28868"/>
    <cellStyle name="gcd 2 33" xfId="29082"/>
    <cellStyle name="gcd 2 34" xfId="28771"/>
    <cellStyle name="gcd 2 35" xfId="29084"/>
    <cellStyle name="gcd 2 36" xfId="30518"/>
    <cellStyle name="gcd 2 4" xfId="26004"/>
    <cellStyle name="gcd 2 5" xfId="26000"/>
    <cellStyle name="gcd 2 6" xfId="26006"/>
    <cellStyle name="gcd 2 7" xfId="26007"/>
    <cellStyle name="gcd 2 8" xfId="27467"/>
    <cellStyle name="gcd 2 9" xfId="27468"/>
    <cellStyle name="gcd 20" xfId="27800"/>
    <cellStyle name="gcd 21" xfId="27991"/>
    <cellStyle name="gcd 22" xfId="27862"/>
    <cellStyle name="gcd 23" xfId="27966"/>
    <cellStyle name="gcd 24" xfId="27729"/>
    <cellStyle name="gcd 25" xfId="28061"/>
    <cellStyle name="gcd 26" xfId="27818"/>
    <cellStyle name="gcd 27" xfId="27984"/>
    <cellStyle name="gcd 28" xfId="27864"/>
    <cellStyle name="gcd 29" xfId="27964"/>
    <cellStyle name="gcd 3" xfId="24179"/>
    <cellStyle name="gcd 30" xfId="29015"/>
    <cellStyle name="gcd 31" xfId="28829"/>
    <cellStyle name="gcd 32" xfId="28935"/>
    <cellStyle name="gcd 33" xfId="28869"/>
    <cellStyle name="gcd 34" xfId="29008"/>
    <cellStyle name="gcd 35" xfId="28772"/>
    <cellStyle name="gcd 36" xfId="29083"/>
    <cellStyle name="gcd 37" xfId="30517"/>
    <cellStyle name="gcd 4" xfId="25996"/>
    <cellStyle name="gcd 5" xfId="26005"/>
    <cellStyle name="gcd 6" xfId="26010"/>
    <cellStyle name="gcd 7" xfId="25990"/>
    <cellStyle name="gcd 8" xfId="26011"/>
    <cellStyle name="gcd 9" xfId="27466"/>
    <cellStyle name="Good" xfId="9974"/>
    <cellStyle name="Good 10" xfId="9975"/>
    <cellStyle name="Good 100" xfId="23651"/>
    <cellStyle name="Good 101" xfId="23814"/>
    <cellStyle name="Good 102" xfId="23980"/>
    <cellStyle name="Good 103" xfId="24109"/>
    <cellStyle name="Good 103 2" xfId="24241"/>
    <cellStyle name="Good 103 3" xfId="26166"/>
    <cellStyle name="Good 103 4" xfId="26418"/>
    <cellStyle name="Good 103 5" xfId="26304"/>
    <cellStyle name="Good 104" xfId="24878"/>
    <cellStyle name="Good 105" xfId="25040"/>
    <cellStyle name="Good 106" xfId="25447"/>
    <cellStyle name="Good 107" xfId="25436"/>
    <cellStyle name="Good 108" xfId="26089"/>
    <cellStyle name="Good 109" xfId="26226"/>
    <cellStyle name="Good 11" xfId="9976"/>
    <cellStyle name="Good 110" xfId="26378"/>
    <cellStyle name="Good 111" xfId="27604"/>
    <cellStyle name="Good 12" xfId="9977"/>
    <cellStyle name="Good 13" xfId="9978"/>
    <cellStyle name="Good 14" xfId="9979"/>
    <cellStyle name="Good 15" xfId="9980"/>
    <cellStyle name="Good 16" xfId="9981"/>
    <cellStyle name="Good 17" xfId="9982"/>
    <cellStyle name="Good 18" xfId="9983"/>
    <cellStyle name="Good 19" xfId="9984"/>
    <cellStyle name="Good 2" xfId="9985"/>
    <cellStyle name="Good 2 10" xfId="9986"/>
    <cellStyle name="Good 2 100" xfId="24242"/>
    <cellStyle name="Good 2 101" xfId="24879"/>
    <cellStyle name="Good 2 102" xfId="25041"/>
    <cellStyle name="Good 2 103" xfId="25448"/>
    <cellStyle name="Good 2 104" xfId="25435"/>
    <cellStyle name="Good 2 11" xfId="9987"/>
    <cellStyle name="Good 2 12" xfId="9988"/>
    <cellStyle name="Good 2 13" xfId="9989"/>
    <cellStyle name="Good 2 14" xfId="9990"/>
    <cellStyle name="Good 2 15" xfId="9991"/>
    <cellStyle name="Good 2 16" xfId="9992"/>
    <cellStyle name="Good 2 17" xfId="9993"/>
    <cellStyle name="Good 2 18" xfId="9994"/>
    <cellStyle name="Good 2 19" xfId="9995"/>
    <cellStyle name="Good 2 2" xfId="9996"/>
    <cellStyle name="Good 2 20" xfId="9997"/>
    <cellStyle name="Good 2 21" xfId="9998"/>
    <cellStyle name="Good 2 22" xfId="9999"/>
    <cellStyle name="Good 2 23" xfId="10000"/>
    <cellStyle name="Good 2 24" xfId="10001"/>
    <cellStyle name="Good 2 25" xfId="10002"/>
    <cellStyle name="Good 2 26" xfId="10003"/>
    <cellStyle name="Good 2 27" xfId="10004"/>
    <cellStyle name="Good 2 28" xfId="10005"/>
    <cellStyle name="Good 2 29" xfId="10006"/>
    <cellStyle name="Good 2 3" xfId="10007"/>
    <cellStyle name="Good 2 30" xfId="10008"/>
    <cellStyle name="Good 2 31" xfId="10009"/>
    <cellStyle name="Good 2 32" xfId="10010"/>
    <cellStyle name="Good 2 33" xfId="10011"/>
    <cellStyle name="Good 2 34" xfId="10012"/>
    <cellStyle name="Good 2 35" xfId="10013"/>
    <cellStyle name="Good 2 36" xfId="10014"/>
    <cellStyle name="Good 2 37" xfId="10015"/>
    <cellStyle name="Good 2 38" xfId="10016"/>
    <cellStyle name="Good 2 39" xfId="10017"/>
    <cellStyle name="Good 2 4" xfId="10018"/>
    <cellStyle name="Good 2 40" xfId="10019"/>
    <cellStyle name="Good 2 41" xfId="10020"/>
    <cellStyle name="Good 2 42" xfId="10021"/>
    <cellStyle name="Good 2 43" xfId="10022"/>
    <cellStyle name="Good 2 44" xfId="10023"/>
    <cellStyle name="Good 2 45" xfId="10024"/>
    <cellStyle name="Good 2 46" xfId="10025"/>
    <cellStyle name="Good 2 47" xfId="10026"/>
    <cellStyle name="Good 2 48" xfId="10027"/>
    <cellStyle name="Good 2 49" xfId="10028"/>
    <cellStyle name="Good 2 5" xfId="10029"/>
    <cellStyle name="Good 2 50" xfId="10030"/>
    <cellStyle name="Good 2 51" xfId="10031"/>
    <cellStyle name="Good 2 52" xfId="10032"/>
    <cellStyle name="Good 2 53" xfId="10033"/>
    <cellStyle name="Good 2 54" xfId="10034"/>
    <cellStyle name="Good 2 55" xfId="10035"/>
    <cellStyle name="Good 2 56" xfId="10036"/>
    <cellStyle name="Good 2 57" xfId="10037"/>
    <cellStyle name="Good 2 58" xfId="10038"/>
    <cellStyle name="Good 2 59" xfId="10039"/>
    <cellStyle name="Good 2 6" xfId="10040"/>
    <cellStyle name="Good 2 60" xfId="10041"/>
    <cellStyle name="Good 2 61" xfId="10042"/>
    <cellStyle name="Good 2 62" xfId="10043"/>
    <cellStyle name="Good 2 63" xfId="10044"/>
    <cellStyle name="Good 2 64" xfId="10045"/>
    <cellStyle name="Good 2 65" xfId="10046"/>
    <cellStyle name="Good 2 66" xfId="10047"/>
    <cellStyle name="Good 2 67" xfId="10048"/>
    <cellStyle name="Good 2 68" xfId="10049"/>
    <cellStyle name="Good 2 69" xfId="10050"/>
    <cellStyle name="Good 2 7" xfId="10051"/>
    <cellStyle name="Good 2 70" xfId="10052"/>
    <cellStyle name="Good 2 71" xfId="10053"/>
    <cellStyle name="Good 2 72" xfId="10054"/>
    <cellStyle name="Good 2 73" xfId="10055"/>
    <cellStyle name="Good 2 74" xfId="10056"/>
    <cellStyle name="Good 2 75" xfId="10057"/>
    <cellStyle name="Good 2 76" xfId="10058"/>
    <cellStyle name="Good 2 77" xfId="10059"/>
    <cellStyle name="Good 2 78" xfId="10060"/>
    <cellStyle name="Good 2 79" xfId="10061"/>
    <cellStyle name="Good 2 8" xfId="10062"/>
    <cellStyle name="Good 2 80" xfId="10063"/>
    <cellStyle name="Good 2 81" xfId="10064"/>
    <cellStyle name="Good 2 82" xfId="10065"/>
    <cellStyle name="Good 2 83" xfId="10066"/>
    <cellStyle name="Good 2 84" xfId="10067"/>
    <cellStyle name="Good 2 85" xfId="10068"/>
    <cellStyle name="Good 2 86" xfId="10069"/>
    <cellStyle name="Good 2 87" xfId="10070"/>
    <cellStyle name="Good 2 88" xfId="10071"/>
    <cellStyle name="Good 2 89" xfId="10072"/>
    <cellStyle name="Good 2 9" xfId="10073"/>
    <cellStyle name="Good 2 90" xfId="22494"/>
    <cellStyle name="Good 2 91" xfId="22663"/>
    <cellStyle name="Good 2 92" xfId="22828"/>
    <cellStyle name="Good 2 93" xfId="22993"/>
    <cellStyle name="Good 2 94" xfId="23158"/>
    <cellStyle name="Good 2 95" xfId="23323"/>
    <cellStyle name="Good 2 96" xfId="23487"/>
    <cellStyle name="Good 2 97" xfId="23652"/>
    <cellStyle name="Good 2 98" xfId="23815"/>
    <cellStyle name="Good 2 99" xfId="23981"/>
    <cellStyle name="Good 20" xfId="10074"/>
    <cellStyle name="Good 21" xfId="10075"/>
    <cellStyle name="Good 22" xfId="10076"/>
    <cellStyle name="Good 23" xfId="10077"/>
    <cellStyle name="Good 24" xfId="10078"/>
    <cellStyle name="Good 25" xfId="10079"/>
    <cellStyle name="Good 26" xfId="10080"/>
    <cellStyle name="Good 27" xfId="10081"/>
    <cellStyle name="Good 28" xfId="10082"/>
    <cellStyle name="Good 29" xfId="10083"/>
    <cellStyle name="Good 3" xfId="10084"/>
    <cellStyle name="Good 3 10" xfId="10085"/>
    <cellStyle name="Good 3 100" xfId="24243"/>
    <cellStyle name="Good 3 101" xfId="24880"/>
    <cellStyle name="Good 3 102" xfId="25042"/>
    <cellStyle name="Good 3 103" xfId="25455"/>
    <cellStyle name="Good 3 104" xfId="25430"/>
    <cellStyle name="Good 3 11" xfId="10086"/>
    <cellStyle name="Good 3 12" xfId="10087"/>
    <cellStyle name="Good 3 13" xfId="10088"/>
    <cellStyle name="Good 3 14" xfId="10089"/>
    <cellStyle name="Good 3 15" xfId="10090"/>
    <cellStyle name="Good 3 16" xfId="10091"/>
    <cellStyle name="Good 3 17" xfId="10092"/>
    <cellStyle name="Good 3 18" xfId="10093"/>
    <cellStyle name="Good 3 19" xfId="10094"/>
    <cellStyle name="Good 3 2" xfId="10095"/>
    <cellStyle name="Good 3 20" xfId="10096"/>
    <cellStyle name="Good 3 21" xfId="10097"/>
    <cellStyle name="Good 3 22" xfId="10098"/>
    <cellStyle name="Good 3 23" xfId="10099"/>
    <cellStyle name="Good 3 24" xfId="10100"/>
    <cellStyle name="Good 3 25" xfId="10101"/>
    <cellStyle name="Good 3 26" xfId="10102"/>
    <cellStyle name="Good 3 27" xfId="10103"/>
    <cellStyle name="Good 3 28" xfId="10104"/>
    <cellStyle name="Good 3 29" xfId="10105"/>
    <cellStyle name="Good 3 3" xfId="10106"/>
    <cellStyle name="Good 3 30" xfId="10107"/>
    <cellStyle name="Good 3 31" xfId="10108"/>
    <cellStyle name="Good 3 32" xfId="10109"/>
    <cellStyle name="Good 3 33" xfId="10110"/>
    <cellStyle name="Good 3 34" xfId="10111"/>
    <cellStyle name="Good 3 35" xfId="10112"/>
    <cellStyle name="Good 3 36" xfId="10113"/>
    <cellStyle name="Good 3 37" xfId="10114"/>
    <cellStyle name="Good 3 38" xfId="10115"/>
    <cellStyle name="Good 3 39" xfId="10116"/>
    <cellStyle name="Good 3 4" xfId="10117"/>
    <cellStyle name="Good 3 40" xfId="10118"/>
    <cellStyle name="Good 3 41" xfId="10119"/>
    <cellStyle name="Good 3 42" xfId="10120"/>
    <cellStyle name="Good 3 43" xfId="10121"/>
    <cellStyle name="Good 3 44" xfId="10122"/>
    <cellStyle name="Good 3 45" xfId="10123"/>
    <cellStyle name="Good 3 46" xfId="10124"/>
    <cellStyle name="Good 3 47" xfId="10125"/>
    <cellStyle name="Good 3 48" xfId="10126"/>
    <cellStyle name="Good 3 49" xfId="10127"/>
    <cellStyle name="Good 3 5" xfId="10128"/>
    <cellStyle name="Good 3 50" xfId="10129"/>
    <cellStyle name="Good 3 51" xfId="10130"/>
    <cellStyle name="Good 3 52" xfId="10131"/>
    <cellStyle name="Good 3 53" xfId="10132"/>
    <cellStyle name="Good 3 54" xfId="10133"/>
    <cellStyle name="Good 3 55" xfId="10134"/>
    <cellStyle name="Good 3 56" xfId="10135"/>
    <cellStyle name="Good 3 57" xfId="10136"/>
    <cellStyle name="Good 3 58" xfId="10137"/>
    <cellStyle name="Good 3 59" xfId="10138"/>
    <cellStyle name="Good 3 6" xfId="10139"/>
    <cellStyle name="Good 3 60" xfId="10140"/>
    <cellStyle name="Good 3 61" xfId="10141"/>
    <cellStyle name="Good 3 62" xfId="10142"/>
    <cellStyle name="Good 3 63" xfId="10143"/>
    <cellStyle name="Good 3 64" xfId="10144"/>
    <cellStyle name="Good 3 65" xfId="10145"/>
    <cellStyle name="Good 3 66" xfId="10146"/>
    <cellStyle name="Good 3 67" xfId="10147"/>
    <cellStyle name="Good 3 68" xfId="10148"/>
    <cellStyle name="Good 3 69" xfId="10149"/>
    <cellStyle name="Good 3 7" xfId="10150"/>
    <cellStyle name="Good 3 70" xfId="10151"/>
    <cellStyle name="Good 3 71" xfId="10152"/>
    <cellStyle name="Good 3 72" xfId="10153"/>
    <cellStyle name="Good 3 73" xfId="10154"/>
    <cellStyle name="Good 3 74" xfId="10155"/>
    <cellStyle name="Good 3 75" xfId="10156"/>
    <cellStyle name="Good 3 76" xfId="10157"/>
    <cellStyle name="Good 3 77" xfId="10158"/>
    <cellStyle name="Good 3 78" xfId="10159"/>
    <cellStyle name="Good 3 79" xfId="10160"/>
    <cellStyle name="Good 3 8" xfId="10161"/>
    <cellStyle name="Good 3 80" xfId="10162"/>
    <cellStyle name="Good 3 81" xfId="10163"/>
    <cellStyle name="Good 3 82" xfId="10164"/>
    <cellStyle name="Good 3 83" xfId="10165"/>
    <cellStyle name="Good 3 84" xfId="10166"/>
    <cellStyle name="Good 3 85" xfId="10167"/>
    <cellStyle name="Good 3 86" xfId="10168"/>
    <cellStyle name="Good 3 87" xfId="10169"/>
    <cellStyle name="Good 3 88" xfId="10170"/>
    <cellStyle name="Good 3 89" xfId="10171"/>
    <cellStyle name="Good 3 9" xfId="10172"/>
    <cellStyle name="Good 3 90" xfId="22495"/>
    <cellStyle name="Good 3 91" xfId="22664"/>
    <cellStyle name="Good 3 92" xfId="22829"/>
    <cellStyle name="Good 3 93" xfId="22994"/>
    <cellStyle name="Good 3 94" xfId="23159"/>
    <cellStyle name="Good 3 95" xfId="23324"/>
    <cellStyle name="Good 3 96" xfId="23488"/>
    <cellStyle name="Good 3 97" xfId="23653"/>
    <cellStyle name="Good 3 98" xfId="23816"/>
    <cellStyle name="Good 3 99" xfId="23982"/>
    <cellStyle name="Good 30" xfId="10173"/>
    <cellStyle name="Good 31" xfId="10174"/>
    <cellStyle name="Good 32" xfId="10175"/>
    <cellStyle name="Good 33" xfId="10176"/>
    <cellStyle name="Good 34" xfId="10177"/>
    <cellStyle name="Good 35" xfId="10178"/>
    <cellStyle name="Good 36" xfId="10179"/>
    <cellStyle name="Good 37" xfId="10180"/>
    <cellStyle name="Good 38" xfId="10181"/>
    <cellStyle name="Good 39" xfId="10182"/>
    <cellStyle name="Good 4" xfId="10183"/>
    <cellStyle name="Good 4 10" xfId="10184"/>
    <cellStyle name="Good 4 100" xfId="24244"/>
    <cellStyle name="Good 4 101" xfId="24881"/>
    <cellStyle name="Good 4 102" xfId="25043"/>
    <cellStyle name="Good 4 103" xfId="25457"/>
    <cellStyle name="Good 4 104" xfId="25427"/>
    <cellStyle name="Good 4 11" xfId="10185"/>
    <cellStyle name="Good 4 12" xfId="10186"/>
    <cellStyle name="Good 4 13" xfId="10187"/>
    <cellStyle name="Good 4 14" xfId="10188"/>
    <cellStyle name="Good 4 15" xfId="10189"/>
    <cellStyle name="Good 4 16" xfId="10190"/>
    <cellStyle name="Good 4 17" xfId="10191"/>
    <cellStyle name="Good 4 18" xfId="10192"/>
    <cellStyle name="Good 4 19" xfId="10193"/>
    <cellStyle name="Good 4 2" xfId="10194"/>
    <cellStyle name="Good 4 20" xfId="10195"/>
    <cellStyle name="Good 4 21" xfId="10196"/>
    <cellStyle name="Good 4 22" xfId="10197"/>
    <cellStyle name="Good 4 23" xfId="10198"/>
    <cellStyle name="Good 4 24" xfId="10199"/>
    <cellStyle name="Good 4 25" xfId="10200"/>
    <cellStyle name="Good 4 26" xfId="10201"/>
    <cellStyle name="Good 4 27" xfId="10202"/>
    <cellStyle name="Good 4 28" xfId="10203"/>
    <cellStyle name="Good 4 29" xfId="10204"/>
    <cellStyle name="Good 4 3" xfId="10205"/>
    <cellStyle name="Good 4 30" xfId="10206"/>
    <cellStyle name="Good 4 31" xfId="10207"/>
    <cellStyle name="Good 4 32" xfId="10208"/>
    <cellStyle name="Good 4 33" xfId="10209"/>
    <cellStyle name="Good 4 34" xfId="10210"/>
    <cellStyle name="Good 4 35" xfId="10211"/>
    <cellStyle name="Good 4 36" xfId="10212"/>
    <cellStyle name="Good 4 37" xfId="10213"/>
    <cellStyle name="Good 4 38" xfId="10214"/>
    <cellStyle name="Good 4 39" xfId="10215"/>
    <cellStyle name="Good 4 4" xfId="10216"/>
    <cellStyle name="Good 4 40" xfId="10217"/>
    <cellStyle name="Good 4 41" xfId="10218"/>
    <cellStyle name="Good 4 42" xfId="10219"/>
    <cellStyle name="Good 4 43" xfId="10220"/>
    <cellStyle name="Good 4 44" xfId="10221"/>
    <cellStyle name="Good 4 45" xfId="10222"/>
    <cellStyle name="Good 4 46" xfId="10223"/>
    <cellStyle name="Good 4 47" xfId="10224"/>
    <cellStyle name="Good 4 48" xfId="10225"/>
    <cellStyle name="Good 4 49" xfId="10226"/>
    <cellStyle name="Good 4 5" xfId="10227"/>
    <cellStyle name="Good 4 50" xfId="10228"/>
    <cellStyle name="Good 4 51" xfId="10229"/>
    <cellStyle name="Good 4 52" xfId="10230"/>
    <cellStyle name="Good 4 53" xfId="10231"/>
    <cellStyle name="Good 4 54" xfId="10232"/>
    <cellStyle name="Good 4 55" xfId="10233"/>
    <cellStyle name="Good 4 56" xfId="10234"/>
    <cellStyle name="Good 4 57" xfId="10235"/>
    <cellStyle name="Good 4 58" xfId="10236"/>
    <cellStyle name="Good 4 59" xfId="10237"/>
    <cellStyle name="Good 4 6" xfId="10238"/>
    <cellStyle name="Good 4 60" xfId="10239"/>
    <cellStyle name="Good 4 61" xfId="10240"/>
    <cellStyle name="Good 4 62" xfId="10241"/>
    <cellStyle name="Good 4 63" xfId="10242"/>
    <cellStyle name="Good 4 64" xfId="10243"/>
    <cellStyle name="Good 4 65" xfId="10244"/>
    <cellStyle name="Good 4 66" xfId="10245"/>
    <cellStyle name="Good 4 67" xfId="10246"/>
    <cellStyle name="Good 4 68" xfId="10247"/>
    <cellStyle name="Good 4 69" xfId="10248"/>
    <cellStyle name="Good 4 7" xfId="10249"/>
    <cellStyle name="Good 4 70" xfId="10250"/>
    <cellStyle name="Good 4 71" xfId="10251"/>
    <cellStyle name="Good 4 72" xfId="10252"/>
    <cellStyle name="Good 4 73" xfId="10253"/>
    <cellStyle name="Good 4 74" xfId="10254"/>
    <cellStyle name="Good 4 75" xfId="10255"/>
    <cellStyle name="Good 4 76" xfId="10256"/>
    <cellStyle name="Good 4 77" xfId="10257"/>
    <cellStyle name="Good 4 78" xfId="10258"/>
    <cellStyle name="Good 4 79" xfId="10259"/>
    <cellStyle name="Good 4 8" xfId="10260"/>
    <cellStyle name="Good 4 80" xfId="10261"/>
    <cellStyle name="Good 4 81" xfId="10262"/>
    <cellStyle name="Good 4 82" xfId="10263"/>
    <cellStyle name="Good 4 83" xfId="10264"/>
    <cellStyle name="Good 4 84" xfId="10265"/>
    <cellStyle name="Good 4 85" xfId="10266"/>
    <cellStyle name="Good 4 86" xfId="10267"/>
    <cellStyle name="Good 4 87" xfId="10268"/>
    <cellStyle name="Good 4 88" xfId="10269"/>
    <cellStyle name="Good 4 89" xfId="10270"/>
    <cellStyle name="Good 4 9" xfId="10271"/>
    <cellStyle name="Good 4 90" xfId="22496"/>
    <cellStyle name="Good 4 91" xfId="22665"/>
    <cellStyle name="Good 4 92" xfId="22830"/>
    <cellStyle name="Good 4 93" xfId="22995"/>
    <cellStyle name="Good 4 94" xfId="23160"/>
    <cellStyle name="Good 4 95" xfId="23325"/>
    <cellStyle name="Good 4 96" xfId="23489"/>
    <cellStyle name="Good 4 97" xfId="23654"/>
    <cellStyle name="Good 4 98" xfId="23817"/>
    <cellStyle name="Good 4 99" xfId="23983"/>
    <cellStyle name="Good 40" xfId="10272"/>
    <cellStyle name="Good 41" xfId="10273"/>
    <cellStyle name="Good 42" xfId="10274"/>
    <cellStyle name="Good 43" xfId="10275"/>
    <cellStyle name="Good 44" xfId="10276"/>
    <cellStyle name="Good 45" xfId="10277"/>
    <cellStyle name="Good 46" xfId="10278"/>
    <cellStyle name="Good 47" xfId="10279"/>
    <cellStyle name="Good 48" xfId="10280"/>
    <cellStyle name="Good 49" xfId="10281"/>
    <cellStyle name="Good 5" xfId="10282"/>
    <cellStyle name="Good 5 2" xfId="24357"/>
    <cellStyle name="Good 5 2 2" xfId="24658"/>
    <cellStyle name="Good 5 3" xfId="25459"/>
    <cellStyle name="Good 5 4" xfId="25425"/>
    <cellStyle name="Good 50" xfId="10283"/>
    <cellStyle name="Good 51" xfId="10284"/>
    <cellStyle name="Good 52" xfId="10285"/>
    <cellStyle name="Good 53" xfId="10286"/>
    <cellStyle name="Good 54" xfId="10287"/>
    <cellStyle name="Good 55" xfId="10288"/>
    <cellStyle name="Good 56" xfId="10289"/>
    <cellStyle name="Good 57" xfId="10290"/>
    <cellStyle name="Good 58" xfId="10291"/>
    <cellStyle name="Good 59" xfId="10292"/>
    <cellStyle name="Good 6" xfId="10293"/>
    <cellStyle name="Good 6 2" xfId="24409"/>
    <cellStyle name="Good 6 2 2" xfId="24659"/>
    <cellStyle name="Good 6 3" xfId="25460"/>
    <cellStyle name="Good 6 4" xfId="25424"/>
    <cellStyle name="Good 60" xfId="10294"/>
    <cellStyle name="Good 61" xfId="10295"/>
    <cellStyle name="Good 62" xfId="10296"/>
    <cellStyle name="Good 63" xfId="10297"/>
    <cellStyle name="Good 64" xfId="10298"/>
    <cellStyle name="Good 65" xfId="10299"/>
    <cellStyle name="Good 66" xfId="10300"/>
    <cellStyle name="Good 67" xfId="10301"/>
    <cellStyle name="Good 68" xfId="10302"/>
    <cellStyle name="Good 69" xfId="10303"/>
    <cellStyle name="Good 7" xfId="10304"/>
    <cellStyle name="Good 7 2" xfId="24459"/>
    <cellStyle name="Good 7 2 2" xfId="24660"/>
    <cellStyle name="Good 7 3" xfId="25461"/>
    <cellStyle name="Good 7 4" xfId="25423"/>
    <cellStyle name="Good 70" xfId="10305"/>
    <cellStyle name="Good 71" xfId="10306"/>
    <cellStyle name="Good 72" xfId="10307"/>
    <cellStyle name="Good 73" xfId="10308"/>
    <cellStyle name="Good 74" xfId="10309"/>
    <cellStyle name="Good 75" xfId="10310"/>
    <cellStyle name="Good 76" xfId="10311"/>
    <cellStyle name="Good 77" xfId="10312"/>
    <cellStyle name="Good 78" xfId="10313"/>
    <cellStyle name="Good 79" xfId="10314"/>
    <cellStyle name="Good 8" xfId="10315"/>
    <cellStyle name="Good 8 2" xfId="24514"/>
    <cellStyle name="Good 8 2 2" xfId="24661"/>
    <cellStyle name="Good 8 3" xfId="25463"/>
    <cellStyle name="Good 8 4" xfId="25422"/>
    <cellStyle name="Good 80" xfId="10316"/>
    <cellStyle name="Good 81" xfId="10317"/>
    <cellStyle name="Good 82" xfId="10318"/>
    <cellStyle name="Good 83" xfId="10319"/>
    <cellStyle name="Good 84" xfId="10320"/>
    <cellStyle name="Good 85" xfId="10321"/>
    <cellStyle name="Good 86" xfId="10322"/>
    <cellStyle name="Good 87" xfId="10323"/>
    <cellStyle name="Good 88" xfId="10324"/>
    <cellStyle name="Good 89" xfId="10325"/>
    <cellStyle name="Good 9" xfId="10326"/>
    <cellStyle name="Good 90" xfId="10327"/>
    <cellStyle name="Good 91" xfId="10328"/>
    <cellStyle name="Good 92" xfId="10329"/>
    <cellStyle name="Good 93" xfId="22493"/>
    <cellStyle name="Good 94" xfId="22662"/>
    <cellStyle name="Good 95" xfId="22827"/>
    <cellStyle name="Good 96" xfId="22992"/>
    <cellStyle name="Good 97" xfId="23157"/>
    <cellStyle name="Good 98" xfId="23322"/>
    <cellStyle name="Good 99" xfId="23486"/>
    <cellStyle name="Heading 1" xfId="10330"/>
    <cellStyle name="Heading 1 10" xfId="10331"/>
    <cellStyle name="Heading 1 100" xfId="23655"/>
    <cellStyle name="Heading 1 101" xfId="23818"/>
    <cellStyle name="Heading 1 102" xfId="23984"/>
    <cellStyle name="Heading 1 103" xfId="24125"/>
    <cellStyle name="Heading 1 103 2" xfId="24245"/>
    <cellStyle name="Heading 1 103 3" xfId="26167"/>
    <cellStyle name="Heading 1 103 4" xfId="26419"/>
    <cellStyle name="Heading 1 103 5" xfId="26303"/>
    <cellStyle name="Heading 1 104" xfId="24882"/>
    <cellStyle name="Heading 1 105" xfId="25044"/>
    <cellStyle name="Heading 1 106" xfId="25465"/>
    <cellStyle name="Heading 1 107" xfId="25420"/>
    <cellStyle name="Heading 1 108" xfId="26105"/>
    <cellStyle name="Heading 1 109" xfId="26242"/>
    <cellStyle name="Heading 1 11" xfId="10332"/>
    <cellStyle name="Heading 1 110" xfId="26366"/>
    <cellStyle name="Heading 1 111" xfId="27605"/>
    <cellStyle name="Heading 1 12" xfId="10333"/>
    <cellStyle name="Heading 1 13" xfId="10334"/>
    <cellStyle name="Heading 1 14" xfId="10335"/>
    <cellStyle name="Heading 1 15" xfId="10336"/>
    <cellStyle name="Heading 1 16" xfId="10337"/>
    <cellStyle name="Heading 1 17" xfId="10338"/>
    <cellStyle name="Heading 1 18" xfId="10339"/>
    <cellStyle name="Heading 1 19" xfId="10340"/>
    <cellStyle name="Heading 1 2" xfId="10341"/>
    <cellStyle name="Heading 1 2 10" xfId="10342"/>
    <cellStyle name="Heading 1 2 100" xfId="24246"/>
    <cellStyle name="Heading 1 2 101" xfId="24883"/>
    <cellStyle name="Heading 1 2 102" xfId="25045"/>
    <cellStyle name="Heading 1 2 103" xfId="25467"/>
    <cellStyle name="Heading 1 2 104" xfId="25858"/>
    <cellStyle name="Heading 1 2 11" xfId="10343"/>
    <cellStyle name="Heading 1 2 12" xfId="10344"/>
    <cellStyle name="Heading 1 2 13" xfId="10345"/>
    <cellStyle name="Heading 1 2 14" xfId="10346"/>
    <cellStyle name="Heading 1 2 15" xfId="10347"/>
    <cellStyle name="Heading 1 2 16" xfId="10348"/>
    <cellStyle name="Heading 1 2 17" xfId="10349"/>
    <cellStyle name="Heading 1 2 18" xfId="10350"/>
    <cellStyle name="Heading 1 2 19" xfId="10351"/>
    <cellStyle name="Heading 1 2 2" xfId="10352"/>
    <cellStyle name="Heading 1 2 20" xfId="10353"/>
    <cellStyle name="Heading 1 2 21" xfId="10354"/>
    <cellStyle name="Heading 1 2 22" xfId="10355"/>
    <cellStyle name="Heading 1 2 23" xfId="10356"/>
    <cellStyle name="Heading 1 2 24" xfId="10357"/>
    <cellStyle name="Heading 1 2 25" xfId="10358"/>
    <cellStyle name="Heading 1 2 26" xfId="10359"/>
    <cellStyle name="Heading 1 2 27" xfId="10360"/>
    <cellStyle name="Heading 1 2 28" xfId="10361"/>
    <cellStyle name="Heading 1 2 29" xfId="10362"/>
    <cellStyle name="Heading 1 2 3" xfId="10363"/>
    <cellStyle name="Heading 1 2 30" xfId="10364"/>
    <cellStyle name="Heading 1 2 31" xfId="10365"/>
    <cellStyle name="Heading 1 2 32" xfId="10366"/>
    <cellStyle name="Heading 1 2 33" xfId="10367"/>
    <cellStyle name="Heading 1 2 34" xfId="10368"/>
    <cellStyle name="Heading 1 2 35" xfId="10369"/>
    <cellStyle name="Heading 1 2 36" xfId="10370"/>
    <cellStyle name="Heading 1 2 37" xfId="10371"/>
    <cellStyle name="Heading 1 2 38" xfId="10372"/>
    <cellStyle name="Heading 1 2 39" xfId="10373"/>
    <cellStyle name="Heading 1 2 4" xfId="10374"/>
    <cellStyle name="Heading 1 2 40" xfId="10375"/>
    <cellStyle name="Heading 1 2 41" xfId="10376"/>
    <cellStyle name="Heading 1 2 42" xfId="10377"/>
    <cellStyle name="Heading 1 2 43" xfId="10378"/>
    <cellStyle name="Heading 1 2 44" xfId="10379"/>
    <cellStyle name="Heading 1 2 45" xfId="10380"/>
    <cellStyle name="Heading 1 2 46" xfId="10381"/>
    <cellStyle name="Heading 1 2 47" xfId="10382"/>
    <cellStyle name="Heading 1 2 48" xfId="10383"/>
    <cellStyle name="Heading 1 2 49" xfId="10384"/>
    <cellStyle name="Heading 1 2 5" xfId="10385"/>
    <cellStyle name="Heading 1 2 50" xfId="10386"/>
    <cellStyle name="Heading 1 2 51" xfId="10387"/>
    <cellStyle name="Heading 1 2 52" xfId="10388"/>
    <cellStyle name="Heading 1 2 53" xfId="10389"/>
    <cellStyle name="Heading 1 2 54" xfId="10390"/>
    <cellStyle name="Heading 1 2 55" xfId="10391"/>
    <cellStyle name="Heading 1 2 56" xfId="10392"/>
    <cellStyle name="Heading 1 2 57" xfId="10393"/>
    <cellStyle name="Heading 1 2 58" xfId="10394"/>
    <cellStyle name="Heading 1 2 59" xfId="10395"/>
    <cellStyle name="Heading 1 2 6" xfId="10396"/>
    <cellStyle name="Heading 1 2 60" xfId="10397"/>
    <cellStyle name="Heading 1 2 61" xfId="10398"/>
    <cellStyle name="Heading 1 2 62" xfId="10399"/>
    <cellStyle name="Heading 1 2 63" xfId="10400"/>
    <cellStyle name="Heading 1 2 64" xfId="10401"/>
    <cellStyle name="Heading 1 2 65" xfId="10402"/>
    <cellStyle name="Heading 1 2 66" xfId="10403"/>
    <cellStyle name="Heading 1 2 67" xfId="10404"/>
    <cellStyle name="Heading 1 2 68" xfId="10405"/>
    <cellStyle name="Heading 1 2 69" xfId="10406"/>
    <cellStyle name="Heading 1 2 7" xfId="10407"/>
    <cellStyle name="Heading 1 2 70" xfId="10408"/>
    <cellStyle name="Heading 1 2 71" xfId="10409"/>
    <cellStyle name="Heading 1 2 72" xfId="10410"/>
    <cellStyle name="Heading 1 2 73" xfId="10411"/>
    <cellStyle name="Heading 1 2 74" xfId="10412"/>
    <cellStyle name="Heading 1 2 75" xfId="10413"/>
    <cellStyle name="Heading 1 2 76" xfId="10414"/>
    <cellStyle name="Heading 1 2 77" xfId="10415"/>
    <cellStyle name="Heading 1 2 78" xfId="10416"/>
    <cellStyle name="Heading 1 2 79" xfId="10417"/>
    <cellStyle name="Heading 1 2 8" xfId="10418"/>
    <cellStyle name="Heading 1 2 80" xfId="10419"/>
    <cellStyle name="Heading 1 2 81" xfId="10420"/>
    <cellStyle name="Heading 1 2 82" xfId="10421"/>
    <cellStyle name="Heading 1 2 83" xfId="10422"/>
    <cellStyle name="Heading 1 2 84" xfId="10423"/>
    <cellStyle name="Heading 1 2 85" xfId="10424"/>
    <cellStyle name="Heading 1 2 86" xfId="10425"/>
    <cellStyle name="Heading 1 2 87" xfId="10426"/>
    <cellStyle name="Heading 1 2 88" xfId="10427"/>
    <cellStyle name="Heading 1 2 89" xfId="10428"/>
    <cellStyle name="Heading 1 2 9" xfId="10429"/>
    <cellStyle name="Heading 1 2 90" xfId="22498"/>
    <cellStyle name="Heading 1 2 91" xfId="22667"/>
    <cellStyle name="Heading 1 2 92" xfId="22832"/>
    <cellStyle name="Heading 1 2 93" xfId="22997"/>
    <cellStyle name="Heading 1 2 94" xfId="23162"/>
    <cellStyle name="Heading 1 2 95" xfId="23327"/>
    <cellStyle name="Heading 1 2 96" xfId="23491"/>
    <cellStyle name="Heading 1 2 97" xfId="23656"/>
    <cellStyle name="Heading 1 2 98" xfId="23819"/>
    <cellStyle name="Heading 1 2 99" xfId="23985"/>
    <cellStyle name="Heading 1 20" xfId="10430"/>
    <cellStyle name="Heading 1 21" xfId="10431"/>
    <cellStyle name="Heading 1 22" xfId="10432"/>
    <cellStyle name="Heading 1 23" xfId="10433"/>
    <cellStyle name="Heading 1 24" xfId="10434"/>
    <cellStyle name="Heading 1 25" xfId="10435"/>
    <cellStyle name="Heading 1 26" xfId="10436"/>
    <cellStyle name="Heading 1 27" xfId="10437"/>
    <cellStyle name="Heading 1 28" xfId="10438"/>
    <cellStyle name="Heading 1 29" xfId="10439"/>
    <cellStyle name="Heading 1 3" xfId="10440"/>
    <cellStyle name="Heading 1 3 10" xfId="10441"/>
    <cellStyle name="Heading 1 3 100" xfId="24247"/>
    <cellStyle name="Heading 1 3 101" xfId="24884"/>
    <cellStyle name="Heading 1 3 102" xfId="25046"/>
    <cellStyle name="Heading 1 3 103" xfId="25470"/>
    <cellStyle name="Heading 1 3 104" xfId="25418"/>
    <cellStyle name="Heading 1 3 11" xfId="10442"/>
    <cellStyle name="Heading 1 3 12" xfId="10443"/>
    <cellStyle name="Heading 1 3 13" xfId="10444"/>
    <cellStyle name="Heading 1 3 14" xfId="10445"/>
    <cellStyle name="Heading 1 3 15" xfId="10446"/>
    <cellStyle name="Heading 1 3 16" xfId="10447"/>
    <cellStyle name="Heading 1 3 17" xfId="10448"/>
    <cellStyle name="Heading 1 3 18" xfId="10449"/>
    <cellStyle name="Heading 1 3 19" xfId="10450"/>
    <cellStyle name="Heading 1 3 2" xfId="10451"/>
    <cellStyle name="Heading 1 3 20" xfId="10452"/>
    <cellStyle name="Heading 1 3 21" xfId="10453"/>
    <cellStyle name="Heading 1 3 22" xfId="10454"/>
    <cellStyle name="Heading 1 3 23" xfId="10455"/>
    <cellStyle name="Heading 1 3 24" xfId="10456"/>
    <cellStyle name="Heading 1 3 25" xfId="10457"/>
    <cellStyle name="Heading 1 3 26" xfId="10458"/>
    <cellStyle name="Heading 1 3 27" xfId="10459"/>
    <cellStyle name="Heading 1 3 28" xfId="10460"/>
    <cellStyle name="Heading 1 3 29" xfId="10461"/>
    <cellStyle name="Heading 1 3 3" xfId="10462"/>
    <cellStyle name="Heading 1 3 30" xfId="10463"/>
    <cellStyle name="Heading 1 3 31" xfId="10464"/>
    <cellStyle name="Heading 1 3 32" xfId="10465"/>
    <cellStyle name="Heading 1 3 33" xfId="10466"/>
    <cellStyle name="Heading 1 3 34" xfId="10467"/>
    <cellStyle name="Heading 1 3 35" xfId="10468"/>
    <cellStyle name="Heading 1 3 36" xfId="10469"/>
    <cellStyle name="Heading 1 3 37" xfId="10470"/>
    <cellStyle name="Heading 1 3 38" xfId="10471"/>
    <cellStyle name="Heading 1 3 39" xfId="10472"/>
    <cellStyle name="Heading 1 3 4" xfId="10473"/>
    <cellStyle name="Heading 1 3 40" xfId="10474"/>
    <cellStyle name="Heading 1 3 41" xfId="10475"/>
    <cellStyle name="Heading 1 3 42" xfId="10476"/>
    <cellStyle name="Heading 1 3 43" xfId="10477"/>
    <cellStyle name="Heading 1 3 44" xfId="10478"/>
    <cellStyle name="Heading 1 3 45" xfId="10479"/>
    <cellStyle name="Heading 1 3 46" xfId="10480"/>
    <cellStyle name="Heading 1 3 47" xfId="10481"/>
    <cellStyle name="Heading 1 3 48" xfId="10482"/>
    <cellStyle name="Heading 1 3 49" xfId="10483"/>
    <cellStyle name="Heading 1 3 5" xfId="10484"/>
    <cellStyle name="Heading 1 3 50" xfId="10485"/>
    <cellStyle name="Heading 1 3 51" xfId="10486"/>
    <cellStyle name="Heading 1 3 52" xfId="10487"/>
    <cellStyle name="Heading 1 3 53" xfId="10488"/>
    <cellStyle name="Heading 1 3 54" xfId="10489"/>
    <cellStyle name="Heading 1 3 55" xfId="10490"/>
    <cellStyle name="Heading 1 3 56" xfId="10491"/>
    <cellStyle name="Heading 1 3 57" xfId="10492"/>
    <cellStyle name="Heading 1 3 58" xfId="10493"/>
    <cellStyle name="Heading 1 3 59" xfId="10494"/>
    <cellStyle name="Heading 1 3 6" xfId="10495"/>
    <cellStyle name="Heading 1 3 60" xfId="10496"/>
    <cellStyle name="Heading 1 3 61" xfId="10497"/>
    <cellStyle name="Heading 1 3 62" xfId="10498"/>
    <cellStyle name="Heading 1 3 63" xfId="10499"/>
    <cellStyle name="Heading 1 3 64" xfId="10500"/>
    <cellStyle name="Heading 1 3 65" xfId="10501"/>
    <cellStyle name="Heading 1 3 66" xfId="10502"/>
    <cellStyle name="Heading 1 3 67" xfId="10503"/>
    <cellStyle name="Heading 1 3 68" xfId="10504"/>
    <cellStyle name="Heading 1 3 69" xfId="10505"/>
    <cellStyle name="Heading 1 3 7" xfId="10506"/>
    <cellStyle name="Heading 1 3 70" xfId="10507"/>
    <cellStyle name="Heading 1 3 71" xfId="10508"/>
    <cellStyle name="Heading 1 3 72" xfId="10509"/>
    <cellStyle name="Heading 1 3 73" xfId="10510"/>
    <cellStyle name="Heading 1 3 74" xfId="10511"/>
    <cellStyle name="Heading 1 3 75" xfId="10512"/>
    <cellStyle name="Heading 1 3 76" xfId="10513"/>
    <cellStyle name="Heading 1 3 77" xfId="10514"/>
    <cellStyle name="Heading 1 3 78" xfId="10515"/>
    <cellStyle name="Heading 1 3 79" xfId="10516"/>
    <cellStyle name="Heading 1 3 8" xfId="10517"/>
    <cellStyle name="Heading 1 3 80" xfId="10518"/>
    <cellStyle name="Heading 1 3 81" xfId="10519"/>
    <cellStyle name="Heading 1 3 82" xfId="10520"/>
    <cellStyle name="Heading 1 3 83" xfId="10521"/>
    <cellStyle name="Heading 1 3 84" xfId="10522"/>
    <cellStyle name="Heading 1 3 85" xfId="10523"/>
    <cellStyle name="Heading 1 3 86" xfId="10524"/>
    <cellStyle name="Heading 1 3 87" xfId="10525"/>
    <cellStyle name="Heading 1 3 88" xfId="10526"/>
    <cellStyle name="Heading 1 3 89" xfId="10527"/>
    <cellStyle name="Heading 1 3 9" xfId="10528"/>
    <cellStyle name="Heading 1 3 90" xfId="22499"/>
    <cellStyle name="Heading 1 3 91" xfId="22668"/>
    <cellStyle name="Heading 1 3 92" xfId="22833"/>
    <cellStyle name="Heading 1 3 93" xfId="22998"/>
    <cellStyle name="Heading 1 3 94" xfId="23163"/>
    <cellStyle name="Heading 1 3 95" xfId="23328"/>
    <cellStyle name="Heading 1 3 96" xfId="23492"/>
    <cellStyle name="Heading 1 3 97" xfId="23657"/>
    <cellStyle name="Heading 1 3 98" xfId="23820"/>
    <cellStyle name="Heading 1 3 99" xfId="23986"/>
    <cellStyle name="Heading 1 30" xfId="10529"/>
    <cellStyle name="Heading 1 31" xfId="10530"/>
    <cellStyle name="Heading 1 32" xfId="10531"/>
    <cellStyle name="Heading 1 33" xfId="10532"/>
    <cellStyle name="Heading 1 34" xfId="10533"/>
    <cellStyle name="Heading 1 35" xfId="10534"/>
    <cellStyle name="Heading 1 36" xfId="10535"/>
    <cellStyle name="Heading 1 37" xfId="10536"/>
    <cellStyle name="Heading 1 38" xfId="10537"/>
    <cellStyle name="Heading 1 39" xfId="10538"/>
    <cellStyle name="Heading 1 4" xfId="10539"/>
    <cellStyle name="Heading 1 4 10" xfId="10540"/>
    <cellStyle name="Heading 1 4 100" xfId="24248"/>
    <cellStyle name="Heading 1 4 101" xfId="24885"/>
    <cellStyle name="Heading 1 4 102" xfId="25047"/>
    <cellStyle name="Heading 1 4 103" xfId="25473"/>
    <cellStyle name="Heading 1 4 104" xfId="25412"/>
    <cellStyle name="Heading 1 4 11" xfId="10541"/>
    <cellStyle name="Heading 1 4 12" xfId="10542"/>
    <cellStyle name="Heading 1 4 13" xfId="10543"/>
    <cellStyle name="Heading 1 4 14" xfId="10544"/>
    <cellStyle name="Heading 1 4 15" xfId="10545"/>
    <cellStyle name="Heading 1 4 16" xfId="10546"/>
    <cellStyle name="Heading 1 4 17" xfId="10547"/>
    <cellStyle name="Heading 1 4 18" xfId="10548"/>
    <cellStyle name="Heading 1 4 19" xfId="10549"/>
    <cellStyle name="Heading 1 4 2" xfId="10550"/>
    <cellStyle name="Heading 1 4 20" xfId="10551"/>
    <cellStyle name="Heading 1 4 21" xfId="10552"/>
    <cellStyle name="Heading 1 4 22" xfId="10553"/>
    <cellStyle name="Heading 1 4 23" xfId="10554"/>
    <cellStyle name="Heading 1 4 24" xfId="10555"/>
    <cellStyle name="Heading 1 4 25" xfId="10556"/>
    <cellStyle name="Heading 1 4 26" xfId="10557"/>
    <cellStyle name="Heading 1 4 27" xfId="10558"/>
    <cellStyle name="Heading 1 4 28" xfId="10559"/>
    <cellStyle name="Heading 1 4 29" xfId="10560"/>
    <cellStyle name="Heading 1 4 3" xfId="10561"/>
    <cellStyle name="Heading 1 4 30" xfId="10562"/>
    <cellStyle name="Heading 1 4 31" xfId="10563"/>
    <cellStyle name="Heading 1 4 32" xfId="10564"/>
    <cellStyle name="Heading 1 4 33" xfId="10565"/>
    <cellStyle name="Heading 1 4 34" xfId="10566"/>
    <cellStyle name="Heading 1 4 35" xfId="10567"/>
    <cellStyle name="Heading 1 4 36" xfId="10568"/>
    <cellStyle name="Heading 1 4 37" xfId="10569"/>
    <cellStyle name="Heading 1 4 38" xfId="10570"/>
    <cellStyle name="Heading 1 4 39" xfId="10571"/>
    <cellStyle name="Heading 1 4 4" xfId="10572"/>
    <cellStyle name="Heading 1 4 40" xfId="10573"/>
    <cellStyle name="Heading 1 4 41" xfId="10574"/>
    <cellStyle name="Heading 1 4 42" xfId="10575"/>
    <cellStyle name="Heading 1 4 43" xfId="10576"/>
    <cellStyle name="Heading 1 4 44" xfId="10577"/>
    <cellStyle name="Heading 1 4 45" xfId="10578"/>
    <cellStyle name="Heading 1 4 46" xfId="10579"/>
    <cellStyle name="Heading 1 4 47" xfId="10580"/>
    <cellStyle name="Heading 1 4 48" xfId="10581"/>
    <cellStyle name="Heading 1 4 49" xfId="10582"/>
    <cellStyle name="Heading 1 4 5" xfId="10583"/>
    <cellStyle name="Heading 1 4 50" xfId="10584"/>
    <cellStyle name="Heading 1 4 51" xfId="10585"/>
    <cellStyle name="Heading 1 4 52" xfId="10586"/>
    <cellStyle name="Heading 1 4 53" xfId="10587"/>
    <cellStyle name="Heading 1 4 54" xfId="10588"/>
    <cellStyle name="Heading 1 4 55" xfId="10589"/>
    <cellStyle name="Heading 1 4 56" xfId="10590"/>
    <cellStyle name="Heading 1 4 57" xfId="10591"/>
    <cellStyle name="Heading 1 4 58" xfId="10592"/>
    <cellStyle name="Heading 1 4 59" xfId="10593"/>
    <cellStyle name="Heading 1 4 6" xfId="10594"/>
    <cellStyle name="Heading 1 4 60" xfId="10595"/>
    <cellStyle name="Heading 1 4 61" xfId="10596"/>
    <cellStyle name="Heading 1 4 62" xfId="10597"/>
    <cellStyle name="Heading 1 4 63" xfId="10598"/>
    <cellStyle name="Heading 1 4 64" xfId="10599"/>
    <cellStyle name="Heading 1 4 65" xfId="10600"/>
    <cellStyle name="Heading 1 4 66" xfId="10601"/>
    <cellStyle name="Heading 1 4 67" xfId="10602"/>
    <cellStyle name="Heading 1 4 68" xfId="10603"/>
    <cellStyle name="Heading 1 4 69" xfId="10604"/>
    <cellStyle name="Heading 1 4 7" xfId="10605"/>
    <cellStyle name="Heading 1 4 70" xfId="10606"/>
    <cellStyle name="Heading 1 4 71" xfId="10607"/>
    <cellStyle name="Heading 1 4 72" xfId="10608"/>
    <cellStyle name="Heading 1 4 73" xfId="10609"/>
    <cellStyle name="Heading 1 4 74" xfId="10610"/>
    <cellStyle name="Heading 1 4 75" xfId="10611"/>
    <cellStyle name="Heading 1 4 76" xfId="10612"/>
    <cellStyle name="Heading 1 4 77" xfId="10613"/>
    <cellStyle name="Heading 1 4 78" xfId="10614"/>
    <cellStyle name="Heading 1 4 79" xfId="10615"/>
    <cellStyle name="Heading 1 4 8" xfId="10616"/>
    <cellStyle name="Heading 1 4 80" xfId="10617"/>
    <cellStyle name="Heading 1 4 81" xfId="10618"/>
    <cellStyle name="Heading 1 4 82" xfId="10619"/>
    <cellStyle name="Heading 1 4 83" xfId="10620"/>
    <cellStyle name="Heading 1 4 84" xfId="10621"/>
    <cellStyle name="Heading 1 4 85" xfId="10622"/>
    <cellStyle name="Heading 1 4 86" xfId="10623"/>
    <cellStyle name="Heading 1 4 87" xfId="10624"/>
    <cellStyle name="Heading 1 4 88" xfId="10625"/>
    <cellStyle name="Heading 1 4 89" xfId="10626"/>
    <cellStyle name="Heading 1 4 9" xfId="10627"/>
    <cellStyle name="Heading 1 4 90" xfId="22500"/>
    <cellStyle name="Heading 1 4 91" xfId="22669"/>
    <cellStyle name="Heading 1 4 92" xfId="22834"/>
    <cellStyle name="Heading 1 4 93" xfId="22999"/>
    <cellStyle name="Heading 1 4 94" xfId="23164"/>
    <cellStyle name="Heading 1 4 95" xfId="23329"/>
    <cellStyle name="Heading 1 4 96" xfId="23493"/>
    <cellStyle name="Heading 1 4 97" xfId="23658"/>
    <cellStyle name="Heading 1 4 98" xfId="23821"/>
    <cellStyle name="Heading 1 4 99" xfId="23987"/>
    <cellStyle name="Heading 1 40" xfId="10628"/>
    <cellStyle name="Heading 1 41" xfId="10629"/>
    <cellStyle name="Heading 1 42" xfId="10630"/>
    <cellStyle name="Heading 1 43" xfId="10631"/>
    <cellStyle name="Heading 1 44" xfId="10632"/>
    <cellStyle name="Heading 1 45" xfId="10633"/>
    <cellStyle name="Heading 1 46" xfId="10634"/>
    <cellStyle name="Heading 1 47" xfId="10635"/>
    <cellStyle name="Heading 1 48" xfId="10636"/>
    <cellStyle name="Heading 1 49" xfId="10637"/>
    <cellStyle name="Heading 1 5" xfId="10638"/>
    <cellStyle name="Heading 1 5 2" xfId="24373"/>
    <cellStyle name="Heading 1 5 2 2" xfId="24662"/>
    <cellStyle name="Heading 1 5 3" xfId="25475"/>
    <cellStyle name="Heading 1 5 4" xfId="25410"/>
    <cellStyle name="Heading 1 50" xfId="10639"/>
    <cellStyle name="Heading 1 51" xfId="10640"/>
    <cellStyle name="Heading 1 52" xfId="10641"/>
    <cellStyle name="Heading 1 53" xfId="10642"/>
    <cellStyle name="Heading 1 54" xfId="10643"/>
    <cellStyle name="Heading 1 55" xfId="10644"/>
    <cellStyle name="Heading 1 56" xfId="10645"/>
    <cellStyle name="Heading 1 57" xfId="10646"/>
    <cellStyle name="Heading 1 58" xfId="10647"/>
    <cellStyle name="Heading 1 59" xfId="10648"/>
    <cellStyle name="Heading 1 6" xfId="10649"/>
    <cellStyle name="Heading 1 6 2" xfId="24425"/>
    <cellStyle name="Heading 1 6 2 2" xfId="24663"/>
    <cellStyle name="Heading 1 6 3" xfId="25477"/>
    <cellStyle name="Heading 1 6 4" xfId="25409"/>
    <cellStyle name="Heading 1 60" xfId="10650"/>
    <cellStyle name="Heading 1 61" xfId="10651"/>
    <cellStyle name="Heading 1 62" xfId="10652"/>
    <cellStyle name="Heading 1 63" xfId="10653"/>
    <cellStyle name="Heading 1 64" xfId="10654"/>
    <cellStyle name="Heading 1 65" xfId="10655"/>
    <cellStyle name="Heading 1 66" xfId="10656"/>
    <cellStyle name="Heading 1 67" xfId="10657"/>
    <cellStyle name="Heading 1 68" xfId="10658"/>
    <cellStyle name="Heading 1 69" xfId="10659"/>
    <cellStyle name="Heading 1 7" xfId="10660"/>
    <cellStyle name="Heading 1 7 2" xfId="24475"/>
    <cellStyle name="Heading 1 7 2 2" xfId="24664"/>
    <cellStyle name="Heading 1 7 3" xfId="25478"/>
    <cellStyle name="Heading 1 7 4" xfId="25408"/>
    <cellStyle name="Heading 1 70" xfId="10661"/>
    <cellStyle name="Heading 1 71" xfId="10662"/>
    <cellStyle name="Heading 1 72" xfId="10663"/>
    <cellStyle name="Heading 1 73" xfId="10664"/>
    <cellStyle name="Heading 1 74" xfId="10665"/>
    <cellStyle name="Heading 1 75" xfId="10666"/>
    <cellStyle name="Heading 1 76" xfId="10667"/>
    <cellStyle name="Heading 1 77" xfId="10668"/>
    <cellStyle name="Heading 1 78" xfId="10669"/>
    <cellStyle name="Heading 1 79" xfId="10670"/>
    <cellStyle name="Heading 1 8" xfId="10671"/>
    <cellStyle name="Heading 1 8 2" xfId="24530"/>
    <cellStyle name="Heading 1 8 2 2" xfId="24665"/>
    <cellStyle name="Heading 1 8 3" xfId="25480"/>
    <cellStyle name="Heading 1 8 4" xfId="25407"/>
    <cellStyle name="Heading 1 80" xfId="10672"/>
    <cellStyle name="Heading 1 81" xfId="10673"/>
    <cellStyle name="Heading 1 82" xfId="10674"/>
    <cellStyle name="Heading 1 83" xfId="10675"/>
    <cellStyle name="Heading 1 84" xfId="10676"/>
    <cellStyle name="Heading 1 85" xfId="10677"/>
    <cellStyle name="Heading 1 86" xfId="10678"/>
    <cellStyle name="Heading 1 87" xfId="10679"/>
    <cellStyle name="Heading 1 88" xfId="10680"/>
    <cellStyle name="Heading 1 89" xfId="10681"/>
    <cellStyle name="Heading 1 9" xfId="10682"/>
    <cellStyle name="Heading 1 90" xfId="10683"/>
    <cellStyle name="Heading 1 91" xfId="10684"/>
    <cellStyle name="Heading 1 92" xfId="10685"/>
    <cellStyle name="Heading 1 93" xfId="22497"/>
    <cellStyle name="Heading 1 94" xfId="22666"/>
    <cellStyle name="Heading 1 95" xfId="22831"/>
    <cellStyle name="Heading 1 96" xfId="22996"/>
    <cellStyle name="Heading 1 97" xfId="23161"/>
    <cellStyle name="Heading 1 98" xfId="23326"/>
    <cellStyle name="Heading 1 99" xfId="23490"/>
    <cellStyle name="Heading 2" xfId="10686"/>
    <cellStyle name="Heading 2 10" xfId="10687"/>
    <cellStyle name="Heading 2 100" xfId="23659"/>
    <cellStyle name="Heading 2 101" xfId="23822"/>
    <cellStyle name="Heading 2 102" xfId="23988"/>
    <cellStyle name="Heading 2 103" xfId="24122"/>
    <cellStyle name="Heading 2 103 2" xfId="24249"/>
    <cellStyle name="Heading 2 103 3" xfId="26168"/>
    <cellStyle name="Heading 2 103 4" xfId="26420"/>
    <cellStyle name="Heading 2 103 5" xfId="26302"/>
    <cellStyle name="Heading 2 104" xfId="24886"/>
    <cellStyle name="Heading 2 105" xfId="25048"/>
    <cellStyle name="Heading 2 106" xfId="25483"/>
    <cellStyle name="Heading 2 107" xfId="25406"/>
    <cellStyle name="Heading 2 108" xfId="26102"/>
    <cellStyle name="Heading 2 109" xfId="26239"/>
    <cellStyle name="Heading 2 11" xfId="10688"/>
    <cellStyle name="Heading 2 110" xfId="26369"/>
    <cellStyle name="Heading 2 111" xfId="27606"/>
    <cellStyle name="Heading 2 12" xfId="10689"/>
    <cellStyle name="Heading 2 13" xfId="10690"/>
    <cellStyle name="Heading 2 14" xfId="10691"/>
    <cellStyle name="Heading 2 15" xfId="10692"/>
    <cellStyle name="Heading 2 16" xfId="10693"/>
    <cellStyle name="Heading 2 17" xfId="10694"/>
    <cellStyle name="Heading 2 18" xfId="10695"/>
    <cellStyle name="Heading 2 19" xfId="10696"/>
    <cellStyle name="Heading 2 2" xfId="10697"/>
    <cellStyle name="Heading 2 2 10" xfId="10698"/>
    <cellStyle name="Heading 2 2 100" xfId="24250"/>
    <cellStyle name="Heading 2 2 101" xfId="24887"/>
    <cellStyle name="Heading 2 2 102" xfId="25049"/>
    <cellStyle name="Heading 2 2 103" xfId="25484"/>
    <cellStyle name="Heading 2 2 104" xfId="25405"/>
    <cellStyle name="Heading 2 2 11" xfId="10699"/>
    <cellStyle name="Heading 2 2 12" xfId="10700"/>
    <cellStyle name="Heading 2 2 13" xfId="10701"/>
    <cellStyle name="Heading 2 2 14" xfId="10702"/>
    <cellStyle name="Heading 2 2 15" xfId="10703"/>
    <cellStyle name="Heading 2 2 16" xfId="10704"/>
    <cellStyle name="Heading 2 2 17" xfId="10705"/>
    <cellStyle name="Heading 2 2 18" xfId="10706"/>
    <cellStyle name="Heading 2 2 19" xfId="10707"/>
    <cellStyle name="Heading 2 2 2" xfId="10708"/>
    <cellStyle name="Heading 2 2 20" xfId="10709"/>
    <cellStyle name="Heading 2 2 21" xfId="10710"/>
    <cellStyle name="Heading 2 2 22" xfId="10711"/>
    <cellStyle name="Heading 2 2 23" xfId="10712"/>
    <cellStyle name="Heading 2 2 24" xfId="10713"/>
    <cellStyle name="Heading 2 2 25" xfId="10714"/>
    <cellStyle name="Heading 2 2 26" xfId="10715"/>
    <cellStyle name="Heading 2 2 27" xfId="10716"/>
    <cellStyle name="Heading 2 2 28" xfId="10717"/>
    <cellStyle name="Heading 2 2 29" xfId="10718"/>
    <cellStyle name="Heading 2 2 3" xfId="10719"/>
    <cellStyle name="Heading 2 2 30" xfId="10720"/>
    <cellStyle name="Heading 2 2 31" xfId="10721"/>
    <cellStyle name="Heading 2 2 32" xfId="10722"/>
    <cellStyle name="Heading 2 2 33" xfId="10723"/>
    <cellStyle name="Heading 2 2 34" xfId="10724"/>
    <cellStyle name="Heading 2 2 35" xfId="10725"/>
    <cellStyle name="Heading 2 2 36" xfId="10726"/>
    <cellStyle name="Heading 2 2 37" xfId="10727"/>
    <cellStyle name="Heading 2 2 38" xfId="10728"/>
    <cellStyle name="Heading 2 2 39" xfId="10729"/>
    <cellStyle name="Heading 2 2 4" xfId="10730"/>
    <cellStyle name="Heading 2 2 40" xfId="10731"/>
    <cellStyle name="Heading 2 2 41" xfId="10732"/>
    <cellStyle name="Heading 2 2 42" xfId="10733"/>
    <cellStyle name="Heading 2 2 43" xfId="10734"/>
    <cellStyle name="Heading 2 2 44" xfId="10735"/>
    <cellStyle name="Heading 2 2 45" xfId="10736"/>
    <cellStyle name="Heading 2 2 46" xfId="10737"/>
    <cellStyle name="Heading 2 2 47" xfId="10738"/>
    <cellStyle name="Heading 2 2 48" xfId="10739"/>
    <cellStyle name="Heading 2 2 49" xfId="10740"/>
    <cellStyle name="Heading 2 2 5" xfId="10741"/>
    <cellStyle name="Heading 2 2 50" xfId="10742"/>
    <cellStyle name="Heading 2 2 51" xfId="10743"/>
    <cellStyle name="Heading 2 2 52" xfId="10744"/>
    <cellStyle name="Heading 2 2 53" xfId="10745"/>
    <cellStyle name="Heading 2 2 54" xfId="10746"/>
    <cellStyle name="Heading 2 2 55" xfId="10747"/>
    <cellStyle name="Heading 2 2 56" xfId="10748"/>
    <cellStyle name="Heading 2 2 57" xfId="10749"/>
    <cellStyle name="Heading 2 2 58" xfId="10750"/>
    <cellStyle name="Heading 2 2 59" xfId="10751"/>
    <cellStyle name="Heading 2 2 6" xfId="10752"/>
    <cellStyle name="Heading 2 2 60" xfId="10753"/>
    <cellStyle name="Heading 2 2 61" xfId="10754"/>
    <cellStyle name="Heading 2 2 62" xfId="10755"/>
    <cellStyle name="Heading 2 2 63" xfId="10756"/>
    <cellStyle name="Heading 2 2 64" xfId="10757"/>
    <cellStyle name="Heading 2 2 65" xfId="10758"/>
    <cellStyle name="Heading 2 2 66" xfId="10759"/>
    <cellStyle name="Heading 2 2 67" xfId="10760"/>
    <cellStyle name="Heading 2 2 68" xfId="10761"/>
    <cellStyle name="Heading 2 2 69" xfId="10762"/>
    <cellStyle name="Heading 2 2 7" xfId="10763"/>
    <cellStyle name="Heading 2 2 70" xfId="10764"/>
    <cellStyle name="Heading 2 2 71" xfId="10765"/>
    <cellStyle name="Heading 2 2 72" xfId="10766"/>
    <cellStyle name="Heading 2 2 73" xfId="10767"/>
    <cellStyle name="Heading 2 2 74" xfId="10768"/>
    <cellStyle name="Heading 2 2 75" xfId="10769"/>
    <cellStyle name="Heading 2 2 76" xfId="10770"/>
    <cellStyle name="Heading 2 2 77" xfId="10771"/>
    <cellStyle name="Heading 2 2 78" xfId="10772"/>
    <cellStyle name="Heading 2 2 79" xfId="10773"/>
    <cellStyle name="Heading 2 2 8" xfId="10774"/>
    <cellStyle name="Heading 2 2 80" xfId="10775"/>
    <cellStyle name="Heading 2 2 81" xfId="10776"/>
    <cellStyle name="Heading 2 2 82" xfId="10777"/>
    <cellStyle name="Heading 2 2 83" xfId="10778"/>
    <cellStyle name="Heading 2 2 84" xfId="10779"/>
    <cellStyle name="Heading 2 2 85" xfId="10780"/>
    <cellStyle name="Heading 2 2 86" xfId="10781"/>
    <cellStyle name="Heading 2 2 87" xfId="10782"/>
    <cellStyle name="Heading 2 2 88" xfId="10783"/>
    <cellStyle name="Heading 2 2 89" xfId="10784"/>
    <cellStyle name="Heading 2 2 9" xfId="10785"/>
    <cellStyle name="Heading 2 2 90" xfId="22502"/>
    <cellStyle name="Heading 2 2 91" xfId="22671"/>
    <cellStyle name="Heading 2 2 92" xfId="22836"/>
    <cellStyle name="Heading 2 2 93" xfId="23001"/>
    <cellStyle name="Heading 2 2 94" xfId="23166"/>
    <cellStyle name="Heading 2 2 95" xfId="23331"/>
    <cellStyle name="Heading 2 2 96" xfId="23495"/>
    <cellStyle name="Heading 2 2 97" xfId="23660"/>
    <cellStyle name="Heading 2 2 98" xfId="23823"/>
    <cellStyle name="Heading 2 2 99" xfId="23989"/>
    <cellStyle name="Heading 2 20" xfId="10786"/>
    <cellStyle name="Heading 2 21" xfId="10787"/>
    <cellStyle name="Heading 2 22" xfId="10788"/>
    <cellStyle name="Heading 2 23" xfId="10789"/>
    <cellStyle name="Heading 2 24" xfId="10790"/>
    <cellStyle name="Heading 2 25" xfId="10791"/>
    <cellStyle name="Heading 2 26" xfId="10792"/>
    <cellStyle name="Heading 2 27" xfId="10793"/>
    <cellStyle name="Heading 2 28" xfId="10794"/>
    <cellStyle name="Heading 2 29" xfId="10795"/>
    <cellStyle name="Heading 2 3" xfId="10796"/>
    <cellStyle name="Heading 2 3 10" xfId="10797"/>
    <cellStyle name="Heading 2 3 100" xfId="24251"/>
    <cellStyle name="Heading 2 3 101" xfId="24888"/>
    <cellStyle name="Heading 2 3 102" xfId="25050"/>
    <cellStyle name="Heading 2 3 103" xfId="25486"/>
    <cellStyle name="Heading 2 3 104" xfId="25403"/>
    <cellStyle name="Heading 2 3 11" xfId="10798"/>
    <cellStyle name="Heading 2 3 12" xfId="10799"/>
    <cellStyle name="Heading 2 3 13" xfId="10800"/>
    <cellStyle name="Heading 2 3 14" xfId="10801"/>
    <cellStyle name="Heading 2 3 15" xfId="10802"/>
    <cellStyle name="Heading 2 3 16" xfId="10803"/>
    <cellStyle name="Heading 2 3 17" xfId="10804"/>
    <cellStyle name="Heading 2 3 18" xfId="10805"/>
    <cellStyle name="Heading 2 3 19" xfId="10806"/>
    <cellStyle name="Heading 2 3 2" xfId="10807"/>
    <cellStyle name="Heading 2 3 20" xfId="10808"/>
    <cellStyle name="Heading 2 3 21" xfId="10809"/>
    <cellStyle name="Heading 2 3 22" xfId="10810"/>
    <cellStyle name="Heading 2 3 23" xfId="10811"/>
    <cellStyle name="Heading 2 3 24" xfId="10812"/>
    <cellStyle name="Heading 2 3 25" xfId="10813"/>
    <cellStyle name="Heading 2 3 26" xfId="10814"/>
    <cellStyle name="Heading 2 3 27" xfId="10815"/>
    <cellStyle name="Heading 2 3 28" xfId="10816"/>
    <cellStyle name="Heading 2 3 29" xfId="10817"/>
    <cellStyle name="Heading 2 3 3" xfId="10818"/>
    <cellStyle name="Heading 2 3 30" xfId="10819"/>
    <cellStyle name="Heading 2 3 31" xfId="10820"/>
    <cellStyle name="Heading 2 3 32" xfId="10821"/>
    <cellStyle name="Heading 2 3 33" xfId="10822"/>
    <cellStyle name="Heading 2 3 34" xfId="10823"/>
    <cellStyle name="Heading 2 3 35" xfId="10824"/>
    <cellStyle name="Heading 2 3 36" xfId="10825"/>
    <cellStyle name="Heading 2 3 37" xfId="10826"/>
    <cellStyle name="Heading 2 3 38" xfId="10827"/>
    <cellStyle name="Heading 2 3 39" xfId="10828"/>
    <cellStyle name="Heading 2 3 4" xfId="10829"/>
    <cellStyle name="Heading 2 3 40" xfId="10830"/>
    <cellStyle name="Heading 2 3 41" xfId="10831"/>
    <cellStyle name="Heading 2 3 42" xfId="10832"/>
    <cellStyle name="Heading 2 3 43" xfId="10833"/>
    <cellStyle name="Heading 2 3 44" xfId="10834"/>
    <cellStyle name="Heading 2 3 45" xfId="10835"/>
    <cellStyle name="Heading 2 3 46" xfId="10836"/>
    <cellStyle name="Heading 2 3 47" xfId="10837"/>
    <cellStyle name="Heading 2 3 48" xfId="10838"/>
    <cellStyle name="Heading 2 3 49" xfId="10839"/>
    <cellStyle name="Heading 2 3 5" xfId="10840"/>
    <cellStyle name="Heading 2 3 50" xfId="10841"/>
    <cellStyle name="Heading 2 3 51" xfId="10842"/>
    <cellStyle name="Heading 2 3 52" xfId="10843"/>
    <cellStyle name="Heading 2 3 53" xfId="10844"/>
    <cellStyle name="Heading 2 3 54" xfId="10845"/>
    <cellStyle name="Heading 2 3 55" xfId="10846"/>
    <cellStyle name="Heading 2 3 56" xfId="10847"/>
    <cellStyle name="Heading 2 3 57" xfId="10848"/>
    <cellStyle name="Heading 2 3 58" xfId="10849"/>
    <cellStyle name="Heading 2 3 59" xfId="10850"/>
    <cellStyle name="Heading 2 3 6" xfId="10851"/>
    <cellStyle name="Heading 2 3 60" xfId="10852"/>
    <cellStyle name="Heading 2 3 61" xfId="10853"/>
    <cellStyle name="Heading 2 3 62" xfId="10854"/>
    <cellStyle name="Heading 2 3 63" xfId="10855"/>
    <cellStyle name="Heading 2 3 64" xfId="10856"/>
    <cellStyle name="Heading 2 3 65" xfId="10857"/>
    <cellStyle name="Heading 2 3 66" xfId="10858"/>
    <cellStyle name="Heading 2 3 67" xfId="10859"/>
    <cellStyle name="Heading 2 3 68" xfId="10860"/>
    <cellStyle name="Heading 2 3 69" xfId="10861"/>
    <cellStyle name="Heading 2 3 7" xfId="10862"/>
    <cellStyle name="Heading 2 3 70" xfId="10863"/>
    <cellStyle name="Heading 2 3 71" xfId="10864"/>
    <cellStyle name="Heading 2 3 72" xfId="10865"/>
    <cellStyle name="Heading 2 3 73" xfId="10866"/>
    <cellStyle name="Heading 2 3 74" xfId="10867"/>
    <cellStyle name="Heading 2 3 75" xfId="10868"/>
    <cellStyle name="Heading 2 3 76" xfId="10869"/>
    <cellStyle name="Heading 2 3 77" xfId="10870"/>
    <cellStyle name="Heading 2 3 78" xfId="10871"/>
    <cellStyle name="Heading 2 3 79" xfId="10872"/>
    <cellStyle name="Heading 2 3 8" xfId="10873"/>
    <cellStyle name="Heading 2 3 80" xfId="10874"/>
    <cellStyle name="Heading 2 3 81" xfId="10875"/>
    <cellStyle name="Heading 2 3 82" xfId="10876"/>
    <cellStyle name="Heading 2 3 83" xfId="10877"/>
    <cellStyle name="Heading 2 3 84" xfId="10878"/>
    <cellStyle name="Heading 2 3 85" xfId="10879"/>
    <cellStyle name="Heading 2 3 86" xfId="10880"/>
    <cellStyle name="Heading 2 3 87" xfId="10881"/>
    <cellStyle name="Heading 2 3 88" xfId="10882"/>
    <cellStyle name="Heading 2 3 89" xfId="10883"/>
    <cellStyle name="Heading 2 3 9" xfId="10884"/>
    <cellStyle name="Heading 2 3 90" xfId="22503"/>
    <cellStyle name="Heading 2 3 91" xfId="22672"/>
    <cellStyle name="Heading 2 3 92" xfId="22837"/>
    <cellStyle name="Heading 2 3 93" xfId="23002"/>
    <cellStyle name="Heading 2 3 94" xfId="23167"/>
    <cellStyle name="Heading 2 3 95" xfId="23332"/>
    <cellStyle name="Heading 2 3 96" xfId="23496"/>
    <cellStyle name="Heading 2 3 97" xfId="23661"/>
    <cellStyle name="Heading 2 3 98" xfId="23824"/>
    <cellStyle name="Heading 2 3 99" xfId="23990"/>
    <cellStyle name="Heading 2 30" xfId="10885"/>
    <cellStyle name="Heading 2 31" xfId="10886"/>
    <cellStyle name="Heading 2 32" xfId="10887"/>
    <cellStyle name="Heading 2 33" xfId="10888"/>
    <cellStyle name="Heading 2 34" xfId="10889"/>
    <cellStyle name="Heading 2 35" xfId="10890"/>
    <cellStyle name="Heading 2 36" xfId="10891"/>
    <cellStyle name="Heading 2 37" xfId="10892"/>
    <cellStyle name="Heading 2 38" xfId="10893"/>
    <cellStyle name="Heading 2 39" xfId="10894"/>
    <cellStyle name="Heading 2 4" xfId="10895"/>
    <cellStyle name="Heading 2 4 10" xfId="10896"/>
    <cellStyle name="Heading 2 4 100" xfId="24252"/>
    <cellStyle name="Heading 2 4 101" xfId="24889"/>
    <cellStyle name="Heading 2 4 102" xfId="25051"/>
    <cellStyle name="Heading 2 4 103" xfId="25488"/>
    <cellStyle name="Heading 2 4 104" xfId="25397"/>
    <cellStyle name="Heading 2 4 11" xfId="10897"/>
    <cellStyle name="Heading 2 4 12" xfId="10898"/>
    <cellStyle name="Heading 2 4 13" xfId="10899"/>
    <cellStyle name="Heading 2 4 14" xfId="10900"/>
    <cellStyle name="Heading 2 4 15" xfId="10901"/>
    <cellStyle name="Heading 2 4 16" xfId="10902"/>
    <cellStyle name="Heading 2 4 17" xfId="10903"/>
    <cellStyle name="Heading 2 4 18" xfId="10904"/>
    <cellStyle name="Heading 2 4 19" xfId="10905"/>
    <cellStyle name="Heading 2 4 2" xfId="10906"/>
    <cellStyle name="Heading 2 4 20" xfId="10907"/>
    <cellStyle name="Heading 2 4 21" xfId="10908"/>
    <cellStyle name="Heading 2 4 22" xfId="10909"/>
    <cellStyle name="Heading 2 4 23" xfId="10910"/>
    <cellStyle name="Heading 2 4 24" xfId="10911"/>
    <cellStyle name="Heading 2 4 25" xfId="10912"/>
    <cellStyle name="Heading 2 4 26" xfId="10913"/>
    <cellStyle name="Heading 2 4 27" xfId="10914"/>
    <cellStyle name="Heading 2 4 28" xfId="10915"/>
    <cellStyle name="Heading 2 4 29" xfId="10916"/>
    <cellStyle name="Heading 2 4 3" xfId="10917"/>
    <cellStyle name="Heading 2 4 30" xfId="10918"/>
    <cellStyle name="Heading 2 4 31" xfId="10919"/>
    <cellStyle name="Heading 2 4 32" xfId="10920"/>
    <cellStyle name="Heading 2 4 33" xfId="10921"/>
    <cellStyle name="Heading 2 4 34" xfId="10922"/>
    <cellStyle name="Heading 2 4 35" xfId="10923"/>
    <cellStyle name="Heading 2 4 36" xfId="10924"/>
    <cellStyle name="Heading 2 4 37" xfId="10925"/>
    <cellStyle name="Heading 2 4 38" xfId="10926"/>
    <cellStyle name="Heading 2 4 39" xfId="10927"/>
    <cellStyle name="Heading 2 4 4" xfId="10928"/>
    <cellStyle name="Heading 2 4 40" xfId="10929"/>
    <cellStyle name="Heading 2 4 41" xfId="10930"/>
    <cellStyle name="Heading 2 4 42" xfId="10931"/>
    <cellStyle name="Heading 2 4 43" xfId="10932"/>
    <cellStyle name="Heading 2 4 44" xfId="10933"/>
    <cellStyle name="Heading 2 4 45" xfId="10934"/>
    <cellStyle name="Heading 2 4 46" xfId="10935"/>
    <cellStyle name="Heading 2 4 47" xfId="10936"/>
    <cellStyle name="Heading 2 4 48" xfId="10937"/>
    <cellStyle name="Heading 2 4 49" xfId="10938"/>
    <cellStyle name="Heading 2 4 5" xfId="10939"/>
    <cellStyle name="Heading 2 4 50" xfId="10940"/>
    <cellStyle name="Heading 2 4 51" xfId="10941"/>
    <cellStyle name="Heading 2 4 52" xfId="10942"/>
    <cellStyle name="Heading 2 4 53" xfId="10943"/>
    <cellStyle name="Heading 2 4 54" xfId="10944"/>
    <cellStyle name="Heading 2 4 55" xfId="10945"/>
    <cellStyle name="Heading 2 4 56" xfId="10946"/>
    <cellStyle name="Heading 2 4 57" xfId="10947"/>
    <cellStyle name="Heading 2 4 58" xfId="10948"/>
    <cellStyle name="Heading 2 4 59" xfId="10949"/>
    <cellStyle name="Heading 2 4 6" xfId="10950"/>
    <cellStyle name="Heading 2 4 60" xfId="10951"/>
    <cellStyle name="Heading 2 4 61" xfId="10952"/>
    <cellStyle name="Heading 2 4 62" xfId="10953"/>
    <cellStyle name="Heading 2 4 63" xfId="10954"/>
    <cellStyle name="Heading 2 4 64" xfId="10955"/>
    <cellStyle name="Heading 2 4 65" xfId="10956"/>
    <cellStyle name="Heading 2 4 66" xfId="10957"/>
    <cellStyle name="Heading 2 4 67" xfId="10958"/>
    <cellStyle name="Heading 2 4 68" xfId="10959"/>
    <cellStyle name="Heading 2 4 69" xfId="10960"/>
    <cellStyle name="Heading 2 4 7" xfId="10961"/>
    <cellStyle name="Heading 2 4 70" xfId="10962"/>
    <cellStyle name="Heading 2 4 71" xfId="10963"/>
    <cellStyle name="Heading 2 4 72" xfId="10964"/>
    <cellStyle name="Heading 2 4 73" xfId="10965"/>
    <cellStyle name="Heading 2 4 74" xfId="10966"/>
    <cellStyle name="Heading 2 4 75" xfId="10967"/>
    <cellStyle name="Heading 2 4 76" xfId="10968"/>
    <cellStyle name="Heading 2 4 77" xfId="10969"/>
    <cellStyle name="Heading 2 4 78" xfId="10970"/>
    <cellStyle name="Heading 2 4 79" xfId="10971"/>
    <cellStyle name="Heading 2 4 8" xfId="10972"/>
    <cellStyle name="Heading 2 4 80" xfId="10973"/>
    <cellStyle name="Heading 2 4 81" xfId="10974"/>
    <cellStyle name="Heading 2 4 82" xfId="10975"/>
    <cellStyle name="Heading 2 4 83" xfId="10976"/>
    <cellStyle name="Heading 2 4 84" xfId="10977"/>
    <cellStyle name="Heading 2 4 85" xfId="10978"/>
    <cellStyle name="Heading 2 4 86" xfId="10979"/>
    <cellStyle name="Heading 2 4 87" xfId="10980"/>
    <cellStyle name="Heading 2 4 88" xfId="10981"/>
    <cellStyle name="Heading 2 4 89" xfId="10982"/>
    <cellStyle name="Heading 2 4 9" xfId="10983"/>
    <cellStyle name="Heading 2 4 90" xfId="22504"/>
    <cellStyle name="Heading 2 4 91" xfId="22673"/>
    <cellStyle name="Heading 2 4 92" xfId="22838"/>
    <cellStyle name="Heading 2 4 93" xfId="23003"/>
    <cellStyle name="Heading 2 4 94" xfId="23168"/>
    <cellStyle name="Heading 2 4 95" xfId="23333"/>
    <cellStyle name="Heading 2 4 96" xfId="23497"/>
    <cellStyle name="Heading 2 4 97" xfId="23662"/>
    <cellStyle name="Heading 2 4 98" xfId="23825"/>
    <cellStyle name="Heading 2 4 99" xfId="23991"/>
    <cellStyle name="Heading 2 40" xfId="10984"/>
    <cellStyle name="Heading 2 41" xfId="10985"/>
    <cellStyle name="Heading 2 42" xfId="10986"/>
    <cellStyle name="Heading 2 43" xfId="10987"/>
    <cellStyle name="Heading 2 44" xfId="10988"/>
    <cellStyle name="Heading 2 45" xfId="10989"/>
    <cellStyle name="Heading 2 46" xfId="10990"/>
    <cellStyle name="Heading 2 47" xfId="10991"/>
    <cellStyle name="Heading 2 48" xfId="10992"/>
    <cellStyle name="Heading 2 49" xfId="10993"/>
    <cellStyle name="Heading 2 5" xfId="10994"/>
    <cellStyle name="Heading 2 5 2" xfId="24370"/>
    <cellStyle name="Heading 2 5 2 2" xfId="24666"/>
    <cellStyle name="Heading 2 5 3" xfId="25494"/>
    <cellStyle name="Heading 2 5 4" xfId="25395"/>
    <cellStyle name="Heading 2 50" xfId="10995"/>
    <cellStyle name="Heading 2 51" xfId="10996"/>
    <cellStyle name="Heading 2 52" xfId="10997"/>
    <cellStyle name="Heading 2 53" xfId="10998"/>
    <cellStyle name="Heading 2 54" xfId="10999"/>
    <cellStyle name="Heading 2 55" xfId="11000"/>
    <cellStyle name="Heading 2 56" xfId="11001"/>
    <cellStyle name="Heading 2 57" xfId="11002"/>
    <cellStyle name="Heading 2 58" xfId="11003"/>
    <cellStyle name="Heading 2 59" xfId="11004"/>
    <cellStyle name="Heading 2 6" xfId="11005"/>
    <cellStyle name="Heading 2 6 2" xfId="24422"/>
    <cellStyle name="Heading 2 6 2 2" xfId="24667"/>
    <cellStyle name="Heading 2 6 3" xfId="25495"/>
    <cellStyle name="Heading 2 6 4" xfId="25394"/>
    <cellStyle name="Heading 2 60" xfId="11006"/>
    <cellStyle name="Heading 2 61" xfId="11007"/>
    <cellStyle name="Heading 2 62" xfId="11008"/>
    <cellStyle name="Heading 2 63" xfId="11009"/>
    <cellStyle name="Heading 2 64" xfId="11010"/>
    <cellStyle name="Heading 2 65" xfId="11011"/>
    <cellStyle name="Heading 2 66" xfId="11012"/>
    <cellStyle name="Heading 2 67" xfId="11013"/>
    <cellStyle name="Heading 2 68" xfId="11014"/>
    <cellStyle name="Heading 2 69" xfId="11015"/>
    <cellStyle name="Heading 2 7" xfId="11016"/>
    <cellStyle name="Heading 2 7 2" xfId="24472"/>
    <cellStyle name="Heading 2 7 2 2" xfId="24668"/>
    <cellStyle name="Heading 2 7 3" xfId="25496"/>
    <cellStyle name="Heading 2 7 4" xfId="25392"/>
    <cellStyle name="Heading 2 70" xfId="11017"/>
    <cellStyle name="Heading 2 71" xfId="11018"/>
    <cellStyle name="Heading 2 72" xfId="11019"/>
    <cellStyle name="Heading 2 73" xfId="11020"/>
    <cellStyle name="Heading 2 74" xfId="11021"/>
    <cellStyle name="Heading 2 75" xfId="11022"/>
    <cellStyle name="Heading 2 76" xfId="11023"/>
    <cellStyle name="Heading 2 77" xfId="11024"/>
    <cellStyle name="Heading 2 78" xfId="11025"/>
    <cellStyle name="Heading 2 79" xfId="11026"/>
    <cellStyle name="Heading 2 8" xfId="11027"/>
    <cellStyle name="Heading 2 8 2" xfId="24527"/>
    <cellStyle name="Heading 2 8 2 2" xfId="24669"/>
    <cellStyle name="Heading 2 8 3" xfId="25497"/>
    <cellStyle name="Heading 2 8 4" xfId="25865"/>
    <cellStyle name="Heading 2 80" xfId="11028"/>
    <cellStyle name="Heading 2 81" xfId="11029"/>
    <cellStyle name="Heading 2 82" xfId="11030"/>
    <cellStyle name="Heading 2 83" xfId="11031"/>
    <cellStyle name="Heading 2 84" xfId="11032"/>
    <cellStyle name="Heading 2 85" xfId="11033"/>
    <cellStyle name="Heading 2 86" xfId="11034"/>
    <cellStyle name="Heading 2 87" xfId="11035"/>
    <cellStyle name="Heading 2 88" xfId="11036"/>
    <cellStyle name="Heading 2 89" xfId="11037"/>
    <cellStyle name="Heading 2 9" xfId="11038"/>
    <cellStyle name="Heading 2 90" xfId="11039"/>
    <cellStyle name="Heading 2 91" xfId="11040"/>
    <cellStyle name="Heading 2 92" xfId="11041"/>
    <cellStyle name="Heading 2 93" xfId="22501"/>
    <cellStyle name="Heading 2 94" xfId="22670"/>
    <cellStyle name="Heading 2 95" xfId="22835"/>
    <cellStyle name="Heading 2 96" xfId="23000"/>
    <cellStyle name="Heading 2 97" xfId="23165"/>
    <cellStyle name="Heading 2 98" xfId="23330"/>
    <cellStyle name="Heading 2 99" xfId="23494"/>
    <cellStyle name="Heading 3" xfId="11042"/>
    <cellStyle name="Heading 3 10" xfId="11043"/>
    <cellStyle name="Heading 3 100" xfId="23663"/>
    <cellStyle name="Heading 3 101" xfId="23826"/>
    <cellStyle name="Heading 3 102" xfId="23992"/>
    <cellStyle name="Heading 3 103" xfId="24126"/>
    <cellStyle name="Heading 3 103 2" xfId="24253"/>
    <cellStyle name="Heading 3 103 3" xfId="26169"/>
    <cellStyle name="Heading 3 103 4" xfId="26421"/>
    <cellStyle name="Heading 3 103 5" xfId="26464"/>
    <cellStyle name="Heading 3 104" xfId="24890"/>
    <cellStyle name="Heading 3 105" xfId="25052"/>
    <cellStyle name="Heading 3 106" xfId="25498"/>
    <cellStyle name="Heading 3 107" xfId="25391"/>
    <cellStyle name="Heading 3 108" xfId="26106"/>
    <cellStyle name="Heading 3 109" xfId="26243"/>
    <cellStyle name="Heading 3 11" xfId="11044"/>
    <cellStyle name="Heading 3 110" xfId="26365"/>
    <cellStyle name="Heading 3 111" xfId="27607"/>
    <cellStyle name="Heading 3 12" xfId="11045"/>
    <cellStyle name="Heading 3 13" xfId="11046"/>
    <cellStyle name="Heading 3 14" xfId="11047"/>
    <cellStyle name="Heading 3 15" xfId="11048"/>
    <cellStyle name="Heading 3 16" xfId="11049"/>
    <cellStyle name="Heading 3 17" xfId="11050"/>
    <cellStyle name="Heading 3 18" xfId="11051"/>
    <cellStyle name="Heading 3 19" xfId="11052"/>
    <cellStyle name="Heading 3 2" xfId="11053"/>
    <cellStyle name="Heading 3 2 10" xfId="11054"/>
    <cellStyle name="Heading 3 2 100" xfId="24254"/>
    <cellStyle name="Heading 3 2 101" xfId="24891"/>
    <cellStyle name="Heading 3 2 102" xfId="25053"/>
    <cellStyle name="Heading 3 2 103" xfId="25499"/>
    <cellStyle name="Heading 3 2 104" xfId="25390"/>
    <cellStyle name="Heading 3 2 11" xfId="11055"/>
    <cellStyle name="Heading 3 2 12" xfId="11056"/>
    <cellStyle name="Heading 3 2 13" xfId="11057"/>
    <cellStyle name="Heading 3 2 14" xfId="11058"/>
    <cellStyle name="Heading 3 2 15" xfId="11059"/>
    <cellStyle name="Heading 3 2 16" xfId="11060"/>
    <cellStyle name="Heading 3 2 17" xfId="11061"/>
    <cellStyle name="Heading 3 2 18" xfId="11062"/>
    <cellStyle name="Heading 3 2 19" xfId="11063"/>
    <cellStyle name="Heading 3 2 2" xfId="11064"/>
    <cellStyle name="Heading 3 2 20" xfId="11065"/>
    <cellStyle name="Heading 3 2 21" xfId="11066"/>
    <cellStyle name="Heading 3 2 22" xfId="11067"/>
    <cellStyle name="Heading 3 2 23" xfId="11068"/>
    <cellStyle name="Heading 3 2 24" xfId="11069"/>
    <cellStyle name="Heading 3 2 25" xfId="11070"/>
    <cellStyle name="Heading 3 2 26" xfId="11071"/>
    <cellStyle name="Heading 3 2 27" xfId="11072"/>
    <cellStyle name="Heading 3 2 28" xfId="11073"/>
    <cellStyle name="Heading 3 2 29" xfId="11074"/>
    <cellStyle name="Heading 3 2 3" xfId="11075"/>
    <cellStyle name="Heading 3 2 30" xfId="11076"/>
    <cellStyle name="Heading 3 2 31" xfId="11077"/>
    <cellStyle name="Heading 3 2 32" xfId="11078"/>
    <cellStyle name="Heading 3 2 33" xfId="11079"/>
    <cellStyle name="Heading 3 2 34" xfId="11080"/>
    <cellStyle name="Heading 3 2 35" xfId="11081"/>
    <cellStyle name="Heading 3 2 36" xfId="11082"/>
    <cellStyle name="Heading 3 2 37" xfId="11083"/>
    <cellStyle name="Heading 3 2 38" xfId="11084"/>
    <cellStyle name="Heading 3 2 39" xfId="11085"/>
    <cellStyle name="Heading 3 2 4" xfId="11086"/>
    <cellStyle name="Heading 3 2 40" xfId="11087"/>
    <cellStyle name="Heading 3 2 41" xfId="11088"/>
    <cellStyle name="Heading 3 2 42" xfId="11089"/>
    <cellStyle name="Heading 3 2 43" xfId="11090"/>
    <cellStyle name="Heading 3 2 44" xfId="11091"/>
    <cellStyle name="Heading 3 2 45" xfId="11092"/>
    <cellStyle name="Heading 3 2 46" xfId="11093"/>
    <cellStyle name="Heading 3 2 47" xfId="11094"/>
    <cellStyle name="Heading 3 2 48" xfId="11095"/>
    <cellStyle name="Heading 3 2 49" xfId="11096"/>
    <cellStyle name="Heading 3 2 5" xfId="11097"/>
    <cellStyle name="Heading 3 2 50" xfId="11098"/>
    <cellStyle name="Heading 3 2 51" xfId="11099"/>
    <cellStyle name="Heading 3 2 52" xfId="11100"/>
    <cellStyle name="Heading 3 2 53" xfId="11101"/>
    <cellStyle name="Heading 3 2 54" xfId="11102"/>
    <cellStyle name="Heading 3 2 55" xfId="11103"/>
    <cellStyle name="Heading 3 2 56" xfId="11104"/>
    <cellStyle name="Heading 3 2 57" xfId="11105"/>
    <cellStyle name="Heading 3 2 58" xfId="11106"/>
    <cellStyle name="Heading 3 2 59" xfId="11107"/>
    <cellStyle name="Heading 3 2 6" xfId="11108"/>
    <cellStyle name="Heading 3 2 60" xfId="11109"/>
    <cellStyle name="Heading 3 2 61" xfId="11110"/>
    <cellStyle name="Heading 3 2 62" xfId="11111"/>
    <cellStyle name="Heading 3 2 63" xfId="11112"/>
    <cellStyle name="Heading 3 2 64" xfId="11113"/>
    <cellStyle name="Heading 3 2 65" xfId="11114"/>
    <cellStyle name="Heading 3 2 66" xfId="11115"/>
    <cellStyle name="Heading 3 2 67" xfId="11116"/>
    <cellStyle name="Heading 3 2 68" xfId="11117"/>
    <cellStyle name="Heading 3 2 69" xfId="11118"/>
    <cellStyle name="Heading 3 2 7" xfId="11119"/>
    <cellStyle name="Heading 3 2 70" xfId="11120"/>
    <cellStyle name="Heading 3 2 71" xfId="11121"/>
    <cellStyle name="Heading 3 2 72" xfId="11122"/>
    <cellStyle name="Heading 3 2 73" xfId="11123"/>
    <cellStyle name="Heading 3 2 74" xfId="11124"/>
    <cellStyle name="Heading 3 2 75" xfId="11125"/>
    <cellStyle name="Heading 3 2 76" xfId="11126"/>
    <cellStyle name="Heading 3 2 77" xfId="11127"/>
    <cellStyle name="Heading 3 2 78" xfId="11128"/>
    <cellStyle name="Heading 3 2 79" xfId="11129"/>
    <cellStyle name="Heading 3 2 8" xfId="11130"/>
    <cellStyle name="Heading 3 2 80" xfId="11131"/>
    <cellStyle name="Heading 3 2 81" xfId="11132"/>
    <cellStyle name="Heading 3 2 82" xfId="11133"/>
    <cellStyle name="Heading 3 2 83" xfId="11134"/>
    <cellStyle name="Heading 3 2 84" xfId="11135"/>
    <cellStyle name="Heading 3 2 85" xfId="11136"/>
    <cellStyle name="Heading 3 2 86" xfId="11137"/>
    <cellStyle name="Heading 3 2 87" xfId="11138"/>
    <cellStyle name="Heading 3 2 88" xfId="11139"/>
    <cellStyle name="Heading 3 2 89" xfId="11140"/>
    <cellStyle name="Heading 3 2 9" xfId="11141"/>
    <cellStyle name="Heading 3 2 90" xfId="22506"/>
    <cellStyle name="Heading 3 2 91" xfId="22675"/>
    <cellStyle name="Heading 3 2 92" xfId="22840"/>
    <cellStyle name="Heading 3 2 93" xfId="23005"/>
    <cellStyle name="Heading 3 2 94" xfId="23170"/>
    <cellStyle name="Heading 3 2 95" xfId="23335"/>
    <cellStyle name="Heading 3 2 96" xfId="23499"/>
    <cellStyle name="Heading 3 2 97" xfId="23664"/>
    <cellStyle name="Heading 3 2 98" xfId="23827"/>
    <cellStyle name="Heading 3 2 99" xfId="23993"/>
    <cellStyle name="Heading 3 20" xfId="11142"/>
    <cellStyle name="Heading 3 21" xfId="11143"/>
    <cellStyle name="Heading 3 22" xfId="11144"/>
    <cellStyle name="Heading 3 23" xfId="11145"/>
    <cellStyle name="Heading 3 24" xfId="11146"/>
    <cellStyle name="Heading 3 25" xfId="11147"/>
    <cellStyle name="Heading 3 26" xfId="11148"/>
    <cellStyle name="Heading 3 27" xfId="11149"/>
    <cellStyle name="Heading 3 28" xfId="11150"/>
    <cellStyle name="Heading 3 29" xfId="11151"/>
    <cellStyle name="Heading 3 3" xfId="11152"/>
    <cellStyle name="Heading 3 3 10" xfId="11153"/>
    <cellStyle name="Heading 3 3 100" xfId="24255"/>
    <cellStyle name="Heading 3 3 101" xfId="24892"/>
    <cellStyle name="Heading 3 3 102" xfId="25054"/>
    <cellStyle name="Heading 3 3 103" xfId="25501"/>
    <cellStyle name="Heading 3 3 104" xfId="25388"/>
    <cellStyle name="Heading 3 3 11" xfId="11154"/>
    <cellStyle name="Heading 3 3 12" xfId="11155"/>
    <cellStyle name="Heading 3 3 13" xfId="11156"/>
    <cellStyle name="Heading 3 3 14" xfId="11157"/>
    <cellStyle name="Heading 3 3 15" xfId="11158"/>
    <cellStyle name="Heading 3 3 16" xfId="11159"/>
    <cellStyle name="Heading 3 3 17" xfId="11160"/>
    <cellStyle name="Heading 3 3 18" xfId="11161"/>
    <cellStyle name="Heading 3 3 19" xfId="11162"/>
    <cellStyle name="Heading 3 3 2" xfId="11163"/>
    <cellStyle name="Heading 3 3 20" xfId="11164"/>
    <cellStyle name="Heading 3 3 21" xfId="11165"/>
    <cellStyle name="Heading 3 3 22" xfId="11166"/>
    <cellStyle name="Heading 3 3 23" xfId="11167"/>
    <cellStyle name="Heading 3 3 24" xfId="11168"/>
    <cellStyle name="Heading 3 3 25" xfId="11169"/>
    <cellStyle name="Heading 3 3 26" xfId="11170"/>
    <cellStyle name="Heading 3 3 27" xfId="11171"/>
    <cellStyle name="Heading 3 3 28" xfId="11172"/>
    <cellStyle name="Heading 3 3 29" xfId="11173"/>
    <cellStyle name="Heading 3 3 3" xfId="11174"/>
    <cellStyle name="Heading 3 3 30" xfId="11175"/>
    <cellStyle name="Heading 3 3 31" xfId="11176"/>
    <cellStyle name="Heading 3 3 32" xfId="11177"/>
    <cellStyle name="Heading 3 3 33" xfId="11178"/>
    <cellStyle name="Heading 3 3 34" xfId="11179"/>
    <cellStyle name="Heading 3 3 35" xfId="11180"/>
    <cellStyle name="Heading 3 3 36" xfId="11181"/>
    <cellStyle name="Heading 3 3 37" xfId="11182"/>
    <cellStyle name="Heading 3 3 38" xfId="11183"/>
    <cellStyle name="Heading 3 3 39" xfId="11184"/>
    <cellStyle name="Heading 3 3 4" xfId="11185"/>
    <cellStyle name="Heading 3 3 40" xfId="11186"/>
    <cellStyle name="Heading 3 3 41" xfId="11187"/>
    <cellStyle name="Heading 3 3 42" xfId="11188"/>
    <cellStyle name="Heading 3 3 43" xfId="11189"/>
    <cellStyle name="Heading 3 3 44" xfId="11190"/>
    <cellStyle name="Heading 3 3 45" xfId="11191"/>
    <cellStyle name="Heading 3 3 46" xfId="11192"/>
    <cellStyle name="Heading 3 3 47" xfId="11193"/>
    <cellStyle name="Heading 3 3 48" xfId="11194"/>
    <cellStyle name="Heading 3 3 49" xfId="11195"/>
    <cellStyle name="Heading 3 3 5" xfId="11196"/>
    <cellStyle name="Heading 3 3 50" xfId="11197"/>
    <cellStyle name="Heading 3 3 51" xfId="11198"/>
    <cellStyle name="Heading 3 3 52" xfId="11199"/>
    <cellStyle name="Heading 3 3 53" xfId="11200"/>
    <cellStyle name="Heading 3 3 54" xfId="11201"/>
    <cellStyle name="Heading 3 3 55" xfId="11202"/>
    <cellStyle name="Heading 3 3 56" xfId="11203"/>
    <cellStyle name="Heading 3 3 57" xfId="11204"/>
    <cellStyle name="Heading 3 3 58" xfId="11205"/>
    <cellStyle name="Heading 3 3 59" xfId="11206"/>
    <cellStyle name="Heading 3 3 6" xfId="11207"/>
    <cellStyle name="Heading 3 3 60" xfId="11208"/>
    <cellStyle name="Heading 3 3 61" xfId="11209"/>
    <cellStyle name="Heading 3 3 62" xfId="11210"/>
    <cellStyle name="Heading 3 3 63" xfId="11211"/>
    <cellStyle name="Heading 3 3 64" xfId="11212"/>
    <cellStyle name="Heading 3 3 65" xfId="11213"/>
    <cellStyle name="Heading 3 3 66" xfId="11214"/>
    <cellStyle name="Heading 3 3 67" xfId="11215"/>
    <cellStyle name="Heading 3 3 68" xfId="11216"/>
    <cellStyle name="Heading 3 3 69" xfId="11217"/>
    <cellStyle name="Heading 3 3 7" xfId="11218"/>
    <cellStyle name="Heading 3 3 70" xfId="11219"/>
    <cellStyle name="Heading 3 3 71" xfId="11220"/>
    <cellStyle name="Heading 3 3 72" xfId="11221"/>
    <cellStyle name="Heading 3 3 73" xfId="11222"/>
    <cellStyle name="Heading 3 3 74" xfId="11223"/>
    <cellStyle name="Heading 3 3 75" xfId="11224"/>
    <cellStyle name="Heading 3 3 76" xfId="11225"/>
    <cellStyle name="Heading 3 3 77" xfId="11226"/>
    <cellStyle name="Heading 3 3 78" xfId="11227"/>
    <cellStyle name="Heading 3 3 79" xfId="11228"/>
    <cellStyle name="Heading 3 3 8" xfId="11229"/>
    <cellStyle name="Heading 3 3 80" xfId="11230"/>
    <cellStyle name="Heading 3 3 81" xfId="11231"/>
    <cellStyle name="Heading 3 3 82" xfId="11232"/>
    <cellStyle name="Heading 3 3 83" xfId="11233"/>
    <cellStyle name="Heading 3 3 84" xfId="11234"/>
    <cellStyle name="Heading 3 3 85" xfId="11235"/>
    <cellStyle name="Heading 3 3 86" xfId="11236"/>
    <cellStyle name="Heading 3 3 87" xfId="11237"/>
    <cellStyle name="Heading 3 3 88" xfId="11238"/>
    <cellStyle name="Heading 3 3 89" xfId="11239"/>
    <cellStyle name="Heading 3 3 9" xfId="11240"/>
    <cellStyle name="Heading 3 3 90" xfId="22507"/>
    <cellStyle name="Heading 3 3 91" xfId="22676"/>
    <cellStyle name="Heading 3 3 92" xfId="22841"/>
    <cellStyle name="Heading 3 3 93" xfId="23006"/>
    <cellStyle name="Heading 3 3 94" xfId="23171"/>
    <cellStyle name="Heading 3 3 95" xfId="23336"/>
    <cellStyle name="Heading 3 3 96" xfId="23500"/>
    <cellStyle name="Heading 3 3 97" xfId="23665"/>
    <cellStyle name="Heading 3 3 98" xfId="23828"/>
    <cellStyle name="Heading 3 3 99" xfId="23994"/>
    <cellStyle name="Heading 3 30" xfId="11241"/>
    <cellStyle name="Heading 3 31" xfId="11242"/>
    <cellStyle name="Heading 3 32" xfId="11243"/>
    <cellStyle name="Heading 3 33" xfId="11244"/>
    <cellStyle name="Heading 3 34" xfId="11245"/>
    <cellStyle name="Heading 3 35" xfId="11246"/>
    <cellStyle name="Heading 3 36" xfId="11247"/>
    <cellStyle name="Heading 3 37" xfId="11248"/>
    <cellStyle name="Heading 3 38" xfId="11249"/>
    <cellStyle name="Heading 3 39" xfId="11250"/>
    <cellStyle name="Heading 3 4" xfId="11251"/>
    <cellStyle name="Heading 3 4 10" xfId="11252"/>
    <cellStyle name="Heading 3 4 100" xfId="24256"/>
    <cellStyle name="Heading 3 4 101" xfId="24893"/>
    <cellStyle name="Heading 3 4 102" xfId="25055"/>
    <cellStyle name="Heading 3 4 103" xfId="25503"/>
    <cellStyle name="Heading 3 4 104" xfId="25868"/>
    <cellStyle name="Heading 3 4 11" xfId="11253"/>
    <cellStyle name="Heading 3 4 12" xfId="11254"/>
    <cellStyle name="Heading 3 4 13" xfId="11255"/>
    <cellStyle name="Heading 3 4 14" xfId="11256"/>
    <cellStyle name="Heading 3 4 15" xfId="11257"/>
    <cellStyle name="Heading 3 4 16" xfId="11258"/>
    <cellStyle name="Heading 3 4 17" xfId="11259"/>
    <cellStyle name="Heading 3 4 18" xfId="11260"/>
    <cellStyle name="Heading 3 4 19" xfId="11261"/>
    <cellStyle name="Heading 3 4 2" xfId="11262"/>
    <cellStyle name="Heading 3 4 20" xfId="11263"/>
    <cellStyle name="Heading 3 4 21" xfId="11264"/>
    <cellStyle name="Heading 3 4 22" xfId="11265"/>
    <cellStyle name="Heading 3 4 23" xfId="11266"/>
    <cellStyle name="Heading 3 4 24" xfId="11267"/>
    <cellStyle name="Heading 3 4 25" xfId="11268"/>
    <cellStyle name="Heading 3 4 26" xfId="11269"/>
    <cellStyle name="Heading 3 4 27" xfId="11270"/>
    <cellStyle name="Heading 3 4 28" xfId="11271"/>
    <cellStyle name="Heading 3 4 29" xfId="11272"/>
    <cellStyle name="Heading 3 4 3" xfId="11273"/>
    <cellStyle name="Heading 3 4 30" xfId="11274"/>
    <cellStyle name="Heading 3 4 31" xfId="11275"/>
    <cellStyle name="Heading 3 4 32" xfId="11276"/>
    <cellStyle name="Heading 3 4 33" xfId="11277"/>
    <cellStyle name="Heading 3 4 34" xfId="11278"/>
    <cellStyle name="Heading 3 4 35" xfId="11279"/>
    <cellStyle name="Heading 3 4 36" xfId="11280"/>
    <cellStyle name="Heading 3 4 37" xfId="11281"/>
    <cellStyle name="Heading 3 4 38" xfId="11282"/>
    <cellStyle name="Heading 3 4 39" xfId="11283"/>
    <cellStyle name="Heading 3 4 4" xfId="11284"/>
    <cellStyle name="Heading 3 4 40" xfId="11285"/>
    <cellStyle name="Heading 3 4 41" xfId="11286"/>
    <cellStyle name="Heading 3 4 42" xfId="11287"/>
    <cellStyle name="Heading 3 4 43" xfId="11288"/>
    <cellStyle name="Heading 3 4 44" xfId="11289"/>
    <cellStyle name="Heading 3 4 45" xfId="11290"/>
    <cellStyle name="Heading 3 4 46" xfId="11291"/>
    <cellStyle name="Heading 3 4 47" xfId="11292"/>
    <cellStyle name="Heading 3 4 48" xfId="11293"/>
    <cellStyle name="Heading 3 4 49" xfId="11294"/>
    <cellStyle name="Heading 3 4 5" xfId="11295"/>
    <cellStyle name="Heading 3 4 50" xfId="11296"/>
    <cellStyle name="Heading 3 4 51" xfId="11297"/>
    <cellStyle name="Heading 3 4 52" xfId="11298"/>
    <cellStyle name="Heading 3 4 53" xfId="11299"/>
    <cellStyle name="Heading 3 4 54" xfId="11300"/>
    <cellStyle name="Heading 3 4 55" xfId="11301"/>
    <cellStyle name="Heading 3 4 56" xfId="11302"/>
    <cellStyle name="Heading 3 4 57" xfId="11303"/>
    <cellStyle name="Heading 3 4 58" xfId="11304"/>
    <cellStyle name="Heading 3 4 59" xfId="11305"/>
    <cellStyle name="Heading 3 4 6" xfId="11306"/>
    <cellStyle name="Heading 3 4 60" xfId="11307"/>
    <cellStyle name="Heading 3 4 61" xfId="11308"/>
    <cellStyle name="Heading 3 4 62" xfId="11309"/>
    <cellStyle name="Heading 3 4 63" xfId="11310"/>
    <cellStyle name="Heading 3 4 64" xfId="11311"/>
    <cellStyle name="Heading 3 4 65" xfId="11312"/>
    <cellStyle name="Heading 3 4 66" xfId="11313"/>
    <cellStyle name="Heading 3 4 67" xfId="11314"/>
    <cellStyle name="Heading 3 4 68" xfId="11315"/>
    <cellStyle name="Heading 3 4 69" xfId="11316"/>
    <cellStyle name="Heading 3 4 7" xfId="11317"/>
    <cellStyle name="Heading 3 4 70" xfId="11318"/>
    <cellStyle name="Heading 3 4 71" xfId="11319"/>
    <cellStyle name="Heading 3 4 72" xfId="11320"/>
    <cellStyle name="Heading 3 4 73" xfId="11321"/>
    <cellStyle name="Heading 3 4 74" xfId="11322"/>
    <cellStyle name="Heading 3 4 75" xfId="11323"/>
    <cellStyle name="Heading 3 4 76" xfId="11324"/>
    <cellStyle name="Heading 3 4 77" xfId="11325"/>
    <cellStyle name="Heading 3 4 78" xfId="11326"/>
    <cellStyle name="Heading 3 4 79" xfId="11327"/>
    <cellStyle name="Heading 3 4 8" xfId="11328"/>
    <cellStyle name="Heading 3 4 80" xfId="11329"/>
    <cellStyle name="Heading 3 4 81" xfId="11330"/>
    <cellStyle name="Heading 3 4 82" xfId="11331"/>
    <cellStyle name="Heading 3 4 83" xfId="11332"/>
    <cellStyle name="Heading 3 4 84" xfId="11333"/>
    <cellStyle name="Heading 3 4 85" xfId="11334"/>
    <cellStyle name="Heading 3 4 86" xfId="11335"/>
    <cellStyle name="Heading 3 4 87" xfId="11336"/>
    <cellStyle name="Heading 3 4 88" xfId="11337"/>
    <cellStyle name="Heading 3 4 89" xfId="11338"/>
    <cellStyle name="Heading 3 4 9" xfId="11339"/>
    <cellStyle name="Heading 3 4 90" xfId="22508"/>
    <cellStyle name="Heading 3 4 91" xfId="22677"/>
    <cellStyle name="Heading 3 4 92" xfId="22842"/>
    <cellStyle name="Heading 3 4 93" xfId="23007"/>
    <cellStyle name="Heading 3 4 94" xfId="23172"/>
    <cellStyle name="Heading 3 4 95" xfId="23337"/>
    <cellStyle name="Heading 3 4 96" xfId="23501"/>
    <cellStyle name="Heading 3 4 97" xfId="23666"/>
    <cellStyle name="Heading 3 4 98" xfId="23829"/>
    <cellStyle name="Heading 3 4 99" xfId="23995"/>
    <cellStyle name="Heading 3 40" xfId="11340"/>
    <cellStyle name="Heading 3 41" xfId="11341"/>
    <cellStyle name="Heading 3 42" xfId="11342"/>
    <cellStyle name="Heading 3 43" xfId="11343"/>
    <cellStyle name="Heading 3 44" xfId="11344"/>
    <cellStyle name="Heading 3 45" xfId="11345"/>
    <cellStyle name="Heading 3 46" xfId="11346"/>
    <cellStyle name="Heading 3 47" xfId="11347"/>
    <cellStyle name="Heading 3 48" xfId="11348"/>
    <cellStyle name="Heading 3 49" xfId="11349"/>
    <cellStyle name="Heading 3 5" xfId="11350"/>
    <cellStyle name="Heading 3 5 2" xfId="24374"/>
    <cellStyle name="Heading 3 5 2 2" xfId="24670"/>
    <cellStyle name="Heading 3 5 3" xfId="25510"/>
    <cellStyle name="Heading 3 5 4" xfId="25381"/>
    <cellStyle name="Heading 3 50" xfId="11351"/>
    <cellStyle name="Heading 3 51" xfId="11352"/>
    <cellStyle name="Heading 3 52" xfId="11353"/>
    <cellStyle name="Heading 3 53" xfId="11354"/>
    <cellStyle name="Heading 3 54" xfId="11355"/>
    <cellStyle name="Heading 3 55" xfId="11356"/>
    <cellStyle name="Heading 3 56" xfId="11357"/>
    <cellStyle name="Heading 3 57" xfId="11358"/>
    <cellStyle name="Heading 3 58" xfId="11359"/>
    <cellStyle name="Heading 3 59" xfId="11360"/>
    <cellStyle name="Heading 3 6" xfId="11361"/>
    <cellStyle name="Heading 3 6 2" xfId="24426"/>
    <cellStyle name="Heading 3 6 2 2" xfId="24671"/>
    <cellStyle name="Heading 3 6 3" xfId="25511"/>
    <cellStyle name="Heading 3 6 4" xfId="25380"/>
    <cellStyle name="Heading 3 60" xfId="11362"/>
    <cellStyle name="Heading 3 61" xfId="11363"/>
    <cellStyle name="Heading 3 62" xfId="11364"/>
    <cellStyle name="Heading 3 63" xfId="11365"/>
    <cellStyle name="Heading 3 64" xfId="11366"/>
    <cellStyle name="Heading 3 65" xfId="11367"/>
    <cellStyle name="Heading 3 66" xfId="11368"/>
    <cellStyle name="Heading 3 67" xfId="11369"/>
    <cellStyle name="Heading 3 68" xfId="11370"/>
    <cellStyle name="Heading 3 69" xfId="11371"/>
    <cellStyle name="Heading 3 7" xfId="11372"/>
    <cellStyle name="Heading 3 7 2" xfId="24476"/>
    <cellStyle name="Heading 3 7 2 2" xfId="24672"/>
    <cellStyle name="Heading 3 7 3" xfId="25512"/>
    <cellStyle name="Heading 3 7 4" xfId="25379"/>
    <cellStyle name="Heading 3 70" xfId="11373"/>
    <cellStyle name="Heading 3 71" xfId="11374"/>
    <cellStyle name="Heading 3 72" xfId="11375"/>
    <cellStyle name="Heading 3 73" xfId="11376"/>
    <cellStyle name="Heading 3 74" xfId="11377"/>
    <cellStyle name="Heading 3 75" xfId="11378"/>
    <cellStyle name="Heading 3 76" xfId="11379"/>
    <cellStyle name="Heading 3 77" xfId="11380"/>
    <cellStyle name="Heading 3 78" xfId="11381"/>
    <cellStyle name="Heading 3 79" xfId="11382"/>
    <cellStyle name="Heading 3 8" xfId="11383"/>
    <cellStyle name="Heading 3 8 2" xfId="24531"/>
    <cellStyle name="Heading 3 8 2 2" xfId="24673"/>
    <cellStyle name="Heading 3 8 3" xfId="25513"/>
    <cellStyle name="Heading 3 8 4" xfId="25378"/>
    <cellStyle name="Heading 3 80" xfId="11384"/>
    <cellStyle name="Heading 3 81" xfId="11385"/>
    <cellStyle name="Heading 3 82" xfId="11386"/>
    <cellStyle name="Heading 3 83" xfId="11387"/>
    <cellStyle name="Heading 3 84" xfId="11388"/>
    <cellStyle name="Heading 3 85" xfId="11389"/>
    <cellStyle name="Heading 3 86" xfId="11390"/>
    <cellStyle name="Heading 3 87" xfId="11391"/>
    <cellStyle name="Heading 3 88" xfId="11392"/>
    <cellStyle name="Heading 3 89" xfId="11393"/>
    <cellStyle name="Heading 3 9" xfId="11394"/>
    <cellStyle name="Heading 3 90" xfId="11395"/>
    <cellStyle name="Heading 3 91" xfId="11396"/>
    <cellStyle name="Heading 3 92" xfId="11397"/>
    <cellStyle name="Heading 3 93" xfId="22505"/>
    <cellStyle name="Heading 3 94" xfId="22674"/>
    <cellStyle name="Heading 3 95" xfId="22839"/>
    <cellStyle name="Heading 3 96" xfId="23004"/>
    <cellStyle name="Heading 3 97" xfId="23169"/>
    <cellStyle name="Heading 3 98" xfId="23334"/>
    <cellStyle name="Heading 3 99" xfId="23498"/>
    <cellStyle name="Heading 4" xfId="11398"/>
    <cellStyle name="Heading 4 10" xfId="11399"/>
    <cellStyle name="Heading 4 100" xfId="23667"/>
    <cellStyle name="Heading 4 101" xfId="23830"/>
    <cellStyle name="Heading 4 102" xfId="23996"/>
    <cellStyle name="Heading 4 103" xfId="24127"/>
    <cellStyle name="Heading 4 103 2" xfId="24257"/>
    <cellStyle name="Heading 4 103 3" xfId="26170"/>
    <cellStyle name="Heading 4 103 4" xfId="26422"/>
    <cellStyle name="Heading 4 103 5" xfId="26301"/>
    <cellStyle name="Heading 4 104" xfId="24894"/>
    <cellStyle name="Heading 4 105" xfId="25056"/>
    <cellStyle name="Heading 4 106" xfId="25514"/>
    <cellStyle name="Heading 4 107" xfId="25377"/>
    <cellStyle name="Heading 4 108" xfId="26107"/>
    <cellStyle name="Heading 4 109" xfId="26244"/>
    <cellStyle name="Heading 4 11" xfId="11400"/>
    <cellStyle name="Heading 4 110" xfId="26364"/>
    <cellStyle name="Heading 4 111" xfId="27608"/>
    <cellStyle name="Heading 4 12" xfId="11401"/>
    <cellStyle name="Heading 4 13" xfId="11402"/>
    <cellStyle name="Heading 4 14" xfId="11403"/>
    <cellStyle name="Heading 4 15" xfId="11404"/>
    <cellStyle name="Heading 4 16" xfId="11405"/>
    <cellStyle name="Heading 4 17" xfId="11406"/>
    <cellStyle name="Heading 4 18" xfId="11407"/>
    <cellStyle name="Heading 4 19" xfId="11408"/>
    <cellStyle name="Heading 4 2" xfId="11409"/>
    <cellStyle name="Heading 4 2 10" xfId="11410"/>
    <cellStyle name="Heading 4 2 100" xfId="24258"/>
    <cellStyle name="Heading 4 2 101" xfId="24895"/>
    <cellStyle name="Heading 4 2 102" xfId="25057"/>
    <cellStyle name="Heading 4 2 103" xfId="25515"/>
    <cellStyle name="Heading 4 2 104" xfId="25884"/>
    <cellStyle name="Heading 4 2 11" xfId="11411"/>
    <cellStyle name="Heading 4 2 12" xfId="11412"/>
    <cellStyle name="Heading 4 2 13" xfId="11413"/>
    <cellStyle name="Heading 4 2 14" xfId="11414"/>
    <cellStyle name="Heading 4 2 15" xfId="11415"/>
    <cellStyle name="Heading 4 2 16" xfId="11416"/>
    <cellStyle name="Heading 4 2 17" xfId="11417"/>
    <cellStyle name="Heading 4 2 18" xfId="11418"/>
    <cellStyle name="Heading 4 2 19" xfId="11419"/>
    <cellStyle name="Heading 4 2 2" xfId="11420"/>
    <cellStyle name="Heading 4 2 20" xfId="11421"/>
    <cellStyle name="Heading 4 2 21" xfId="11422"/>
    <cellStyle name="Heading 4 2 22" xfId="11423"/>
    <cellStyle name="Heading 4 2 23" xfId="11424"/>
    <cellStyle name="Heading 4 2 24" xfId="11425"/>
    <cellStyle name="Heading 4 2 25" xfId="11426"/>
    <cellStyle name="Heading 4 2 26" xfId="11427"/>
    <cellStyle name="Heading 4 2 27" xfId="11428"/>
    <cellStyle name="Heading 4 2 28" xfId="11429"/>
    <cellStyle name="Heading 4 2 29" xfId="11430"/>
    <cellStyle name="Heading 4 2 3" xfId="11431"/>
    <cellStyle name="Heading 4 2 30" xfId="11432"/>
    <cellStyle name="Heading 4 2 31" xfId="11433"/>
    <cellStyle name="Heading 4 2 32" xfId="11434"/>
    <cellStyle name="Heading 4 2 33" xfId="11435"/>
    <cellStyle name="Heading 4 2 34" xfId="11436"/>
    <cellStyle name="Heading 4 2 35" xfId="11437"/>
    <cellStyle name="Heading 4 2 36" xfId="11438"/>
    <cellStyle name="Heading 4 2 37" xfId="11439"/>
    <cellStyle name="Heading 4 2 38" xfId="11440"/>
    <cellStyle name="Heading 4 2 39" xfId="11441"/>
    <cellStyle name="Heading 4 2 4" xfId="11442"/>
    <cellStyle name="Heading 4 2 40" xfId="11443"/>
    <cellStyle name="Heading 4 2 41" xfId="11444"/>
    <cellStyle name="Heading 4 2 42" xfId="11445"/>
    <cellStyle name="Heading 4 2 43" xfId="11446"/>
    <cellStyle name="Heading 4 2 44" xfId="11447"/>
    <cellStyle name="Heading 4 2 45" xfId="11448"/>
    <cellStyle name="Heading 4 2 46" xfId="11449"/>
    <cellStyle name="Heading 4 2 47" xfId="11450"/>
    <cellStyle name="Heading 4 2 48" xfId="11451"/>
    <cellStyle name="Heading 4 2 49" xfId="11452"/>
    <cellStyle name="Heading 4 2 5" xfId="11453"/>
    <cellStyle name="Heading 4 2 50" xfId="11454"/>
    <cellStyle name="Heading 4 2 51" xfId="11455"/>
    <cellStyle name="Heading 4 2 52" xfId="11456"/>
    <cellStyle name="Heading 4 2 53" xfId="11457"/>
    <cellStyle name="Heading 4 2 54" xfId="11458"/>
    <cellStyle name="Heading 4 2 55" xfId="11459"/>
    <cellStyle name="Heading 4 2 56" xfId="11460"/>
    <cellStyle name="Heading 4 2 57" xfId="11461"/>
    <cellStyle name="Heading 4 2 58" xfId="11462"/>
    <cellStyle name="Heading 4 2 59" xfId="11463"/>
    <cellStyle name="Heading 4 2 6" xfId="11464"/>
    <cellStyle name="Heading 4 2 60" xfId="11465"/>
    <cellStyle name="Heading 4 2 61" xfId="11466"/>
    <cellStyle name="Heading 4 2 62" xfId="11467"/>
    <cellStyle name="Heading 4 2 63" xfId="11468"/>
    <cellStyle name="Heading 4 2 64" xfId="11469"/>
    <cellStyle name="Heading 4 2 65" xfId="11470"/>
    <cellStyle name="Heading 4 2 66" xfId="11471"/>
    <cellStyle name="Heading 4 2 67" xfId="11472"/>
    <cellStyle name="Heading 4 2 68" xfId="11473"/>
    <cellStyle name="Heading 4 2 69" xfId="11474"/>
    <cellStyle name="Heading 4 2 7" xfId="11475"/>
    <cellStyle name="Heading 4 2 70" xfId="11476"/>
    <cellStyle name="Heading 4 2 71" xfId="11477"/>
    <cellStyle name="Heading 4 2 72" xfId="11478"/>
    <cellStyle name="Heading 4 2 73" xfId="11479"/>
    <cellStyle name="Heading 4 2 74" xfId="11480"/>
    <cellStyle name="Heading 4 2 75" xfId="11481"/>
    <cellStyle name="Heading 4 2 76" xfId="11482"/>
    <cellStyle name="Heading 4 2 77" xfId="11483"/>
    <cellStyle name="Heading 4 2 78" xfId="11484"/>
    <cellStyle name="Heading 4 2 79" xfId="11485"/>
    <cellStyle name="Heading 4 2 8" xfId="11486"/>
    <cellStyle name="Heading 4 2 80" xfId="11487"/>
    <cellStyle name="Heading 4 2 81" xfId="11488"/>
    <cellStyle name="Heading 4 2 82" xfId="11489"/>
    <cellStyle name="Heading 4 2 83" xfId="11490"/>
    <cellStyle name="Heading 4 2 84" xfId="11491"/>
    <cellStyle name="Heading 4 2 85" xfId="11492"/>
    <cellStyle name="Heading 4 2 86" xfId="11493"/>
    <cellStyle name="Heading 4 2 87" xfId="11494"/>
    <cellStyle name="Heading 4 2 88" xfId="11495"/>
    <cellStyle name="Heading 4 2 89" xfId="11496"/>
    <cellStyle name="Heading 4 2 9" xfId="11497"/>
    <cellStyle name="Heading 4 2 90" xfId="22510"/>
    <cellStyle name="Heading 4 2 91" xfId="22679"/>
    <cellStyle name="Heading 4 2 92" xfId="22844"/>
    <cellStyle name="Heading 4 2 93" xfId="23009"/>
    <cellStyle name="Heading 4 2 94" xfId="23174"/>
    <cellStyle name="Heading 4 2 95" xfId="23339"/>
    <cellStyle name="Heading 4 2 96" xfId="23503"/>
    <cellStyle name="Heading 4 2 97" xfId="23668"/>
    <cellStyle name="Heading 4 2 98" xfId="23831"/>
    <cellStyle name="Heading 4 2 99" xfId="23997"/>
    <cellStyle name="Heading 4 20" xfId="11498"/>
    <cellStyle name="Heading 4 21" xfId="11499"/>
    <cellStyle name="Heading 4 22" xfId="11500"/>
    <cellStyle name="Heading 4 23" xfId="11501"/>
    <cellStyle name="Heading 4 24" xfId="11502"/>
    <cellStyle name="Heading 4 25" xfId="11503"/>
    <cellStyle name="Heading 4 26" xfId="11504"/>
    <cellStyle name="Heading 4 27" xfId="11505"/>
    <cellStyle name="Heading 4 28" xfId="11506"/>
    <cellStyle name="Heading 4 29" xfId="11507"/>
    <cellStyle name="Heading 4 3" xfId="11508"/>
    <cellStyle name="Heading 4 3 10" xfId="11509"/>
    <cellStyle name="Heading 4 3 100" xfId="24259"/>
    <cellStyle name="Heading 4 3 101" xfId="24896"/>
    <cellStyle name="Heading 4 3 102" xfId="25058"/>
    <cellStyle name="Heading 4 3 103" xfId="25517"/>
    <cellStyle name="Heading 4 3 104" xfId="25375"/>
    <cellStyle name="Heading 4 3 11" xfId="11510"/>
    <cellStyle name="Heading 4 3 12" xfId="11511"/>
    <cellStyle name="Heading 4 3 13" xfId="11512"/>
    <cellStyle name="Heading 4 3 14" xfId="11513"/>
    <cellStyle name="Heading 4 3 15" xfId="11514"/>
    <cellStyle name="Heading 4 3 16" xfId="11515"/>
    <cellStyle name="Heading 4 3 17" xfId="11516"/>
    <cellStyle name="Heading 4 3 18" xfId="11517"/>
    <cellStyle name="Heading 4 3 19" xfId="11518"/>
    <cellStyle name="Heading 4 3 2" xfId="11519"/>
    <cellStyle name="Heading 4 3 20" xfId="11520"/>
    <cellStyle name="Heading 4 3 21" xfId="11521"/>
    <cellStyle name="Heading 4 3 22" xfId="11522"/>
    <cellStyle name="Heading 4 3 23" xfId="11523"/>
    <cellStyle name="Heading 4 3 24" xfId="11524"/>
    <cellStyle name="Heading 4 3 25" xfId="11525"/>
    <cellStyle name="Heading 4 3 26" xfId="11526"/>
    <cellStyle name="Heading 4 3 27" xfId="11527"/>
    <cellStyle name="Heading 4 3 28" xfId="11528"/>
    <cellStyle name="Heading 4 3 29" xfId="11529"/>
    <cellStyle name="Heading 4 3 3" xfId="11530"/>
    <cellStyle name="Heading 4 3 30" xfId="11531"/>
    <cellStyle name="Heading 4 3 31" xfId="11532"/>
    <cellStyle name="Heading 4 3 32" xfId="11533"/>
    <cellStyle name="Heading 4 3 33" xfId="11534"/>
    <cellStyle name="Heading 4 3 34" xfId="11535"/>
    <cellStyle name="Heading 4 3 35" xfId="11536"/>
    <cellStyle name="Heading 4 3 36" xfId="11537"/>
    <cellStyle name="Heading 4 3 37" xfId="11538"/>
    <cellStyle name="Heading 4 3 38" xfId="11539"/>
    <cellStyle name="Heading 4 3 39" xfId="11540"/>
    <cellStyle name="Heading 4 3 4" xfId="11541"/>
    <cellStyle name="Heading 4 3 40" xfId="11542"/>
    <cellStyle name="Heading 4 3 41" xfId="11543"/>
    <cellStyle name="Heading 4 3 42" xfId="11544"/>
    <cellStyle name="Heading 4 3 43" xfId="11545"/>
    <cellStyle name="Heading 4 3 44" xfId="11546"/>
    <cellStyle name="Heading 4 3 45" xfId="11547"/>
    <cellStyle name="Heading 4 3 46" xfId="11548"/>
    <cellStyle name="Heading 4 3 47" xfId="11549"/>
    <cellStyle name="Heading 4 3 48" xfId="11550"/>
    <cellStyle name="Heading 4 3 49" xfId="11551"/>
    <cellStyle name="Heading 4 3 5" xfId="11552"/>
    <cellStyle name="Heading 4 3 50" xfId="11553"/>
    <cellStyle name="Heading 4 3 51" xfId="11554"/>
    <cellStyle name="Heading 4 3 52" xfId="11555"/>
    <cellStyle name="Heading 4 3 53" xfId="11556"/>
    <cellStyle name="Heading 4 3 54" xfId="11557"/>
    <cellStyle name="Heading 4 3 55" xfId="11558"/>
    <cellStyle name="Heading 4 3 56" xfId="11559"/>
    <cellStyle name="Heading 4 3 57" xfId="11560"/>
    <cellStyle name="Heading 4 3 58" xfId="11561"/>
    <cellStyle name="Heading 4 3 59" xfId="11562"/>
    <cellStyle name="Heading 4 3 6" xfId="11563"/>
    <cellStyle name="Heading 4 3 60" xfId="11564"/>
    <cellStyle name="Heading 4 3 61" xfId="11565"/>
    <cellStyle name="Heading 4 3 62" xfId="11566"/>
    <cellStyle name="Heading 4 3 63" xfId="11567"/>
    <cellStyle name="Heading 4 3 64" xfId="11568"/>
    <cellStyle name="Heading 4 3 65" xfId="11569"/>
    <cellStyle name="Heading 4 3 66" xfId="11570"/>
    <cellStyle name="Heading 4 3 67" xfId="11571"/>
    <cellStyle name="Heading 4 3 68" xfId="11572"/>
    <cellStyle name="Heading 4 3 69" xfId="11573"/>
    <cellStyle name="Heading 4 3 7" xfId="11574"/>
    <cellStyle name="Heading 4 3 70" xfId="11575"/>
    <cellStyle name="Heading 4 3 71" xfId="11576"/>
    <cellStyle name="Heading 4 3 72" xfId="11577"/>
    <cellStyle name="Heading 4 3 73" xfId="11578"/>
    <cellStyle name="Heading 4 3 74" xfId="11579"/>
    <cellStyle name="Heading 4 3 75" xfId="11580"/>
    <cellStyle name="Heading 4 3 76" xfId="11581"/>
    <cellStyle name="Heading 4 3 77" xfId="11582"/>
    <cellStyle name="Heading 4 3 78" xfId="11583"/>
    <cellStyle name="Heading 4 3 79" xfId="11584"/>
    <cellStyle name="Heading 4 3 8" xfId="11585"/>
    <cellStyle name="Heading 4 3 80" xfId="11586"/>
    <cellStyle name="Heading 4 3 81" xfId="11587"/>
    <cellStyle name="Heading 4 3 82" xfId="11588"/>
    <cellStyle name="Heading 4 3 83" xfId="11589"/>
    <cellStyle name="Heading 4 3 84" xfId="11590"/>
    <cellStyle name="Heading 4 3 85" xfId="11591"/>
    <cellStyle name="Heading 4 3 86" xfId="11592"/>
    <cellStyle name="Heading 4 3 87" xfId="11593"/>
    <cellStyle name="Heading 4 3 88" xfId="11594"/>
    <cellStyle name="Heading 4 3 89" xfId="11595"/>
    <cellStyle name="Heading 4 3 9" xfId="11596"/>
    <cellStyle name="Heading 4 3 90" xfId="22511"/>
    <cellStyle name="Heading 4 3 91" xfId="22680"/>
    <cellStyle name="Heading 4 3 92" xfId="22845"/>
    <cellStyle name="Heading 4 3 93" xfId="23010"/>
    <cellStyle name="Heading 4 3 94" xfId="23175"/>
    <cellStyle name="Heading 4 3 95" xfId="23340"/>
    <cellStyle name="Heading 4 3 96" xfId="23504"/>
    <cellStyle name="Heading 4 3 97" xfId="23669"/>
    <cellStyle name="Heading 4 3 98" xfId="23832"/>
    <cellStyle name="Heading 4 3 99" xfId="23998"/>
    <cellStyle name="Heading 4 30" xfId="11597"/>
    <cellStyle name="Heading 4 31" xfId="11598"/>
    <cellStyle name="Heading 4 32" xfId="11599"/>
    <cellStyle name="Heading 4 33" xfId="11600"/>
    <cellStyle name="Heading 4 34" xfId="11601"/>
    <cellStyle name="Heading 4 35" xfId="11602"/>
    <cellStyle name="Heading 4 36" xfId="11603"/>
    <cellStyle name="Heading 4 37" xfId="11604"/>
    <cellStyle name="Heading 4 38" xfId="11605"/>
    <cellStyle name="Heading 4 39" xfId="11606"/>
    <cellStyle name="Heading 4 4" xfId="11607"/>
    <cellStyle name="Heading 4 4 10" xfId="11608"/>
    <cellStyle name="Heading 4 4 100" xfId="24260"/>
    <cellStyle name="Heading 4 4 101" xfId="24897"/>
    <cellStyle name="Heading 4 4 102" xfId="25059"/>
    <cellStyle name="Heading 4 4 103" xfId="25521"/>
    <cellStyle name="Heading 4 4 104" xfId="25373"/>
    <cellStyle name="Heading 4 4 11" xfId="11609"/>
    <cellStyle name="Heading 4 4 12" xfId="11610"/>
    <cellStyle name="Heading 4 4 13" xfId="11611"/>
    <cellStyle name="Heading 4 4 14" xfId="11612"/>
    <cellStyle name="Heading 4 4 15" xfId="11613"/>
    <cellStyle name="Heading 4 4 16" xfId="11614"/>
    <cellStyle name="Heading 4 4 17" xfId="11615"/>
    <cellStyle name="Heading 4 4 18" xfId="11616"/>
    <cellStyle name="Heading 4 4 19" xfId="11617"/>
    <cellStyle name="Heading 4 4 2" xfId="11618"/>
    <cellStyle name="Heading 4 4 20" xfId="11619"/>
    <cellStyle name="Heading 4 4 21" xfId="11620"/>
    <cellStyle name="Heading 4 4 22" xfId="11621"/>
    <cellStyle name="Heading 4 4 23" xfId="11622"/>
    <cellStyle name="Heading 4 4 24" xfId="11623"/>
    <cellStyle name="Heading 4 4 25" xfId="11624"/>
    <cellStyle name="Heading 4 4 26" xfId="11625"/>
    <cellStyle name="Heading 4 4 27" xfId="11626"/>
    <cellStyle name="Heading 4 4 28" xfId="11627"/>
    <cellStyle name="Heading 4 4 29" xfId="11628"/>
    <cellStyle name="Heading 4 4 3" xfId="11629"/>
    <cellStyle name="Heading 4 4 30" xfId="11630"/>
    <cellStyle name="Heading 4 4 31" xfId="11631"/>
    <cellStyle name="Heading 4 4 32" xfId="11632"/>
    <cellStyle name="Heading 4 4 33" xfId="11633"/>
    <cellStyle name="Heading 4 4 34" xfId="11634"/>
    <cellStyle name="Heading 4 4 35" xfId="11635"/>
    <cellStyle name="Heading 4 4 36" xfId="11636"/>
    <cellStyle name="Heading 4 4 37" xfId="11637"/>
    <cellStyle name="Heading 4 4 38" xfId="11638"/>
    <cellStyle name="Heading 4 4 39" xfId="11639"/>
    <cellStyle name="Heading 4 4 4" xfId="11640"/>
    <cellStyle name="Heading 4 4 40" xfId="11641"/>
    <cellStyle name="Heading 4 4 41" xfId="11642"/>
    <cellStyle name="Heading 4 4 42" xfId="11643"/>
    <cellStyle name="Heading 4 4 43" xfId="11644"/>
    <cellStyle name="Heading 4 4 44" xfId="11645"/>
    <cellStyle name="Heading 4 4 45" xfId="11646"/>
    <cellStyle name="Heading 4 4 46" xfId="11647"/>
    <cellStyle name="Heading 4 4 47" xfId="11648"/>
    <cellStyle name="Heading 4 4 48" xfId="11649"/>
    <cellStyle name="Heading 4 4 49" xfId="11650"/>
    <cellStyle name="Heading 4 4 5" xfId="11651"/>
    <cellStyle name="Heading 4 4 50" xfId="11652"/>
    <cellStyle name="Heading 4 4 51" xfId="11653"/>
    <cellStyle name="Heading 4 4 52" xfId="11654"/>
    <cellStyle name="Heading 4 4 53" xfId="11655"/>
    <cellStyle name="Heading 4 4 54" xfId="11656"/>
    <cellStyle name="Heading 4 4 55" xfId="11657"/>
    <cellStyle name="Heading 4 4 56" xfId="11658"/>
    <cellStyle name="Heading 4 4 57" xfId="11659"/>
    <cellStyle name="Heading 4 4 58" xfId="11660"/>
    <cellStyle name="Heading 4 4 59" xfId="11661"/>
    <cellStyle name="Heading 4 4 6" xfId="11662"/>
    <cellStyle name="Heading 4 4 60" xfId="11663"/>
    <cellStyle name="Heading 4 4 61" xfId="11664"/>
    <cellStyle name="Heading 4 4 62" xfId="11665"/>
    <cellStyle name="Heading 4 4 63" xfId="11666"/>
    <cellStyle name="Heading 4 4 64" xfId="11667"/>
    <cellStyle name="Heading 4 4 65" xfId="11668"/>
    <cellStyle name="Heading 4 4 66" xfId="11669"/>
    <cellStyle name="Heading 4 4 67" xfId="11670"/>
    <cellStyle name="Heading 4 4 68" xfId="11671"/>
    <cellStyle name="Heading 4 4 69" xfId="11672"/>
    <cellStyle name="Heading 4 4 7" xfId="11673"/>
    <cellStyle name="Heading 4 4 70" xfId="11674"/>
    <cellStyle name="Heading 4 4 71" xfId="11675"/>
    <cellStyle name="Heading 4 4 72" xfId="11676"/>
    <cellStyle name="Heading 4 4 73" xfId="11677"/>
    <cellStyle name="Heading 4 4 74" xfId="11678"/>
    <cellStyle name="Heading 4 4 75" xfId="11679"/>
    <cellStyle name="Heading 4 4 76" xfId="11680"/>
    <cellStyle name="Heading 4 4 77" xfId="11681"/>
    <cellStyle name="Heading 4 4 78" xfId="11682"/>
    <cellStyle name="Heading 4 4 79" xfId="11683"/>
    <cellStyle name="Heading 4 4 8" xfId="11684"/>
    <cellStyle name="Heading 4 4 80" xfId="11685"/>
    <cellStyle name="Heading 4 4 81" xfId="11686"/>
    <cellStyle name="Heading 4 4 82" xfId="11687"/>
    <cellStyle name="Heading 4 4 83" xfId="11688"/>
    <cellStyle name="Heading 4 4 84" xfId="11689"/>
    <cellStyle name="Heading 4 4 85" xfId="11690"/>
    <cellStyle name="Heading 4 4 86" xfId="11691"/>
    <cellStyle name="Heading 4 4 87" xfId="11692"/>
    <cellStyle name="Heading 4 4 88" xfId="11693"/>
    <cellStyle name="Heading 4 4 89" xfId="11694"/>
    <cellStyle name="Heading 4 4 9" xfId="11695"/>
    <cellStyle name="Heading 4 4 90" xfId="22512"/>
    <cellStyle name="Heading 4 4 91" xfId="22681"/>
    <cellStyle name="Heading 4 4 92" xfId="22846"/>
    <cellStyle name="Heading 4 4 93" xfId="23011"/>
    <cellStyle name="Heading 4 4 94" xfId="23176"/>
    <cellStyle name="Heading 4 4 95" xfId="23341"/>
    <cellStyle name="Heading 4 4 96" xfId="23505"/>
    <cellStyle name="Heading 4 4 97" xfId="23670"/>
    <cellStyle name="Heading 4 4 98" xfId="23833"/>
    <cellStyle name="Heading 4 4 99" xfId="23999"/>
    <cellStyle name="Heading 4 40" xfId="11696"/>
    <cellStyle name="Heading 4 41" xfId="11697"/>
    <cellStyle name="Heading 4 42" xfId="11698"/>
    <cellStyle name="Heading 4 43" xfId="11699"/>
    <cellStyle name="Heading 4 44" xfId="11700"/>
    <cellStyle name="Heading 4 45" xfId="11701"/>
    <cellStyle name="Heading 4 46" xfId="11702"/>
    <cellStyle name="Heading 4 47" xfId="11703"/>
    <cellStyle name="Heading 4 48" xfId="11704"/>
    <cellStyle name="Heading 4 49" xfId="11705"/>
    <cellStyle name="Heading 4 5" xfId="11706"/>
    <cellStyle name="Heading 4 5 2" xfId="24375"/>
    <cellStyle name="Heading 4 5 2 2" xfId="24674"/>
    <cellStyle name="Heading 4 5 3" xfId="25524"/>
    <cellStyle name="Heading 4 5 4" xfId="25366"/>
    <cellStyle name="Heading 4 50" xfId="11707"/>
    <cellStyle name="Heading 4 51" xfId="11708"/>
    <cellStyle name="Heading 4 52" xfId="11709"/>
    <cellStyle name="Heading 4 53" xfId="11710"/>
    <cellStyle name="Heading 4 54" xfId="11711"/>
    <cellStyle name="Heading 4 55" xfId="11712"/>
    <cellStyle name="Heading 4 56" xfId="11713"/>
    <cellStyle name="Heading 4 57" xfId="11714"/>
    <cellStyle name="Heading 4 58" xfId="11715"/>
    <cellStyle name="Heading 4 59" xfId="11716"/>
    <cellStyle name="Heading 4 6" xfId="11717"/>
    <cellStyle name="Heading 4 6 2" xfId="24427"/>
    <cellStyle name="Heading 4 6 2 2" xfId="24675"/>
    <cellStyle name="Heading 4 6 3" xfId="25526"/>
    <cellStyle name="Heading 4 6 4" xfId="25863"/>
    <cellStyle name="Heading 4 60" xfId="11718"/>
    <cellStyle name="Heading 4 61" xfId="11719"/>
    <cellStyle name="Heading 4 62" xfId="11720"/>
    <cellStyle name="Heading 4 63" xfId="11721"/>
    <cellStyle name="Heading 4 64" xfId="11722"/>
    <cellStyle name="Heading 4 65" xfId="11723"/>
    <cellStyle name="Heading 4 66" xfId="11724"/>
    <cellStyle name="Heading 4 67" xfId="11725"/>
    <cellStyle name="Heading 4 68" xfId="11726"/>
    <cellStyle name="Heading 4 69" xfId="11727"/>
    <cellStyle name="Heading 4 7" xfId="11728"/>
    <cellStyle name="Heading 4 7 2" xfId="24477"/>
    <cellStyle name="Heading 4 7 2 2" xfId="24676"/>
    <cellStyle name="Heading 4 7 3" xfId="25527"/>
    <cellStyle name="Heading 4 7 4" xfId="25365"/>
    <cellStyle name="Heading 4 70" xfId="11729"/>
    <cellStyle name="Heading 4 71" xfId="11730"/>
    <cellStyle name="Heading 4 72" xfId="11731"/>
    <cellStyle name="Heading 4 73" xfId="11732"/>
    <cellStyle name="Heading 4 74" xfId="11733"/>
    <cellStyle name="Heading 4 75" xfId="11734"/>
    <cellStyle name="Heading 4 76" xfId="11735"/>
    <cellStyle name="Heading 4 77" xfId="11736"/>
    <cellStyle name="Heading 4 78" xfId="11737"/>
    <cellStyle name="Heading 4 79" xfId="11738"/>
    <cellStyle name="Heading 4 8" xfId="11739"/>
    <cellStyle name="Heading 4 8 2" xfId="24532"/>
    <cellStyle name="Heading 4 8 2 2" xfId="24677"/>
    <cellStyle name="Heading 4 8 3" xfId="25528"/>
    <cellStyle name="Heading 4 8 4" xfId="25364"/>
    <cellStyle name="Heading 4 80" xfId="11740"/>
    <cellStyle name="Heading 4 81" xfId="11741"/>
    <cellStyle name="Heading 4 82" xfId="11742"/>
    <cellStyle name="Heading 4 83" xfId="11743"/>
    <cellStyle name="Heading 4 84" xfId="11744"/>
    <cellStyle name="Heading 4 85" xfId="11745"/>
    <cellStyle name="Heading 4 86" xfId="11746"/>
    <cellStyle name="Heading 4 87" xfId="11747"/>
    <cellStyle name="Heading 4 88" xfId="11748"/>
    <cellStyle name="Heading 4 89" xfId="11749"/>
    <cellStyle name="Heading 4 9" xfId="11750"/>
    <cellStyle name="Heading 4 90" xfId="11751"/>
    <cellStyle name="Heading 4 91" xfId="11752"/>
    <cellStyle name="Heading 4 92" xfId="11753"/>
    <cellStyle name="Heading 4 93" xfId="22509"/>
    <cellStyle name="Heading 4 94" xfId="22678"/>
    <cellStyle name="Heading 4 95" xfId="22843"/>
    <cellStyle name="Heading 4 96" xfId="23008"/>
    <cellStyle name="Heading 4 97" xfId="23173"/>
    <cellStyle name="Heading 4 98" xfId="23338"/>
    <cellStyle name="Heading 4 99" xfId="23502"/>
    <cellStyle name="Input" xfId="11754"/>
    <cellStyle name="Input 10" xfId="11755"/>
    <cellStyle name="Input 100" xfId="23671"/>
    <cellStyle name="Input 100 2" xfId="27181"/>
    <cellStyle name="Input 100 2 2" xfId="30324"/>
    <cellStyle name="Input 100 3" xfId="26635"/>
    <cellStyle name="Input 100 3 2" xfId="29788"/>
    <cellStyle name="Input 100 4" xfId="26902"/>
    <cellStyle name="Input 100 4 2" xfId="30055"/>
    <cellStyle name="Input 100 5" xfId="29472"/>
    <cellStyle name="Input 101" xfId="23834"/>
    <cellStyle name="Input 101 2" xfId="27205"/>
    <cellStyle name="Input 101 2 2" xfId="30348"/>
    <cellStyle name="Input 101 3" xfId="26616"/>
    <cellStyle name="Input 101 3 2" xfId="29769"/>
    <cellStyle name="Input 101 4" xfId="26919"/>
    <cellStyle name="Input 101 4 2" xfId="30072"/>
    <cellStyle name="Input 101 5" xfId="29492"/>
    <cellStyle name="Input 102" xfId="24000"/>
    <cellStyle name="Input 102 2" xfId="27227"/>
    <cellStyle name="Input 102 2 2" xfId="30370"/>
    <cellStyle name="Input 102 3" xfId="26596"/>
    <cellStyle name="Input 102 3 2" xfId="29749"/>
    <cellStyle name="Input 102 4" xfId="26934"/>
    <cellStyle name="Input 102 4 2" xfId="30087"/>
    <cellStyle name="Input 102 5" xfId="29512"/>
    <cellStyle name="Input 103" xfId="24128"/>
    <cellStyle name="Input 103 2" xfId="24261"/>
    <cellStyle name="Input 103 2 2" xfId="27261"/>
    <cellStyle name="Input 103 2 2 2" xfId="30398"/>
    <cellStyle name="Input 103 2 3" xfId="26566"/>
    <cellStyle name="Input 103 2 3 2" xfId="29725"/>
    <cellStyle name="Input 103 2 4" xfId="26961"/>
    <cellStyle name="Input 103 2 4 2" xfId="30111"/>
    <cellStyle name="Input 103 2 5" xfId="29537"/>
    <cellStyle name="Input 103 3" xfId="26171"/>
    <cellStyle name="Input 103 3 2" xfId="29619"/>
    <cellStyle name="Input 103 4" xfId="26423"/>
    <cellStyle name="Input 103 4 2" xfId="29639"/>
    <cellStyle name="Input 103 5" xfId="26300"/>
    <cellStyle name="Input 103 5 2" xfId="29631"/>
    <cellStyle name="Input 103 6" xfId="27253"/>
    <cellStyle name="Input 103 6 2" xfId="30392"/>
    <cellStyle name="Input 103 7" xfId="27356"/>
    <cellStyle name="Input 103 7 2" xfId="30488"/>
    <cellStyle name="Input 103 8" xfId="26481"/>
    <cellStyle name="Input 103 8 2" xfId="29644"/>
    <cellStyle name="Input 103 9" xfId="29531"/>
    <cellStyle name="Input 104" xfId="24898"/>
    <cellStyle name="Input 104 2" xfId="27315"/>
    <cellStyle name="Input 104 2 2" xfId="30448"/>
    <cellStyle name="Input 104 3" xfId="26515"/>
    <cellStyle name="Input 104 3 2" xfId="29678"/>
    <cellStyle name="Input 104 4" xfId="26999"/>
    <cellStyle name="Input 104 4 2" xfId="30145"/>
    <cellStyle name="Input 104 5" xfId="29577"/>
    <cellStyle name="Input 105" xfId="25060"/>
    <cellStyle name="Input 105 2" xfId="27337"/>
    <cellStyle name="Input 105 2 2" xfId="30470"/>
    <cellStyle name="Input 105 3" xfId="26497"/>
    <cellStyle name="Input 105 3 2" xfId="29660"/>
    <cellStyle name="Input 105 4" xfId="27017"/>
    <cellStyle name="Input 105 4 2" xfId="30163"/>
    <cellStyle name="Input 105 5" xfId="29597"/>
    <cellStyle name="Input 106" xfId="25529"/>
    <cellStyle name="Input 107" xfId="25363"/>
    <cellStyle name="Input 108" xfId="26108"/>
    <cellStyle name="Input 108 2" xfId="29616"/>
    <cellStyle name="Input 109" xfId="26245"/>
    <cellStyle name="Input 109 2" xfId="29626"/>
    <cellStyle name="Input 11" xfId="11756"/>
    <cellStyle name="Input 110" xfId="26363"/>
    <cellStyle name="Input 110 2" xfId="29634"/>
    <cellStyle name="Input 111" xfId="27609"/>
    <cellStyle name="Input 12" xfId="11757"/>
    <cellStyle name="Input 13" xfId="11758"/>
    <cellStyle name="Input 14" xfId="11759"/>
    <cellStyle name="Input 15" xfId="11760"/>
    <cellStyle name="Input 16" xfId="11761"/>
    <cellStyle name="Input 17" xfId="11762"/>
    <cellStyle name="Input 18" xfId="11763"/>
    <cellStyle name="Input 19" xfId="11764"/>
    <cellStyle name="Input 2" xfId="11765"/>
    <cellStyle name="Input 2 10" xfId="11766"/>
    <cellStyle name="Input 2 100" xfId="24262"/>
    <cellStyle name="Input 2 100 2" xfId="27262"/>
    <cellStyle name="Input 2 100 2 2" xfId="30399"/>
    <cellStyle name="Input 2 100 3" xfId="26565"/>
    <cellStyle name="Input 2 100 3 2" xfId="29724"/>
    <cellStyle name="Input 2 100 4" xfId="26962"/>
    <cellStyle name="Input 2 100 4 2" xfId="30112"/>
    <cellStyle name="Input 2 100 5" xfId="29538"/>
    <cellStyle name="Input 2 101" xfId="24899"/>
    <cellStyle name="Input 2 101 2" xfId="27316"/>
    <cellStyle name="Input 2 101 2 2" xfId="30449"/>
    <cellStyle name="Input 2 101 3" xfId="26514"/>
    <cellStyle name="Input 2 101 3 2" xfId="29677"/>
    <cellStyle name="Input 2 101 4" xfId="27000"/>
    <cellStyle name="Input 2 101 4 2" xfId="30146"/>
    <cellStyle name="Input 2 101 5" xfId="29578"/>
    <cellStyle name="Input 2 102" xfId="25061"/>
    <cellStyle name="Input 2 102 2" xfId="27338"/>
    <cellStyle name="Input 2 102 2 2" xfId="30471"/>
    <cellStyle name="Input 2 102 3" xfId="26496"/>
    <cellStyle name="Input 2 102 3 2" xfId="29659"/>
    <cellStyle name="Input 2 102 4" xfId="27018"/>
    <cellStyle name="Input 2 102 4 2" xfId="30164"/>
    <cellStyle name="Input 2 102 5" xfId="29598"/>
    <cellStyle name="Input 2 103" xfId="25530"/>
    <cellStyle name="Input 2 104" xfId="25362"/>
    <cellStyle name="Input 2 11" xfId="11767"/>
    <cellStyle name="Input 2 12" xfId="11768"/>
    <cellStyle name="Input 2 13" xfId="11769"/>
    <cellStyle name="Input 2 14" xfId="11770"/>
    <cellStyle name="Input 2 15" xfId="11771"/>
    <cellStyle name="Input 2 16" xfId="11772"/>
    <cellStyle name="Input 2 17" xfId="11773"/>
    <cellStyle name="Input 2 18" xfId="11774"/>
    <cellStyle name="Input 2 19" xfId="11775"/>
    <cellStyle name="Input 2 2" xfId="11776"/>
    <cellStyle name="Input 2 20" xfId="11777"/>
    <cellStyle name="Input 2 21" xfId="11778"/>
    <cellStyle name="Input 2 22" xfId="11779"/>
    <cellStyle name="Input 2 23" xfId="11780"/>
    <cellStyle name="Input 2 24" xfId="11781"/>
    <cellStyle name="Input 2 25" xfId="11782"/>
    <cellStyle name="Input 2 26" xfId="11783"/>
    <cellStyle name="Input 2 27" xfId="11784"/>
    <cellStyle name="Input 2 28" xfId="11785"/>
    <cellStyle name="Input 2 29" xfId="11786"/>
    <cellStyle name="Input 2 3" xfId="11787"/>
    <cellStyle name="Input 2 30" xfId="11788"/>
    <cellStyle name="Input 2 31" xfId="11789"/>
    <cellStyle name="Input 2 32" xfId="11790"/>
    <cellStyle name="Input 2 33" xfId="11791"/>
    <cellStyle name="Input 2 34" xfId="11792"/>
    <cellStyle name="Input 2 35" xfId="11793"/>
    <cellStyle name="Input 2 36" xfId="11794"/>
    <cellStyle name="Input 2 37" xfId="11795"/>
    <cellStyle name="Input 2 38" xfId="11796"/>
    <cellStyle name="Input 2 39" xfId="11797"/>
    <cellStyle name="Input 2 4" xfId="11798"/>
    <cellStyle name="Input 2 40" xfId="11799"/>
    <cellStyle name="Input 2 41" xfId="11800"/>
    <cellStyle name="Input 2 42" xfId="11801"/>
    <cellStyle name="Input 2 43" xfId="11802"/>
    <cellStyle name="Input 2 44" xfId="11803"/>
    <cellStyle name="Input 2 45" xfId="11804"/>
    <cellStyle name="Input 2 46" xfId="11805"/>
    <cellStyle name="Input 2 47" xfId="11806"/>
    <cellStyle name="Input 2 48" xfId="11807"/>
    <cellStyle name="Input 2 49" xfId="11808"/>
    <cellStyle name="Input 2 5" xfId="11809"/>
    <cellStyle name="Input 2 50" xfId="11810"/>
    <cellStyle name="Input 2 51" xfId="11811"/>
    <cellStyle name="Input 2 52" xfId="11812"/>
    <cellStyle name="Input 2 53" xfId="11813"/>
    <cellStyle name="Input 2 54" xfId="11814"/>
    <cellStyle name="Input 2 55" xfId="11815"/>
    <cellStyle name="Input 2 56" xfId="11816"/>
    <cellStyle name="Input 2 57" xfId="11817"/>
    <cellStyle name="Input 2 58" xfId="11818"/>
    <cellStyle name="Input 2 59" xfId="11819"/>
    <cellStyle name="Input 2 6" xfId="11820"/>
    <cellStyle name="Input 2 60" xfId="11821"/>
    <cellStyle name="Input 2 61" xfId="11822"/>
    <cellStyle name="Input 2 62" xfId="11823"/>
    <cellStyle name="Input 2 63" xfId="11824"/>
    <cellStyle name="Input 2 64" xfId="11825"/>
    <cellStyle name="Input 2 65" xfId="11826"/>
    <cellStyle name="Input 2 66" xfId="11827"/>
    <cellStyle name="Input 2 67" xfId="11828"/>
    <cellStyle name="Input 2 68" xfId="11829"/>
    <cellStyle name="Input 2 69" xfId="11830"/>
    <cellStyle name="Input 2 7" xfId="11831"/>
    <cellStyle name="Input 2 70" xfId="11832"/>
    <cellStyle name="Input 2 71" xfId="11833"/>
    <cellStyle name="Input 2 72" xfId="11834"/>
    <cellStyle name="Input 2 73" xfId="11835"/>
    <cellStyle name="Input 2 74" xfId="11836"/>
    <cellStyle name="Input 2 75" xfId="11837"/>
    <cellStyle name="Input 2 76" xfId="11838"/>
    <cellStyle name="Input 2 77" xfId="11839"/>
    <cellStyle name="Input 2 78" xfId="11840"/>
    <cellStyle name="Input 2 79" xfId="11841"/>
    <cellStyle name="Input 2 8" xfId="11842"/>
    <cellStyle name="Input 2 80" xfId="11843"/>
    <cellStyle name="Input 2 81" xfId="11844"/>
    <cellStyle name="Input 2 82" xfId="11845"/>
    <cellStyle name="Input 2 83" xfId="11846"/>
    <cellStyle name="Input 2 84" xfId="11847"/>
    <cellStyle name="Input 2 85" xfId="11848"/>
    <cellStyle name="Input 2 86" xfId="11849"/>
    <cellStyle name="Input 2 87" xfId="11850"/>
    <cellStyle name="Input 2 88" xfId="11851"/>
    <cellStyle name="Input 2 89" xfId="11852"/>
    <cellStyle name="Input 2 9" xfId="11853"/>
    <cellStyle name="Input 2 90" xfId="22514"/>
    <cellStyle name="Input 2 90 2" xfId="27033"/>
    <cellStyle name="Input 2 90 2 2" xfId="30176"/>
    <cellStyle name="Input 2 90 3" xfId="26768"/>
    <cellStyle name="Input 2 90 3 2" xfId="29921"/>
    <cellStyle name="Input 2 90 4" xfId="26779"/>
    <cellStyle name="Input 2 90 4 2" xfId="29932"/>
    <cellStyle name="Input 2 90 5" xfId="29333"/>
    <cellStyle name="Input 2 91" xfId="22683"/>
    <cellStyle name="Input 2 91 2" xfId="27056"/>
    <cellStyle name="Input 2 91 2 2" xfId="30199"/>
    <cellStyle name="Input 2 91 3" xfId="26749"/>
    <cellStyle name="Input 2 91 3 2" xfId="29902"/>
    <cellStyle name="Input 2 91 4" xfId="26798"/>
    <cellStyle name="Input 2 91 4 2" xfId="29951"/>
    <cellStyle name="Input 2 91 5" xfId="29353"/>
    <cellStyle name="Input 2 92" xfId="22848"/>
    <cellStyle name="Input 2 92 2" xfId="27078"/>
    <cellStyle name="Input 2 92 2 2" xfId="30221"/>
    <cellStyle name="Input 2 92 3" xfId="26729"/>
    <cellStyle name="Input 2 92 3 2" xfId="29882"/>
    <cellStyle name="Input 2 92 4" xfId="26818"/>
    <cellStyle name="Input 2 92 4 2" xfId="29971"/>
    <cellStyle name="Input 2 92 5" xfId="29373"/>
    <cellStyle name="Input 2 93" xfId="23013"/>
    <cellStyle name="Input 2 93 2" xfId="27098"/>
    <cellStyle name="Input 2 93 2 2" xfId="30241"/>
    <cellStyle name="Input 2 93 3" xfId="26709"/>
    <cellStyle name="Input 2 93 3 2" xfId="29862"/>
    <cellStyle name="Input 2 93 4" xfId="26838"/>
    <cellStyle name="Input 2 93 4 2" xfId="29991"/>
    <cellStyle name="Input 2 93 5" xfId="29393"/>
    <cellStyle name="Input 2 94" xfId="23178"/>
    <cellStyle name="Input 2 94 2" xfId="27118"/>
    <cellStyle name="Input 2 94 2 2" xfId="30261"/>
    <cellStyle name="Input 2 94 3" xfId="26694"/>
    <cellStyle name="Input 2 94 3 2" xfId="29847"/>
    <cellStyle name="Input 2 94 4" xfId="26853"/>
    <cellStyle name="Input 2 94 4 2" xfId="30006"/>
    <cellStyle name="Input 2 94 5" xfId="29413"/>
    <cellStyle name="Input 2 95" xfId="23343"/>
    <cellStyle name="Input 2 95 2" xfId="27139"/>
    <cellStyle name="Input 2 95 2 2" xfId="30282"/>
    <cellStyle name="Input 2 95 3" xfId="26674"/>
    <cellStyle name="Input 2 95 3 2" xfId="29827"/>
    <cellStyle name="Input 2 95 4" xfId="26871"/>
    <cellStyle name="Input 2 95 4 2" xfId="30024"/>
    <cellStyle name="Input 2 95 5" xfId="29433"/>
    <cellStyle name="Input 2 96" xfId="23507"/>
    <cellStyle name="Input 2 96 2" xfId="27160"/>
    <cellStyle name="Input 2 96 2 2" xfId="30303"/>
    <cellStyle name="Input 2 96 3" xfId="26654"/>
    <cellStyle name="Input 2 96 3 2" xfId="29807"/>
    <cellStyle name="Input 2 96 4" xfId="27197"/>
    <cellStyle name="Input 2 96 4 2" xfId="30340"/>
    <cellStyle name="Input 2 96 5" xfId="29453"/>
    <cellStyle name="Input 2 97" xfId="23672"/>
    <cellStyle name="Input 2 97 2" xfId="27182"/>
    <cellStyle name="Input 2 97 2 2" xfId="30325"/>
    <cellStyle name="Input 2 97 3" xfId="26634"/>
    <cellStyle name="Input 2 97 3 2" xfId="29787"/>
    <cellStyle name="Input 2 97 4" xfId="26903"/>
    <cellStyle name="Input 2 97 4 2" xfId="30056"/>
    <cellStyle name="Input 2 97 5" xfId="29473"/>
    <cellStyle name="Input 2 98" xfId="23835"/>
    <cellStyle name="Input 2 98 2" xfId="27206"/>
    <cellStyle name="Input 2 98 2 2" xfId="30349"/>
    <cellStyle name="Input 2 98 3" xfId="26615"/>
    <cellStyle name="Input 2 98 3 2" xfId="29768"/>
    <cellStyle name="Input 2 98 4" xfId="26920"/>
    <cellStyle name="Input 2 98 4 2" xfId="30073"/>
    <cellStyle name="Input 2 98 5" xfId="29493"/>
    <cellStyle name="Input 2 99" xfId="24001"/>
    <cellStyle name="Input 2 99 2" xfId="27228"/>
    <cellStyle name="Input 2 99 2 2" xfId="30371"/>
    <cellStyle name="Input 2 99 3" xfId="26595"/>
    <cellStyle name="Input 2 99 3 2" xfId="29748"/>
    <cellStyle name="Input 2 99 4" xfId="26935"/>
    <cellStyle name="Input 2 99 4 2" xfId="30088"/>
    <cellStyle name="Input 2 99 5" xfId="29513"/>
    <cellStyle name="Input 20" xfId="11854"/>
    <cellStyle name="Input 21" xfId="11855"/>
    <cellStyle name="Input 22" xfId="11856"/>
    <cellStyle name="Input 23" xfId="11857"/>
    <cellStyle name="Input 24" xfId="11858"/>
    <cellStyle name="Input 25" xfId="11859"/>
    <cellStyle name="Input 26" xfId="11860"/>
    <cellStyle name="Input 27" xfId="11861"/>
    <cellStyle name="Input 28" xfId="11862"/>
    <cellStyle name="Input 29" xfId="11863"/>
    <cellStyle name="Input 3" xfId="11864"/>
    <cellStyle name="Input 3 10" xfId="11865"/>
    <cellStyle name="Input 3 100" xfId="24263"/>
    <cellStyle name="Input 3 100 2" xfId="27263"/>
    <cellStyle name="Input 3 100 2 2" xfId="30400"/>
    <cellStyle name="Input 3 100 3" xfId="26564"/>
    <cellStyle name="Input 3 100 3 2" xfId="29723"/>
    <cellStyle name="Input 3 100 4" xfId="26963"/>
    <cellStyle name="Input 3 100 4 2" xfId="30113"/>
    <cellStyle name="Input 3 100 5" xfId="29539"/>
    <cellStyle name="Input 3 101" xfId="24900"/>
    <cellStyle name="Input 3 101 2" xfId="27317"/>
    <cellStyle name="Input 3 101 2 2" xfId="30450"/>
    <cellStyle name="Input 3 101 3" xfId="26513"/>
    <cellStyle name="Input 3 101 3 2" xfId="29676"/>
    <cellStyle name="Input 3 101 4" xfId="27001"/>
    <cellStyle name="Input 3 101 4 2" xfId="30147"/>
    <cellStyle name="Input 3 101 5" xfId="29579"/>
    <cellStyle name="Input 3 102" xfId="25062"/>
    <cellStyle name="Input 3 102 2" xfId="27339"/>
    <cellStyle name="Input 3 102 2 2" xfId="30472"/>
    <cellStyle name="Input 3 102 3" xfId="26495"/>
    <cellStyle name="Input 3 102 3 2" xfId="29658"/>
    <cellStyle name="Input 3 102 4" xfId="27019"/>
    <cellStyle name="Input 3 102 4 2" xfId="30165"/>
    <cellStyle name="Input 3 102 5" xfId="29599"/>
    <cellStyle name="Input 3 103" xfId="25532"/>
    <cellStyle name="Input 3 104" xfId="25360"/>
    <cellStyle name="Input 3 11" xfId="11866"/>
    <cellStyle name="Input 3 12" xfId="11867"/>
    <cellStyle name="Input 3 13" xfId="11868"/>
    <cellStyle name="Input 3 14" xfId="11869"/>
    <cellStyle name="Input 3 15" xfId="11870"/>
    <cellStyle name="Input 3 16" xfId="11871"/>
    <cellStyle name="Input 3 17" xfId="11872"/>
    <cellStyle name="Input 3 18" xfId="11873"/>
    <cellStyle name="Input 3 19" xfId="11874"/>
    <cellStyle name="Input 3 2" xfId="11875"/>
    <cellStyle name="Input 3 20" xfId="11876"/>
    <cellStyle name="Input 3 21" xfId="11877"/>
    <cellStyle name="Input 3 22" xfId="11878"/>
    <cellStyle name="Input 3 23" xfId="11879"/>
    <cellStyle name="Input 3 24" xfId="11880"/>
    <cellStyle name="Input 3 25" xfId="11881"/>
    <cellStyle name="Input 3 26" xfId="11882"/>
    <cellStyle name="Input 3 27" xfId="11883"/>
    <cellStyle name="Input 3 28" xfId="11884"/>
    <cellStyle name="Input 3 29" xfId="11885"/>
    <cellStyle name="Input 3 3" xfId="11886"/>
    <cellStyle name="Input 3 30" xfId="11887"/>
    <cellStyle name="Input 3 31" xfId="11888"/>
    <cellStyle name="Input 3 32" xfId="11889"/>
    <cellStyle name="Input 3 33" xfId="11890"/>
    <cellStyle name="Input 3 34" xfId="11891"/>
    <cellStyle name="Input 3 35" xfId="11892"/>
    <cellStyle name="Input 3 36" xfId="11893"/>
    <cellStyle name="Input 3 37" xfId="11894"/>
    <cellStyle name="Input 3 38" xfId="11895"/>
    <cellStyle name="Input 3 39" xfId="11896"/>
    <cellStyle name="Input 3 4" xfId="11897"/>
    <cellStyle name="Input 3 40" xfId="11898"/>
    <cellStyle name="Input 3 41" xfId="11899"/>
    <cellStyle name="Input 3 42" xfId="11900"/>
    <cellStyle name="Input 3 43" xfId="11901"/>
    <cellStyle name="Input 3 44" xfId="11902"/>
    <cellStyle name="Input 3 45" xfId="11903"/>
    <cellStyle name="Input 3 46" xfId="11904"/>
    <cellStyle name="Input 3 47" xfId="11905"/>
    <cellStyle name="Input 3 48" xfId="11906"/>
    <cellStyle name="Input 3 49" xfId="11907"/>
    <cellStyle name="Input 3 5" xfId="11908"/>
    <cellStyle name="Input 3 50" xfId="11909"/>
    <cellStyle name="Input 3 51" xfId="11910"/>
    <cellStyle name="Input 3 52" xfId="11911"/>
    <cellStyle name="Input 3 53" xfId="11912"/>
    <cellStyle name="Input 3 54" xfId="11913"/>
    <cellStyle name="Input 3 55" xfId="11914"/>
    <cellStyle name="Input 3 56" xfId="11915"/>
    <cellStyle name="Input 3 57" xfId="11916"/>
    <cellStyle name="Input 3 58" xfId="11917"/>
    <cellStyle name="Input 3 59" xfId="11918"/>
    <cellStyle name="Input 3 6" xfId="11919"/>
    <cellStyle name="Input 3 60" xfId="11920"/>
    <cellStyle name="Input 3 61" xfId="11921"/>
    <cellStyle name="Input 3 62" xfId="11922"/>
    <cellStyle name="Input 3 63" xfId="11923"/>
    <cellStyle name="Input 3 64" xfId="11924"/>
    <cellStyle name="Input 3 65" xfId="11925"/>
    <cellStyle name="Input 3 66" xfId="11926"/>
    <cellStyle name="Input 3 67" xfId="11927"/>
    <cellStyle name="Input 3 68" xfId="11928"/>
    <cellStyle name="Input 3 69" xfId="11929"/>
    <cellStyle name="Input 3 7" xfId="11930"/>
    <cellStyle name="Input 3 70" xfId="11931"/>
    <cellStyle name="Input 3 71" xfId="11932"/>
    <cellStyle name="Input 3 72" xfId="11933"/>
    <cellStyle name="Input 3 73" xfId="11934"/>
    <cellStyle name="Input 3 74" xfId="11935"/>
    <cellStyle name="Input 3 75" xfId="11936"/>
    <cellStyle name="Input 3 76" xfId="11937"/>
    <cellStyle name="Input 3 77" xfId="11938"/>
    <cellStyle name="Input 3 78" xfId="11939"/>
    <cellStyle name="Input 3 79" xfId="11940"/>
    <cellStyle name="Input 3 8" xfId="11941"/>
    <cellStyle name="Input 3 80" xfId="11942"/>
    <cellStyle name="Input 3 81" xfId="11943"/>
    <cellStyle name="Input 3 82" xfId="11944"/>
    <cellStyle name="Input 3 83" xfId="11945"/>
    <cellStyle name="Input 3 84" xfId="11946"/>
    <cellStyle name="Input 3 85" xfId="11947"/>
    <cellStyle name="Input 3 86" xfId="11948"/>
    <cellStyle name="Input 3 87" xfId="11949"/>
    <cellStyle name="Input 3 88" xfId="11950"/>
    <cellStyle name="Input 3 89" xfId="11951"/>
    <cellStyle name="Input 3 9" xfId="11952"/>
    <cellStyle name="Input 3 90" xfId="22515"/>
    <cellStyle name="Input 3 90 2" xfId="27034"/>
    <cellStyle name="Input 3 90 2 2" xfId="30177"/>
    <cellStyle name="Input 3 90 3" xfId="26767"/>
    <cellStyle name="Input 3 90 3 2" xfId="29920"/>
    <cellStyle name="Input 3 90 4" xfId="26780"/>
    <cellStyle name="Input 3 90 4 2" xfId="29933"/>
    <cellStyle name="Input 3 90 5" xfId="29334"/>
    <cellStyle name="Input 3 91" xfId="22684"/>
    <cellStyle name="Input 3 91 2" xfId="27057"/>
    <cellStyle name="Input 3 91 2 2" xfId="30200"/>
    <cellStyle name="Input 3 91 3" xfId="26748"/>
    <cellStyle name="Input 3 91 3 2" xfId="29901"/>
    <cellStyle name="Input 3 91 4" xfId="26799"/>
    <cellStyle name="Input 3 91 4 2" xfId="29952"/>
    <cellStyle name="Input 3 91 5" xfId="29354"/>
    <cellStyle name="Input 3 92" xfId="22849"/>
    <cellStyle name="Input 3 92 2" xfId="27079"/>
    <cellStyle name="Input 3 92 2 2" xfId="30222"/>
    <cellStyle name="Input 3 92 3" xfId="26728"/>
    <cellStyle name="Input 3 92 3 2" xfId="29881"/>
    <cellStyle name="Input 3 92 4" xfId="26819"/>
    <cellStyle name="Input 3 92 4 2" xfId="29972"/>
    <cellStyle name="Input 3 92 5" xfId="29374"/>
    <cellStyle name="Input 3 93" xfId="23014"/>
    <cellStyle name="Input 3 93 2" xfId="27099"/>
    <cellStyle name="Input 3 93 2 2" xfId="30242"/>
    <cellStyle name="Input 3 93 3" xfId="26708"/>
    <cellStyle name="Input 3 93 3 2" xfId="29861"/>
    <cellStyle name="Input 3 93 4" xfId="26839"/>
    <cellStyle name="Input 3 93 4 2" xfId="29992"/>
    <cellStyle name="Input 3 93 5" xfId="29394"/>
    <cellStyle name="Input 3 94" xfId="23179"/>
    <cellStyle name="Input 3 94 2" xfId="27119"/>
    <cellStyle name="Input 3 94 2 2" xfId="30262"/>
    <cellStyle name="Input 3 94 3" xfId="26693"/>
    <cellStyle name="Input 3 94 3 2" xfId="29846"/>
    <cellStyle name="Input 3 94 4" xfId="26854"/>
    <cellStyle name="Input 3 94 4 2" xfId="30007"/>
    <cellStyle name="Input 3 94 5" xfId="29414"/>
    <cellStyle name="Input 3 95" xfId="23344"/>
    <cellStyle name="Input 3 95 2" xfId="27140"/>
    <cellStyle name="Input 3 95 2 2" xfId="30283"/>
    <cellStyle name="Input 3 95 3" xfId="26673"/>
    <cellStyle name="Input 3 95 3 2" xfId="29826"/>
    <cellStyle name="Input 3 95 4" xfId="26872"/>
    <cellStyle name="Input 3 95 4 2" xfId="30025"/>
    <cellStyle name="Input 3 95 5" xfId="29434"/>
    <cellStyle name="Input 3 96" xfId="23508"/>
    <cellStyle name="Input 3 96 2" xfId="27161"/>
    <cellStyle name="Input 3 96 2 2" xfId="30304"/>
    <cellStyle name="Input 3 96 3" xfId="26653"/>
    <cellStyle name="Input 3 96 3 2" xfId="29806"/>
    <cellStyle name="Input 3 96 4" xfId="27221"/>
    <cellStyle name="Input 3 96 4 2" xfId="30364"/>
    <cellStyle name="Input 3 96 5" xfId="29454"/>
    <cellStyle name="Input 3 97" xfId="23673"/>
    <cellStyle name="Input 3 97 2" xfId="27183"/>
    <cellStyle name="Input 3 97 2 2" xfId="30326"/>
    <cellStyle name="Input 3 97 3" xfId="26633"/>
    <cellStyle name="Input 3 97 3 2" xfId="29786"/>
    <cellStyle name="Input 3 97 4" xfId="26904"/>
    <cellStyle name="Input 3 97 4 2" xfId="30057"/>
    <cellStyle name="Input 3 97 5" xfId="29474"/>
    <cellStyle name="Input 3 98" xfId="23836"/>
    <cellStyle name="Input 3 98 2" xfId="27207"/>
    <cellStyle name="Input 3 98 2 2" xfId="30350"/>
    <cellStyle name="Input 3 98 3" xfId="26614"/>
    <cellStyle name="Input 3 98 3 2" xfId="29767"/>
    <cellStyle name="Input 3 98 4" xfId="26921"/>
    <cellStyle name="Input 3 98 4 2" xfId="30074"/>
    <cellStyle name="Input 3 98 5" xfId="29494"/>
    <cellStyle name="Input 3 99" xfId="24002"/>
    <cellStyle name="Input 3 99 2" xfId="27229"/>
    <cellStyle name="Input 3 99 2 2" xfId="30372"/>
    <cellStyle name="Input 3 99 3" xfId="26594"/>
    <cellStyle name="Input 3 99 3 2" xfId="29747"/>
    <cellStyle name="Input 3 99 4" xfId="26936"/>
    <cellStyle name="Input 3 99 4 2" xfId="30089"/>
    <cellStyle name="Input 3 99 5" xfId="29514"/>
    <cellStyle name="Input 30" xfId="11953"/>
    <cellStyle name="Input 31" xfId="11954"/>
    <cellStyle name="Input 32" xfId="11955"/>
    <cellStyle name="Input 33" xfId="11956"/>
    <cellStyle name="Input 34" xfId="11957"/>
    <cellStyle name="Input 35" xfId="11958"/>
    <cellStyle name="Input 36" xfId="11959"/>
    <cellStyle name="Input 37" xfId="11960"/>
    <cellStyle name="Input 38" xfId="11961"/>
    <cellStyle name="Input 39" xfId="11962"/>
    <cellStyle name="Input 4" xfId="11963"/>
    <cellStyle name="Input 4 10" xfId="11964"/>
    <cellStyle name="Input 4 100" xfId="24264"/>
    <cellStyle name="Input 4 100 2" xfId="27264"/>
    <cellStyle name="Input 4 100 2 2" xfId="30401"/>
    <cellStyle name="Input 4 100 3" xfId="26563"/>
    <cellStyle name="Input 4 100 3 2" xfId="29722"/>
    <cellStyle name="Input 4 100 4" xfId="26964"/>
    <cellStyle name="Input 4 100 4 2" xfId="30114"/>
    <cellStyle name="Input 4 100 5" xfId="29540"/>
    <cellStyle name="Input 4 101" xfId="24901"/>
    <cellStyle name="Input 4 101 2" xfId="27318"/>
    <cellStyle name="Input 4 101 2 2" xfId="30451"/>
    <cellStyle name="Input 4 101 3" xfId="26512"/>
    <cellStyle name="Input 4 101 3 2" xfId="29675"/>
    <cellStyle name="Input 4 101 4" xfId="27002"/>
    <cellStyle name="Input 4 101 4 2" xfId="30148"/>
    <cellStyle name="Input 4 101 5" xfId="29580"/>
    <cellStyle name="Input 4 102" xfId="25063"/>
    <cellStyle name="Input 4 102 2" xfId="27340"/>
    <cellStyle name="Input 4 102 2 2" xfId="30473"/>
    <cellStyle name="Input 4 102 3" xfId="26494"/>
    <cellStyle name="Input 4 102 3 2" xfId="29657"/>
    <cellStyle name="Input 4 102 4" xfId="27020"/>
    <cellStyle name="Input 4 102 4 2" xfId="30166"/>
    <cellStyle name="Input 4 102 5" xfId="29600"/>
    <cellStyle name="Input 4 103" xfId="25539"/>
    <cellStyle name="Input 4 104" xfId="25358"/>
    <cellStyle name="Input 4 11" xfId="11965"/>
    <cellStyle name="Input 4 12" xfId="11966"/>
    <cellStyle name="Input 4 13" xfId="11967"/>
    <cellStyle name="Input 4 14" xfId="11968"/>
    <cellStyle name="Input 4 15" xfId="11969"/>
    <cellStyle name="Input 4 16" xfId="11970"/>
    <cellStyle name="Input 4 17" xfId="11971"/>
    <cellStyle name="Input 4 18" xfId="11972"/>
    <cellStyle name="Input 4 19" xfId="11973"/>
    <cellStyle name="Input 4 2" xfId="11974"/>
    <cellStyle name="Input 4 20" xfId="11975"/>
    <cellStyle name="Input 4 21" xfId="11976"/>
    <cellStyle name="Input 4 22" xfId="11977"/>
    <cellStyle name="Input 4 23" xfId="11978"/>
    <cellStyle name="Input 4 24" xfId="11979"/>
    <cellStyle name="Input 4 25" xfId="11980"/>
    <cellStyle name="Input 4 26" xfId="11981"/>
    <cellStyle name="Input 4 27" xfId="11982"/>
    <cellStyle name="Input 4 28" xfId="11983"/>
    <cellStyle name="Input 4 29" xfId="11984"/>
    <cellStyle name="Input 4 3" xfId="11985"/>
    <cellStyle name="Input 4 30" xfId="11986"/>
    <cellStyle name="Input 4 31" xfId="11987"/>
    <cellStyle name="Input 4 32" xfId="11988"/>
    <cellStyle name="Input 4 33" xfId="11989"/>
    <cellStyle name="Input 4 34" xfId="11990"/>
    <cellStyle name="Input 4 35" xfId="11991"/>
    <cellStyle name="Input 4 36" xfId="11992"/>
    <cellStyle name="Input 4 37" xfId="11993"/>
    <cellStyle name="Input 4 38" xfId="11994"/>
    <cellStyle name="Input 4 39" xfId="11995"/>
    <cellStyle name="Input 4 4" xfId="11996"/>
    <cellStyle name="Input 4 40" xfId="11997"/>
    <cellStyle name="Input 4 41" xfId="11998"/>
    <cellStyle name="Input 4 42" xfId="11999"/>
    <cellStyle name="Input 4 43" xfId="12000"/>
    <cellStyle name="Input 4 44" xfId="12001"/>
    <cellStyle name="Input 4 45" xfId="12002"/>
    <cellStyle name="Input 4 46" xfId="12003"/>
    <cellStyle name="Input 4 47" xfId="12004"/>
    <cellStyle name="Input 4 48" xfId="12005"/>
    <cellStyle name="Input 4 49" xfId="12006"/>
    <cellStyle name="Input 4 5" xfId="12007"/>
    <cellStyle name="Input 4 50" xfId="12008"/>
    <cellStyle name="Input 4 51" xfId="12009"/>
    <cellStyle name="Input 4 52" xfId="12010"/>
    <cellStyle name="Input 4 53" xfId="12011"/>
    <cellStyle name="Input 4 54" xfId="12012"/>
    <cellStyle name="Input 4 55" xfId="12013"/>
    <cellStyle name="Input 4 56" xfId="12014"/>
    <cellStyle name="Input 4 57" xfId="12015"/>
    <cellStyle name="Input 4 58" xfId="12016"/>
    <cellStyle name="Input 4 59" xfId="12017"/>
    <cellStyle name="Input 4 6" xfId="12018"/>
    <cellStyle name="Input 4 60" xfId="12019"/>
    <cellStyle name="Input 4 61" xfId="12020"/>
    <cellStyle name="Input 4 62" xfId="12021"/>
    <cellStyle name="Input 4 63" xfId="12022"/>
    <cellStyle name="Input 4 64" xfId="12023"/>
    <cellStyle name="Input 4 65" xfId="12024"/>
    <cellStyle name="Input 4 66" xfId="12025"/>
    <cellStyle name="Input 4 67" xfId="12026"/>
    <cellStyle name="Input 4 68" xfId="12027"/>
    <cellStyle name="Input 4 69" xfId="12028"/>
    <cellStyle name="Input 4 7" xfId="12029"/>
    <cellStyle name="Input 4 70" xfId="12030"/>
    <cellStyle name="Input 4 71" xfId="12031"/>
    <cellStyle name="Input 4 72" xfId="12032"/>
    <cellStyle name="Input 4 73" xfId="12033"/>
    <cellStyle name="Input 4 74" xfId="12034"/>
    <cellStyle name="Input 4 75" xfId="12035"/>
    <cellStyle name="Input 4 76" xfId="12036"/>
    <cellStyle name="Input 4 77" xfId="12037"/>
    <cellStyle name="Input 4 78" xfId="12038"/>
    <cellStyle name="Input 4 79" xfId="12039"/>
    <cellStyle name="Input 4 8" xfId="12040"/>
    <cellStyle name="Input 4 80" xfId="12041"/>
    <cellStyle name="Input 4 81" xfId="12042"/>
    <cellStyle name="Input 4 82" xfId="12043"/>
    <cellStyle name="Input 4 83" xfId="12044"/>
    <cellStyle name="Input 4 84" xfId="12045"/>
    <cellStyle name="Input 4 85" xfId="12046"/>
    <cellStyle name="Input 4 86" xfId="12047"/>
    <cellStyle name="Input 4 87" xfId="12048"/>
    <cellStyle name="Input 4 88" xfId="12049"/>
    <cellStyle name="Input 4 89" xfId="12050"/>
    <cellStyle name="Input 4 9" xfId="12051"/>
    <cellStyle name="Input 4 90" xfId="22516"/>
    <cellStyle name="Input 4 90 2" xfId="27035"/>
    <cellStyle name="Input 4 90 2 2" xfId="30178"/>
    <cellStyle name="Input 4 90 3" xfId="26766"/>
    <cellStyle name="Input 4 90 3 2" xfId="29919"/>
    <cellStyle name="Input 4 90 4" xfId="26781"/>
    <cellStyle name="Input 4 90 4 2" xfId="29934"/>
    <cellStyle name="Input 4 90 5" xfId="29335"/>
    <cellStyle name="Input 4 91" xfId="22685"/>
    <cellStyle name="Input 4 91 2" xfId="27058"/>
    <cellStyle name="Input 4 91 2 2" xfId="30201"/>
    <cellStyle name="Input 4 91 3" xfId="26747"/>
    <cellStyle name="Input 4 91 3 2" xfId="29900"/>
    <cellStyle name="Input 4 91 4" xfId="26800"/>
    <cellStyle name="Input 4 91 4 2" xfId="29953"/>
    <cellStyle name="Input 4 91 5" xfId="29355"/>
    <cellStyle name="Input 4 92" xfId="22850"/>
    <cellStyle name="Input 4 92 2" xfId="27080"/>
    <cellStyle name="Input 4 92 2 2" xfId="30223"/>
    <cellStyle name="Input 4 92 3" xfId="26727"/>
    <cellStyle name="Input 4 92 3 2" xfId="29880"/>
    <cellStyle name="Input 4 92 4" xfId="26820"/>
    <cellStyle name="Input 4 92 4 2" xfId="29973"/>
    <cellStyle name="Input 4 92 5" xfId="29375"/>
    <cellStyle name="Input 4 93" xfId="23015"/>
    <cellStyle name="Input 4 93 2" xfId="27100"/>
    <cellStyle name="Input 4 93 2 2" xfId="30243"/>
    <cellStyle name="Input 4 93 3" xfId="26707"/>
    <cellStyle name="Input 4 93 3 2" xfId="29860"/>
    <cellStyle name="Input 4 93 4" xfId="26840"/>
    <cellStyle name="Input 4 93 4 2" xfId="29993"/>
    <cellStyle name="Input 4 93 5" xfId="29395"/>
    <cellStyle name="Input 4 94" xfId="23180"/>
    <cellStyle name="Input 4 94 2" xfId="27120"/>
    <cellStyle name="Input 4 94 2 2" xfId="30263"/>
    <cellStyle name="Input 4 94 3" xfId="26692"/>
    <cellStyle name="Input 4 94 3 2" xfId="29845"/>
    <cellStyle name="Input 4 94 4" xfId="26855"/>
    <cellStyle name="Input 4 94 4 2" xfId="30008"/>
    <cellStyle name="Input 4 94 5" xfId="29415"/>
    <cellStyle name="Input 4 95" xfId="23345"/>
    <cellStyle name="Input 4 95 2" xfId="27141"/>
    <cellStyle name="Input 4 95 2 2" xfId="30284"/>
    <cellStyle name="Input 4 95 3" xfId="26672"/>
    <cellStyle name="Input 4 95 3 2" xfId="29825"/>
    <cellStyle name="Input 4 95 4" xfId="26873"/>
    <cellStyle name="Input 4 95 4 2" xfId="30026"/>
    <cellStyle name="Input 4 95 5" xfId="29435"/>
    <cellStyle name="Input 4 96" xfId="23509"/>
    <cellStyle name="Input 4 96 2" xfId="27162"/>
    <cellStyle name="Input 4 96 2 2" xfId="30305"/>
    <cellStyle name="Input 4 96 3" xfId="26652"/>
    <cellStyle name="Input 4 96 3 2" xfId="29805"/>
    <cellStyle name="Input 4 96 4" xfId="27243"/>
    <cellStyle name="Input 4 96 4 2" xfId="30386"/>
    <cellStyle name="Input 4 96 5" xfId="29455"/>
    <cellStyle name="Input 4 97" xfId="23674"/>
    <cellStyle name="Input 4 97 2" xfId="27184"/>
    <cellStyle name="Input 4 97 2 2" xfId="30327"/>
    <cellStyle name="Input 4 97 3" xfId="26632"/>
    <cellStyle name="Input 4 97 3 2" xfId="29785"/>
    <cellStyle name="Input 4 97 4" xfId="26905"/>
    <cellStyle name="Input 4 97 4 2" xfId="30058"/>
    <cellStyle name="Input 4 97 5" xfId="29475"/>
    <cellStyle name="Input 4 98" xfId="23837"/>
    <cellStyle name="Input 4 98 2" xfId="27208"/>
    <cellStyle name="Input 4 98 2 2" xfId="30351"/>
    <cellStyle name="Input 4 98 3" xfId="26613"/>
    <cellStyle name="Input 4 98 3 2" xfId="29766"/>
    <cellStyle name="Input 4 98 4" xfId="27049"/>
    <cellStyle name="Input 4 98 4 2" xfId="30192"/>
    <cellStyle name="Input 4 98 5" xfId="29495"/>
    <cellStyle name="Input 4 99" xfId="24003"/>
    <cellStyle name="Input 4 99 2" xfId="27230"/>
    <cellStyle name="Input 4 99 2 2" xfId="30373"/>
    <cellStyle name="Input 4 99 3" xfId="26593"/>
    <cellStyle name="Input 4 99 3 2" xfId="29746"/>
    <cellStyle name="Input 4 99 4" xfId="26937"/>
    <cellStyle name="Input 4 99 4 2" xfId="30090"/>
    <cellStyle name="Input 4 99 5" xfId="29515"/>
    <cellStyle name="Input 40" xfId="12052"/>
    <cellStyle name="Input 41" xfId="12053"/>
    <cellStyle name="Input 42" xfId="12054"/>
    <cellStyle name="Input 43" xfId="12055"/>
    <cellStyle name="Input 44" xfId="12056"/>
    <cellStyle name="Input 45" xfId="12057"/>
    <cellStyle name="Input 46" xfId="12058"/>
    <cellStyle name="Input 47" xfId="12059"/>
    <cellStyle name="Input 48" xfId="12060"/>
    <cellStyle name="Input 49" xfId="12061"/>
    <cellStyle name="Input 5" xfId="12062"/>
    <cellStyle name="Input 5 2" xfId="24376"/>
    <cellStyle name="Input 5 2 2" xfId="24678"/>
    <cellStyle name="Input 5 2 3" xfId="27287"/>
    <cellStyle name="Input 5 2 3 2" xfId="30422"/>
    <cellStyle name="Input 5 2 4" xfId="26542"/>
    <cellStyle name="Input 5 2 4 2" xfId="29703"/>
    <cellStyle name="Input 5 2 5" xfId="26981"/>
    <cellStyle name="Input 5 2 5 2" xfId="30129"/>
    <cellStyle name="Input 5 2 6" xfId="29557"/>
    <cellStyle name="Input 5 3" xfId="25541"/>
    <cellStyle name="Input 5 4" xfId="25355"/>
    <cellStyle name="Input 50" xfId="12063"/>
    <cellStyle name="Input 51" xfId="12064"/>
    <cellStyle name="Input 52" xfId="12065"/>
    <cellStyle name="Input 53" xfId="12066"/>
    <cellStyle name="Input 54" xfId="12067"/>
    <cellStyle name="Input 55" xfId="12068"/>
    <cellStyle name="Input 56" xfId="12069"/>
    <cellStyle name="Input 57" xfId="12070"/>
    <cellStyle name="Input 58" xfId="12071"/>
    <cellStyle name="Input 59" xfId="12072"/>
    <cellStyle name="Input 6" xfId="12073"/>
    <cellStyle name="Input 6 2" xfId="24428"/>
    <cellStyle name="Input 6 2 2" xfId="24679"/>
    <cellStyle name="Input 6 2 3" xfId="27294"/>
    <cellStyle name="Input 6 2 3 2" xfId="30428"/>
    <cellStyle name="Input 6 2 4" xfId="26535"/>
    <cellStyle name="Input 6 2 4 2" xfId="29697"/>
    <cellStyle name="Input 6 2 5" xfId="26986"/>
    <cellStyle name="Input 6 2 5 2" xfId="30133"/>
    <cellStyle name="Input 6 2 6" xfId="29562"/>
    <cellStyle name="Input 6 3" xfId="25542"/>
    <cellStyle name="Input 6 4" xfId="25353"/>
    <cellStyle name="Input 60" xfId="12074"/>
    <cellStyle name="Input 61" xfId="12075"/>
    <cellStyle name="Input 62" xfId="12076"/>
    <cellStyle name="Input 63" xfId="12077"/>
    <cellStyle name="Input 64" xfId="12078"/>
    <cellStyle name="Input 65" xfId="12079"/>
    <cellStyle name="Input 66" xfId="12080"/>
    <cellStyle name="Input 67" xfId="12081"/>
    <cellStyle name="Input 68" xfId="12082"/>
    <cellStyle name="Input 69" xfId="12083"/>
    <cellStyle name="Input 7" xfId="12084"/>
    <cellStyle name="Input 7 2" xfId="24478"/>
    <cellStyle name="Input 7 2 2" xfId="24680"/>
    <cellStyle name="Input 7 2 3" xfId="27300"/>
    <cellStyle name="Input 7 2 3 2" xfId="30434"/>
    <cellStyle name="Input 7 2 4" xfId="26529"/>
    <cellStyle name="Input 7 2 4 2" xfId="29691"/>
    <cellStyle name="Input 7 2 5" xfId="26990"/>
    <cellStyle name="Input 7 2 5 2" xfId="30137"/>
    <cellStyle name="Input 7 2 6" xfId="29566"/>
    <cellStyle name="Input 7 3" xfId="25543"/>
    <cellStyle name="Input 7 4" xfId="25351"/>
    <cellStyle name="Input 70" xfId="12085"/>
    <cellStyle name="Input 71" xfId="12086"/>
    <cellStyle name="Input 72" xfId="12087"/>
    <cellStyle name="Input 73" xfId="12088"/>
    <cellStyle name="Input 74" xfId="12089"/>
    <cellStyle name="Input 75" xfId="12090"/>
    <cellStyle name="Input 76" xfId="12091"/>
    <cellStyle name="Input 77" xfId="12092"/>
    <cellStyle name="Input 78" xfId="12093"/>
    <cellStyle name="Input 79" xfId="12094"/>
    <cellStyle name="Input 8" xfId="12095"/>
    <cellStyle name="Input 8 2" xfId="24533"/>
    <cellStyle name="Input 8 2 2" xfId="24681"/>
    <cellStyle name="Input 8 2 3" xfId="27306"/>
    <cellStyle name="Input 8 2 3 2" xfId="30439"/>
    <cellStyle name="Input 8 2 4" xfId="27309"/>
    <cellStyle name="Input 8 2 4 2" xfId="30442"/>
    <cellStyle name="Input 8 2 5" xfId="26521"/>
    <cellStyle name="Input 8 2 5 2" xfId="29684"/>
    <cellStyle name="Input 8 2 6" xfId="29571"/>
    <cellStyle name="Input 8 3" xfId="25544"/>
    <cellStyle name="Input 8 4" xfId="25349"/>
    <cellStyle name="Input 80" xfId="12096"/>
    <cellStyle name="Input 81" xfId="12097"/>
    <cellStyle name="Input 82" xfId="12098"/>
    <cellStyle name="Input 83" xfId="12099"/>
    <cellStyle name="Input 84" xfId="12100"/>
    <cellStyle name="Input 85" xfId="12101"/>
    <cellStyle name="Input 86" xfId="12102"/>
    <cellStyle name="Input 87" xfId="12103"/>
    <cellStyle name="Input 88" xfId="12104"/>
    <cellStyle name="Input 89" xfId="12105"/>
    <cellStyle name="Input 9" xfId="12106"/>
    <cellStyle name="Input 90" xfId="12107"/>
    <cellStyle name="Input 91" xfId="12108"/>
    <cellStyle name="Input 92" xfId="12109"/>
    <cellStyle name="Input 93" xfId="22513"/>
    <cellStyle name="Input 93 2" xfId="27032"/>
    <cellStyle name="Input 93 2 2" xfId="30175"/>
    <cellStyle name="Input 93 3" xfId="26769"/>
    <cellStyle name="Input 93 3 2" xfId="29922"/>
    <cellStyle name="Input 93 4" xfId="26778"/>
    <cellStyle name="Input 93 4 2" xfId="29931"/>
    <cellStyle name="Input 93 5" xfId="29332"/>
    <cellStyle name="Input 94" xfId="22682"/>
    <cellStyle name="Input 94 2" xfId="27055"/>
    <cellStyle name="Input 94 2 2" xfId="30198"/>
    <cellStyle name="Input 94 3" xfId="26750"/>
    <cellStyle name="Input 94 3 2" xfId="29903"/>
    <cellStyle name="Input 94 4" xfId="26797"/>
    <cellStyle name="Input 94 4 2" xfId="29950"/>
    <cellStyle name="Input 94 5" xfId="29352"/>
    <cellStyle name="Input 95" xfId="22847"/>
    <cellStyle name="Input 95 2" xfId="27077"/>
    <cellStyle name="Input 95 2 2" xfId="30220"/>
    <cellStyle name="Input 95 3" xfId="26730"/>
    <cellStyle name="Input 95 3 2" xfId="29883"/>
    <cellStyle name="Input 95 4" xfId="26817"/>
    <cellStyle name="Input 95 4 2" xfId="29970"/>
    <cellStyle name="Input 95 5" xfId="29372"/>
    <cellStyle name="Input 96" xfId="23012"/>
    <cellStyle name="Input 96 2" xfId="27097"/>
    <cellStyle name="Input 96 2 2" xfId="30240"/>
    <cellStyle name="Input 96 3" xfId="26710"/>
    <cellStyle name="Input 96 3 2" xfId="29863"/>
    <cellStyle name="Input 96 4" xfId="26837"/>
    <cellStyle name="Input 96 4 2" xfId="29990"/>
    <cellStyle name="Input 96 5" xfId="29392"/>
    <cellStyle name="Input 97" xfId="23177"/>
    <cellStyle name="Input 97 2" xfId="27117"/>
    <cellStyle name="Input 97 2 2" xfId="30260"/>
    <cellStyle name="Input 97 3" xfId="26695"/>
    <cellStyle name="Input 97 3 2" xfId="29848"/>
    <cellStyle name="Input 97 4" xfId="26852"/>
    <cellStyle name="Input 97 4 2" xfId="30005"/>
    <cellStyle name="Input 97 5" xfId="29412"/>
    <cellStyle name="Input 98" xfId="23342"/>
    <cellStyle name="Input 98 2" xfId="27138"/>
    <cellStyle name="Input 98 2 2" xfId="30281"/>
    <cellStyle name="Input 98 3" xfId="26675"/>
    <cellStyle name="Input 98 3 2" xfId="29828"/>
    <cellStyle name="Input 98 4" xfId="26870"/>
    <cellStyle name="Input 98 4 2" xfId="30023"/>
    <cellStyle name="Input 98 5" xfId="29432"/>
    <cellStyle name="Input 99" xfId="23506"/>
    <cellStyle name="Input 99 2" xfId="27159"/>
    <cellStyle name="Input 99 2 2" xfId="30302"/>
    <cellStyle name="Input 99 3" xfId="26655"/>
    <cellStyle name="Input 99 3 2" xfId="29808"/>
    <cellStyle name="Input 99 4" xfId="27175"/>
    <cellStyle name="Input 99 4 2" xfId="30318"/>
    <cellStyle name="Input 99 5" xfId="29452"/>
    <cellStyle name="Linked Cell" xfId="12110"/>
    <cellStyle name="Linked Cell 10" xfId="12111"/>
    <cellStyle name="Linked Cell 100" xfId="23675"/>
    <cellStyle name="Linked Cell 101" xfId="23838"/>
    <cellStyle name="Linked Cell 102" xfId="24004"/>
    <cellStyle name="Linked Cell 103" xfId="24129"/>
    <cellStyle name="Linked Cell 103 2" xfId="24265"/>
    <cellStyle name="Linked Cell 103 3" xfId="26172"/>
    <cellStyle name="Linked Cell 103 4" xfId="26424"/>
    <cellStyle name="Linked Cell 103 5" xfId="26299"/>
    <cellStyle name="Linked Cell 104" xfId="24902"/>
    <cellStyle name="Linked Cell 105" xfId="25064"/>
    <cellStyle name="Linked Cell 106" xfId="25545"/>
    <cellStyle name="Linked Cell 107" xfId="25347"/>
    <cellStyle name="Linked Cell 108" xfId="26109"/>
    <cellStyle name="Linked Cell 109" xfId="26246"/>
    <cellStyle name="Linked Cell 11" xfId="12112"/>
    <cellStyle name="Linked Cell 110" xfId="26362"/>
    <cellStyle name="Linked Cell 111" xfId="27610"/>
    <cellStyle name="Linked Cell 12" xfId="12113"/>
    <cellStyle name="Linked Cell 13" xfId="12114"/>
    <cellStyle name="Linked Cell 14" xfId="12115"/>
    <cellStyle name="Linked Cell 15" xfId="12116"/>
    <cellStyle name="Linked Cell 16" xfId="12117"/>
    <cellStyle name="Linked Cell 17" xfId="12118"/>
    <cellStyle name="Linked Cell 18" xfId="12119"/>
    <cellStyle name="Linked Cell 19" xfId="12120"/>
    <cellStyle name="Linked Cell 2" xfId="12121"/>
    <cellStyle name="Linked Cell 2 10" xfId="12122"/>
    <cellStyle name="Linked Cell 2 100" xfId="24266"/>
    <cellStyle name="Linked Cell 2 101" xfId="24903"/>
    <cellStyle name="Linked Cell 2 102" xfId="25065"/>
    <cellStyle name="Linked Cell 2 103" xfId="25547"/>
    <cellStyle name="Linked Cell 2 104" xfId="25346"/>
    <cellStyle name="Linked Cell 2 11" xfId="12123"/>
    <cellStyle name="Linked Cell 2 12" xfId="12124"/>
    <cellStyle name="Linked Cell 2 13" xfId="12125"/>
    <cellStyle name="Linked Cell 2 14" xfId="12126"/>
    <cellStyle name="Linked Cell 2 15" xfId="12127"/>
    <cellStyle name="Linked Cell 2 16" xfId="12128"/>
    <cellStyle name="Linked Cell 2 17" xfId="12129"/>
    <cellStyle name="Linked Cell 2 18" xfId="12130"/>
    <cellStyle name="Linked Cell 2 19" xfId="12131"/>
    <cellStyle name="Linked Cell 2 2" xfId="12132"/>
    <cellStyle name="Linked Cell 2 20" xfId="12133"/>
    <cellStyle name="Linked Cell 2 21" xfId="12134"/>
    <cellStyle name="Linked Cell 2 22" xfId="12135"/>
    <cellStyle name="Linked Cell 2 23" xfId="12136"/>
    <cellStyle name="Linked Cell 2 24" xfId="12137"/>
    <cellStyle name="Linked Cell 2 25" xfId="12138"/>
    <cellStyle name="Linked Cell 2 26" xfId="12139"/>
    <cellStyle name="Linked Cell 2 27" xfId="12140"/>
    <cellStyle name="Linked Cell 2 28" xfId="12141"/>
    <cellStyle name="Linked Cell 2 29" xfId="12142"/>
    <cellStyle name="Linked Cell 2 3" xfId="12143"/>
    <cellStyle name="Linked Cell 2 30" xfId="12144"/>
    <cellStyle name="Linked Cell 2 31" xfId="12145"/>
    <cellStyle name="Linked Cell 2 32" xfId="12146"/>
    <cellStyle name="Linked Cell 2 33" xfId="12147"/>
    <cellStyle name="Linked Cell 2 34" xfId="12148"/>
    <cellStyle name="Linked Cell 2 35" xfId="12149"/>
    <cellStyle name="Linked Cell 2 36" xfId="12150"/>
    <cellStyle name="Linked Cell 2 37" xfId="12151"/>
    <cellStyle name="Linked Cell 2 38" xfId="12152"/>
    <cellStyle name="Linked Cell 2 39" xfId="12153"/>
    <cellStyle name="Linked Cell 2 4" xfId="12154"/>
    <cellStyle name="Linked Cell 2 40" xfId="12155"/>
    <cellStyle name="Linked Cell 2 41" xfId="12156"/>
    <cellStyle name="Linked Cell 2 42" xfId="12157"/>
    <cellStyle name="Linked Cell 2 43" xfId="12158"/>
    <cellStyle name="Linked Cell 2 44" xfId="12159"/>
    <cellStyle name="Linked Cell 2 45" xfId="12160"/>
    <cellStyle name="Linked Cell 2 46" xfId="12161"/>
    <cellStyle name="Linked Cell 2 47" xfId="12162"/>
    <cellStyle name="Linked Cell 2 48" xfId="12163"/>
    <cellStyle name="Linked Cell 2 49" xfId="12164"/>
    <cellStyle name="Linked Cell 2 5" xfId="12165"/>
    <cellStyle name="Linked Cell 2 50" xfId="12166"/>
    <cellStyle name="Linked Cell 2 51" xfId="12167"/>
    <cellStyle name="Linked Cell 2 52" xfId="12168"/>
    <cellStyle name="Linked Cell 2 53" xfId="12169"/>
    <cellStyle name="Linked Cell 2 54" xfId="12170"/>
    <cellStyle name="Linked Cell 2 55" xfId="12171"/>
    <cellStyle name="Linked Cell 2 56" xfId="12172"/>
    <cellStyle name="Linked Cell 2 57" xfId="12173"/>
    <cellStyle name="Linked Cell 2 58" xfId="12174"/>
    <cellStyle name="Linked Cell 2 59" xfId="12175"/>
    <cellStyle name="Linked Cell 2 6" xfId="12176"/>
    <cellStyle name="Linked Cell 2 60" xfId="12177"/>
    <cellStyle name="Linked Cell 2 61" xfId="12178"/>
    <cellStyle name="Linked Cell 2 62" xfId="12179"/>
    <cellStyle name="Linked Cell 2 63" xfId="12180"/>
    <cellStyle name="Linked Cell 2 64" xfId="12181"/>
    <cellStyle name="Linked Cell 2 65" xfId="12182"/>
    <cellStyle name="Linked Cell 2 66" xfId="12183"/>
    <cellStyle name="Linked Cell 2 67" xfId="12184"/>
    <cellStyle name="Linked Cell 2 68" xfId="12185"/>
    <cellStyle name="Linked Cell 2 69" xfId="12186"/>
    <cellStyle name="Linked Cell 2 7" xfId="12187"/>
    <cellStyle name="Linked Cell 2 70" xfId="12188"/>
    <cellStyle name="Linked Cell 2 71" xfId="12189"/>
    <cellStyle name="Linked Cell 2 72" xfId="12190"/>
    <cellStyle name="Linked Cell 2 73" xfId="12191"/>
    <cellStyle name="Linked Cell 2 74" xfId="12192"/>
    <cellStyle name="Linked Cell 2 75" xfId="12193"/>
    <cellStyle name="Linked Cell 2 76" xfId="12194"/>
    <cellStyle name="Linked Cell 2 77" xfId="12195"/>
    <cellStyle name="Linked Cell 2 78" xfId="12196"/>
    <cellStyle name="Linked Cell 2 79" xfId="12197"/>
    <cellStyle name="Linked Cell 2 8" xfId="12198"/>
    <cellStyle name="Linked Cell 2 80" xfId="12199"/>
    <cellStyle name="Linked Cell 2 81" xfId="12200"/>
    <cellStyle name="Linked Cell 2 82" xfId="12201"/>
    <cellStyle name="Linked Cell 2 83" xfId="12202"/>
    <cellStyle name="Linked Cell 2 84" xfId="12203"/>
    <cellStyle name="Linked Cell 2 85" xfId="12204"/>
    <cellStyle name="Linked Cell 2 86" xfId="12205"/>
    <cellStyle name="Linked Cell 2 87" xfId="12206"/>
    <cellStyle name="Linked Cell 2 88" xfId="12207"/>
    <cellStyle name="Linked Cell 2 89" xfId="12208"/>
    <cellStyle name="Linked Cell 2 9" xfId="12209"/>
    <cellStyle name="Linked Cell 2 90" xfId="22518"/>
    <cellStyle name="Linked Cell 2 91" xfId="22687"/>
    <cellStyle name="Linked Cell 2 92" xfId="22852"/>
    <cellStyle name="Linked Cell 2 93" xfId="23017"/>
    <cellStyle name="Linked Cell 2 94" xfId="23182"/>
    <cellStyle name="Linked Cell 2 95" xfId="23347"/>
    <cellStyle name="Linked Cell 2 96" xfId="23511"/>
    <cellStyle name="Linked Cell 2 97" xfId="23676"/>
    <cellStyle name="Linked Cell 2 98" xfId="23839"/>
    <cellStyle name="Linked Cell 2 99" xfId="24005"/>
    <cellStyle name="Linked Cell 20" xfId="12210"/>
    <cellStyle name="Linked Cell 21" xfId="12211"/>
    <cellStyle name="Linked Cell 22" xfId="12212"/>
    <cellStyle name="Linked Cell 23" xfId="12213"/>
    <cellStyle name="Linked Cell 24" xfId="12214"/>
    <cellStyle name="Linked Cell 25" xfId="12215"/>
    <cellStyle name="Linked Cell 26" xfId="12216"/>
    <cellStyle name="Linked Cell 27" xfId="12217"/>
    <cellStyle name="Linked Cell 28" xfId="12218"/>
    <cellStyle name="Linked Cell 29" xfId="12219"/>
    <cellStyle name="Linked Cell 3" xfId="12220"/>
    <cellStyle name="Linked Cell 3 10" xfId="12221"/>
    <cellStyle name="Linked Cell 3 100" xfId="24267"/>
    <cellStyle name="Linked Cell 3 101" xfId="24904"/>
    <cellStyle name="Linked Cell 3 102" xfId="25066"/>
    <cellStyle name="Linked Cell 3 103" xfId="25549"/>
    <cellStyle name="Linked Cell 3 104" xfId="25344"/>
    <cellStyle name="Linked Cell 3 11" xfId="12222"/>
    <cellStyle name="Linked Cell 3 12" xfId="12223"/>
    <cellStyle name="Linked Cell 3 13" xfId="12224"/>
    <cellStyle name="Linked Cell 3 14" xfId="12225"/>
    <cellStyle name="Linked Cell 3 15" xfId="12226"/>
    <cellStyle name="Linked Cell 3 16" xfId="12227"/>
    <cellStyle name="Linked Cell 3 17" xfId="12228"/>
    <cellStyle name="Linked Cell 3 18" xfId="12229"/>
    <cellStyle name="Linked Cell 3 19" xfId="12230"/>
    <cellStyle name="Linked Cell 3 2" xfId="12231"/>
    <cellStyle name="Linked Cell 3 20" xfId="12232"/>
    <cellStyle name="Linked Cell 3 21" xfId="12233"/>
    <cellStyle name="Linked Cell 3 22" xfId="12234"/>
    <cellStyle name="Linked Cell 3 23" xfId="12235"/>
    <cellStyle name="Linked Cell 3 24" xfId="12236"/>
    <cellStyle name="Linked Cell 3 25" xfId="12237"/>
    <cellStyle name="Linked Cell 3 26" xfId="12238"/>
    <cellStyle name="Linked Cell 3 27" xfId="12239"/>
    <cellStyle name="Linked Cell 3 28" xfId="12240"/>
    <cellStyle name="Linked Cell 3 29" xfId="12241"/>
    <cellStyle name="Linked Cell 3 3" xfId="12242"/>
    <cellStyle name="Linked Cell 3 30" xfId="12243"/>
    <cellStyle name="Linked Cell 3 31" xfId="12244"/>
    <cellStyle name="Linked Cell 3 32" xfId="12245"/>
    <cellStyle name="Linked Cell 3 33" xfId="12246"/>
    <cellStyle name="Linked Cell 3 34" xfId="12247"/>
    <cellStyle name="Linked Cell 3 35" xfId="12248"/>
    <cellStyle name="Linked Cell 3 36" xfId="12249"/>
    <cellStyle name="Linked Cell 3 37" xfId="12250"/>
    <cellStyle name="Linked Cell 3 38" xfId="12251"/>
    <cellStyle name="Linked Cell 3 39" xfId="12252"/>
    <cellStyle name="Linked Cell 3 4" xfId="12253"/>
    <cellStyle name="Linked Cell 3 40" xfId="12254"/>
    <cellStyle name="Linked Cell 3 41" xfId="12255"/>
    <cellStyle name="Linked Cell 3 42" xfId="12256"/>
    <cellStyle name="Linked Cell 3 43" xfId="12257"/>
    <cellStyle name="Linked Cell 3 44" xfId="12258"/>
    <cellStyle name="Linked Cell 3 45" xfId="12259"/>
    <cellStyle name="Linked Cell 3 46" xfId="12260"/>
    <cellStyle name="Linked Cell 3 47" xfId="12261"/>
    <cellStyle name="Linked Cell 3 48" xfId="12262"/>
    <cellStyle name="Linked Cell 3 49" xfId="12263"/>
    <cellStyle name="Linked Cell 3 5" xfId="12264"/>
    <cellStyle name="Linked Cell 3 50" xfId="12265"/>
    <cellStyle name="Linked Cell 3 51" xfId="12266"/>
    <cellStyle name="Linked Cell 3 52" xfId="12267"/>
    <cellStyle name="Linked Cell 3 53" xfId="12268"/>
    <cellStyle name="Linked Cell 3 54" xfId="12269"/>
    <cellStyle name="Linked Cell 3 55" xfId="12270"/>
    <cellStyle name="Linked Cell 3 56" xfId="12271"/>
    <cellStyle name="Linked Cell 3 57" xfId="12272"/>
    <cellStyle name="Linked Cell 3 58" xfId="12273"/>
    <cellStyle name="Linked Cell 3 59" xfId="12274"/>
    <cellStyle name="Linked Cell 3 6" xfId="12275"/>
    <cellStyle name="Linked Cell 3 60" xfId="12276"/>
    <cellStyle name="Linked Cell 3 61" xfId="12277"/>
    <cellStyle name="Linked Cell 3 62" xfId="12278"/>
    <cellStyle name="Linked Cell 3 63" xfId="12279"/>
    <cellStyle name="Linked Cell 3 64" xfId="12280"/>
    <cellStyle name="Linked Cell 3 65" xfId="12281"/>
    <cellStyle name="Linked Cell 3 66" xfId="12282"/>
    <cellStyle name="Linked Cell 3 67" xfId="12283"/>
    <cellStyle name="Linked Cell 3 68" xfId="12284"/>
    <cellStyle name="Linked Cell 3 69" xfId="12285"/>
    <cellStyle name="Linked Cell 3 7" xfId="12286"/>
    <cellStyle name="Linked Cell 3 70" xfId="12287"/>
    <cellStyle name="Linked Cell 3 71" xfId="12288"/>
    <cellStyle name="Linked Cell 3 72" xfId="12289"/>
    <cellStyle name="Linked Cell 3 73" xfId="12290"/>
    <cellStyle name="Linked Cell 3 74" xfId="12291"/>
    <cellStyle name="Linked Cell 3 75" xfId="12292"/>
    <cellStyle name="Linked Cell 3 76" xfId="12293"/>
    <cellStyle name="Linked Cell 3 77" xfId="12294"/>
    <cellStyle name="Linked Cell 3 78" xfId="12295"/>
    <cellStyle name="Linked Cell 3 79" xfId="12296"/>
    <cellStyle name="Linked Cell 3 8" xfId="12297"/>
    <cellStyle name="Linked Cell 3 80" xfId="12298"/>
    <cellStyle name="Linked Cell 3 81" xfId="12299"/>
    <cellStyle name="Linked Cell 3 82" xfId="12300"/>
    <cellStyle name="Linked Cell 3 83" xfId="12301"/>
    <cellStyle name="Linked Cell 3 84" xfId="12302"/>
    <cellStyle name="Linked Cell 3 85" xfId="12303"/>
    <cellStyle name="Linked Cell 3 86" xfId="12304"/>
    <cellStyle name="Linked Cell 3 87" xfId="12305"/>
    <cellStyle name="Linked Cell 3 88" xfId="12306"/>
    <cellStyle name="Linked Cell 3 89" xfId="12307"/>
    <cellStyle name="Linked Cell 3 9" xfId="12308"/>
    <cellStyle name="Linked Cell 3 90" xfId="22519"/>
    <cellStyle name="Linked Cell 3 91" xfId="22688"/>
    <cellStyle name="Linked Cell 3 92" xfId="22853"/>
    <cellStyle name="Linked Cell 3 93" xfId="23018"/>
    <cellStyle name="Linked Cell 3 94" xfId="23183"/>
    <cellStyle name="Linked Cell 3 95" xfId="23348"/>
    <cellStyle name="Linked Cell 3 96" xfId="23512"/>
    <cellStyle name="Linked Cell 3 97" xfId="23677"/>
    <cellStyle name="Linked Cell 3 98" xfId="23840"/>
    <cellStyle name="Linked Cell 3 99" xfId="24006"/>
    <cellStyle name="Linked Cell 30" xfId="12309"/>
    <cellStyle name="Linked Cell 31" xfId="12310"/>
    <cellStyle name="Linked Cell 32" xfId="12311"/>
    <cellStyle name="Linked Cell 33" xfId="12312"/>
    <cellStyle name="Linked Cell 34" xfId="12313"/>
    <cellStyle name="Linked Cell 35" xfId="12314"/>
    <cellStyle name="Linked Cell 36" xfId="12315"/>
    <cellStyle name="Linked Cell 37" xfId="12316"/>
    <cellStyle name="Linked Cell 38" xfId="12317"/>
    <cellStyle name="Linked Cell 39" xfId="12318"/>
    <cellStyle name="Linked Cell 4" xfId="12319"/>
    <cellStyle name="Linked Cell 4 10" xfId="12320"/>
    <cellStyle name="Linked Cell 4 100" xfId="24268"/>
    <cellStyle name="Linked Cell 4 101" xfId="24905"/>
    <cellStyle name="Linked Cell 4 102" xfId="25067"/>
    <cellStyle name="Linked Cell 4 103" xfId="25554"/>
    <cellStyle name="Linked Cell 4 104" xfId="25886"/>
    <cellStyle name="Linked Cell 4 11" xfId="12321"/>
    <cellStyle name="Linked Cell 4 12" xfId="12322"/>
    <cellStyle name="Linked Cell 4 13" xfId="12323"/>
    <cellStyle name="Linked Cell 4 14" xfId="12324"/>
    <cellStyle name="Linked Cell 4 15" xfId="12325"/>
    <cellStyle name="Linked Cell 4 16" xfId="12326"/>
    <cellStyle name="Linked Cell 4 17" xfId="12327"/>
    <cellStyle name="Linked Cell 4 18" xfId="12328"/>
    <cellStyle name="Linked Cell 4 19" xfId="12329"/>
    <cellStyle name="Linked Cell 4 2" xfId="12330"/>
    <cellStyle name="Linked Cell 4 20" xfId="12331"/>
    <cellStyle name="Linked Cell 4 21" xfId="12332"/>
    <cellStyle name="Linked Cell 4 22" xfId="12333"/>
    <cellStyle name="Linked Cell 4 23" xfId="12334"/>
    <cellStyle name="Linked Cell 4 24" xfId="12335"/>
    <cellStyle name="Linked Cell 4 25" xfId="12336"/>
    <cellStyle name="Linked Cell 4 26" xfId="12337"/>
    <cellStyle name="Linked Cell 4 27" xfId="12338"/>
    <cellStyle name="Linked Cell 4 28" xfId="12339"/>
    <cellStyle name="Linked Cell 4 29" xfId="12340"/>
    <cellStyle name="Linked Cell 4 3" xfId="12341"/>
    <cellStyle name="Linked Cell 4 30" xfId="12342"/>
    <cellStyle name="Linked Cell 4 31" xfId="12343"/>
    <cellStyle name="Linked Cell 4 32" xfId="12344"/>
    <cellStyle name="Linked Cell 4 33" xfId="12345"/>
    <cellStyle name="Linked Cell 4 34" xfId="12346"/>
    <cellStyle name="Linked Cell 4 35" xfId="12347"/>
    <cellStyle name="Linked Cell 4 36" xfId="12348"/>
    <cellStyle name="Linked Cell 4 37" xfId="12349"/>
    <cellStyle name="Linked Cell 4 38" xfId="12350"/>
    <cellStyle name="Linked Cell 4 39" xfId="12351"/>
    <cellStyle name="Linked Cell 4 4" xfId="12352"/>
    <cellStyle name="Linked Cell 4 40" xfId="12353"/>
    <cellStyle name="Linked Cell 4 41" xfId="12354"/>
    <cellStyle name="Linked Cell 4 42" xfId="12355"/>
    <cellStyle name="Linked Cell 4 43" xfId="12356"/>
    <cellStyle name="Linked Cell 4 44" xfId="12357"/>
    <cellStyle name="Linked Cell 4 45" xfId="12358"/>
    <cellStyle name="Linked Cell 4 46" xfId="12359"/>
    <cellStyle name="Linked Cell 4 47" xfId="12360"/>
    <cellStyle name="Linked Cell 4 48" xfId="12361"/>
    <cellStyle name="Linked Cell 4 49" xfId="12362"/>
    <cellStyle name="Linked Cell 4 5" xfId="12363"/>
    <cellStyle name="Linked Cell 4 50" xfId="12364"/>
    <cellStyle name="Linked Cell 4 51" xfId="12365"/>
    <cellStyle name="Linked Cell 4 52" xfId="12366"/>
    <cellStyle name="Linked Cell 4 53" xfId="12367"/>
    <cellStyle name="Linked Cell 4 54" xfId="12368"/>
    <cellStyle name="Linked Cell 4 55" xfId="12369"/>
    <cellStyle name="Linked Cell 4 56" xfId="12370"/>
    <cellStyle name="Linked Cell 4 57" xfId="12371"/>
    <cellStyle name="Linked Cell 4 58" xfId="12372"/>
    <cellStyle name="Linked Cell 4 59" xfId="12373"/>
    <cellStyle name="Linked Cell 4 6" xfId="12374"/>
    <cellStyle name="Linked Cell 4 60" xfId="12375"/>
    <cellStyle name="Linked Cell 4 61" xfId="12376"/>
    <cellStyle name="Linked Cell 4 62" xfId="12377"/>
    <cellStyle name="Linked Cell 4 63" xfId="12378"/>
    <cellStyle name="Linked Cell 4 64" xfId="12379"/>
    <cellStyle name="Linked Cell 4 65" xfId="12380"/>
    <cellStyle name="Linked Cell 4 66" xfId="12381"/>
    <cellStyle name="Linked Cell 4 67" xfId="12382"/>
    <cellStyle name="Linked Cell 4 68" xfId="12383"/>
    <cellStyle name="Linked Cell 4 69" xfId="12384"/>
    <cellStyle name="Linked Cell 4 7" xfId="12385"/>
    <cellStyle name="Linked Cell 4 70" xfId="12386"/>
    <cellStyle name="Linked Cell 4 71" xfId="12387"/>
    <cellStyle name="Linked Cell 4 72" xfId="12388"/>
    <cellStyle name="Linked Cell 4 73" xfId="12389"/>
    <cellStyle name="Linked Cell 4 74" xfId="12390"/>
    <cellStyle name="Linked Cell 4 75" xfId="12391"/>
    <cellStyle name="Linked Cell 4 76" xfId="12392"/>
    <cellStyle name="Linked Cell 4 77" xfId="12393"/>
    <cellStyle name="Linked Cell 4 78" xfId="12394"/>
    <cellStyle name="Linked Cell 4 79" xfId="12395"/>
    <cellStyle name="Linked Cell 4 8" xfId="12396"/>
    <cellStyle name="Linked Cell 4 80" xfId="12397"/>
    <cellStyle name="Linked Cell 4 81" xfId="12398"/>
    <cellStyle name="Linked Cell 4 82" xfId="12399"/>
    <cellStyle name="Linked Cell 4 83" xfId="12400"/>
    <cellStyle name="Linked Cell 4 84" xfId="12401"/>
    <cellStyle name="Linked Cell 4 85" xfId="12402"/>
    <cellStyle name="Linked Cell 4 86" xfId="12403"/>
    <cellStyle name="Linked Cell 4 87" xfId="12404"/>
    <cellStyle name="Linked Cell 4 88" xfId="12405"/>
    <cellStyle name="Linked Cell 4 89" xfId="12406"/>
    <cellStyle name="Linked Cell 4 9" xfId="12407"/>
    <cellStyle name="Linked Cell 4 90" xfId="22520"/>
    <cellStyle name="Linked Cell 4 91" xfId="22689"/>
    <cellStyle name="Linked Cell 4 92" xfId="22854"/>
    <cellStyle name="Linked Cell 4 93" xfId="23019"/>
    <cellStyle name="Linked Cell 4 94" xfId="23184"/>
    <cellStyle name="Linked Cell 4 95" xfId="23349"/>
    <cellStyle name="Linked Cell 4 96" xfId="23513"/>
    <cellStyle name="Linked Cell 4 97" xfId="23678"/>
    <cellStyle name="Linked Cell 4 98" xfId="23841"/>
    <cellStyle name="Linked Cell 4 99" xfId="24007"/>
    <cellStyle name="Linked Cell 40" xfId="12408"/>
    <cellStyle name="Linked Cell 41" xfId="12409"/>
    <cellStyle name="Linked Cell 42" xfId="12410"/>
    <cellStyle name="Linked Cell 43" xfId="12411"/>
    <cellStyle name="Linked Cell 44" xfId="12412"/>
    <cellStyle name="Linked Cell 45" xfId="12413"/>
    <cellStyle name="Linked Cell 46" xfId="12414"/>
    <cellStyle name="Linked Cell 47" xfId="12415"/>
    <cellStyle name="Linked Cell 48" xfId="12416"/>
    <cellStyle name="Linked Cell 49" xfId="12417"/>
    <cellStyle name="Linked Cell 5" xfId="12418"/>
    <cellStyle name="Linked Cell 5 2" xfId="24377"/>
    <cellStyle name="Linked Cell 5 2 2" xfId="24682"/>
    <cellStyle name="Linked Cell 5 3" xfId="25556"/>
    <cellStyle name="Linked Cell 5 4" xfId="25342"/>
    <cellStyle name="Linked Cell 50" xfId="12419"/>
    <cellStyle name="Linked Cell 51" xfId="12420"/>
    <cellStyle name="Linked Cell 52" xfId="12421"/>
    <cellStyle name="Linked Cell 53" xfId="12422"/>
    <cellStyle name="Linked Cell 54" xfId="12423"/>
    <cellStyle name="Linked Cell 55" xfId="12424"/>
    <cellStyle name="Linked Cell 56" xfId="12425"/>
    <cellStyle name="Linked Cell 57" xfId="12426"/>
    <cellStyle name="Linked Cell 58" xfId="12427"/>
    <cellStyle name="Linked Cell 59" xfId="12428"/>
    <cellStyle name="Linked Cell 6" xfId="12429"/>
    <cellStyle name="Linked Cell 6 2" xfId="24429"/>
    <cellStyle name="Linked Cell 6 2 2" xfId="24683"/>
    <cellStyle name="Linked Cell 6 3" xfId="25557"/>
    <cellStyle name="Linked Cell 6 4" xfId="25341"/>
    <cellStyle name="Linked Cell 60" xfId="12430"/>
    <cellStyle name="Linked Cell 61" xfId="12431"/>
    <cellStyle name="Linked Cell 62" xfId="12432"/>
    <cellStyle name="Linked Cell 63" xfId="12433"/>
    <cellStyle name="Linked Cell 64" xfId="12434"/>
    <cellStyle name="Linked Cell 65" xfId="12435"/>
    <cellStyle name="Linked Cell 66" xfId="12436"/>
    <cellStyle name="Linked Cell 67" xfId="12437"/>
    <cellStyle name="Linked Cell 68" xfId="12438"/>
    <cellStyle name="Linked Cell 69" xfId="12439"/>
    <cellStyle name="Linked Cell 7" xfId="12440"/>
    <cellStyle name="Linked Cell 7 2" xfId="24479"/>
    <cellStyle name="Linked Cell 7 2 2" xfId="24684"/>
    <cellStyle name="Linked Cell 7 3" xfId="25558"/>
    <cellStyle name="Linked Cell 7 4" xfId="25339"/>
    <cellStyle name="Linked Cell 70" xfId="12441"/>
    <cellStyle name="Linked Cell 71" xfId="12442"/>
    <cellStyle name="Linked Cell 72" xfId="12443"/>
    <cellStyle name="Linked Cell 73" xfId="12444"/>
    <cellStyle name="Linked Cell 74" xfId="12445"/>
    <cellStyle name="Linked Cell 75" xfId="12446"/>
    <cellStyle name="Linked Cell 76" xfId="12447"/>
    <cellStyle name="Linked Cell 77" xfId="12448"/>
    <cellStyle name="Linked Cell 78" xfId="12449"/>
    <cellStyle name="Linked Cell 79" xfId="12450"/>
    <cellStyle name="Linked Cell 8" xfId="12451"/>
    <cellStyle name="Linked Cell 8 2" xfId="24534"/>
    <cellStyle name="Linked Cell 8 2 2" xfId="24685"/>
    <cellStyle name="Linked Cell 8 3" xfId="25560"/>
    <cellStyle name="Linked Cell 8 4" xfId="25867"/>
    <cellStyle name="Linked Cell 80" xfId="12452"/>
    <cellStyle name="Linked Cell 81" xfId="12453"/>
    <cellStyle name="Linked Cell 82" xfId="12454"/>
    <cellStyle name="Linked Cell 83" xfId="12455"/>
    <cellStyle name="Linked Cell 84" xfId="12456"/>
    <cellStyle name="Linked Cell 85" xfId="12457"/>
    <cellStyle name="Linked Cell 86" xfId="12458"/>
    <cellStyle name="Linked Cell 87" xfId="12459"/>
    <cellStyle name="Linked Cell 88" xfId="12460"/>
    <cellStyle name="Linked Cell 89" xfId="12461"/>
    <cellStyle name="Linked Cell 9" xfId="12462"/>
    <cellStyle name="Linked Cell 90" xfId="12463"/>
    <cellStyle name="Linked Cell 91" xfId="12464"/>
    <cellStyle name="Linked Cell 92" xfId="12465"/>
    <cellStyle name="Linked Cell 93" xfId="22517"/>
    <cellStyle name="Linked Cell 94" xfId="22686"/>
    <cellStyle name="Linked Cell 95" xfId="22851"/>
    <cellStyle name="Linked Cell 96" xfId="23016"/>
    <cellStyle name="Linked Cell 97" xfId="23181"/>
    <cellStyle name="Linked Cell 98" xfId="23346"/>
    <cellStyle name="Linked Cell 99" xfId="23510"/>
    <cellStyle name="Neutral" xfId="12466"/>
    <cellStyle name="Neutral 10" xfId="12467"/>
    <cellStyle name="Neutral 100" xfId="23679"/>
    <cellStyle name="Neutral 101" xfId="23842"/>
    <cellStyle name="Neutral 102" xfId="24008"/>
    <cellStyle name="Neutral 103" xfId="24130"/>
    <cellStyle name="Neutral 103 2" xfId="24269"/>
    <cellStyle name="Neutral 103 3" xfId="26173"/>
    <cellStyle name="Neutral 103 4" xfId="26425"/>
    <cellStyle name="Neutral 103 5" xfId="26298"/>
    <cellStyle name="Neutral 104" xfId="24906"/>
    <cellStyle name="Neutral 105" xfId="25068"/>
    <cellStyle name="Neutral 106" xfId="25561"/>
    <cellStyle name="Neutral 107" xfId="25337"/>
    <cellStyle name="Neutral 108" xfId="26110"/>
    <cellStyle name="Neutral 109" xfId="26247"/>
    <cellStyle name="Neutral 11" xfId="12468"/>
    <cellStyle name="Neutral 110" xfId="26361"/>
    <cellStyle name="Neutral 111" xfId="27611"/>
    <cellStyle name="Neutral 12" xfId="12469"/>
    <cellStyle name="Neutral 13" xfId="12470"/>
    <cellStyle name="Neutral 14" xfId="12471"/>
    <cellStyle name="Neutral 15" xfId="12472"/>
    <cellStyle name="Neutral 16" xfId="12473"/>
    <cellStyle name="Neutral 17" xfId="12474"/>
    <cellStyle name="Neutral 18" xfId="12475"/>
    <cellStyle name="Neutral 19" xfId="12476"/>
    <cellStyle name="Neutral 2" xfId="12477"/>
    <cellStyle name="Neutral 2 10" xfId="12478"/>
    <cellStyle name="Neutral 2 100" xfId="24270"/>
    <cellStyle name="Neutral 2 101" xfId="24907"/>
    <cellStyle name="Neutral 2 102" xfId="25069"/>
    <cellStyle name="Neutral 2 103" xfId="25562"/>
    <cellStyle name="Neutral 2 104" xfId="25335"/>
    <cellStyle name="Neutral 2 11" xfId="12479"/>
    <cellStyle name="Neutral 2 12" xfId="12480"/>
    <cellStyle name="Neutral 2 13" xfId="12481"/>
    <cellStyle name="Neutral 2 14" xfId="12482"/>
    <cellStyle name="Neutral 2 15" xfId="12483"/>
    <cellStyle name="Neutral 2 16" xfId="12484"/>
    <cellStyle name="Neutral 2 17" xfId="12485"/>
    <cellStyle name="Neutral 2 18" xfId="12486"/>
    <cellStyle name="Neutral 2 19" xfId="12487"/>
    <cellStyle name="Neutral 2 2" xfId="12488"/>
    <cellStyle name="Neutral 2 20" xfId="12489"/>
    <cellStyle name="Neutral 2 21" xfId="12490"/>
    <cellStyle name="Neutral 2 22" xfId="12491"/>
    <cellStyle name="Neutral 2 23" xfId="12492"/>
    <cellStyle name="Neutral 2 24" xfId="12493"/>
    <cellStyle name="Neutral 2 25" xfId="12494"/>
    <cellStyle name="Neutral 2 26" xfId="12495"/>
    <cellStyle name="Neutral 2 27" xfId="12496"/>
    <cellStyle name="Neutral 2 28" xfId="12497"/>
    <cellStyle name="Neutral 2 29" xfId="12498"/>
    <cellStyle name="Neutral 2 3" xfId="12499"/>
    <cellStyle name="Neutral 2 30" xfId="12500"/>
    <cellStyle name="Neutral 2 31" xfId="12501"/>
    <cellStyle name="Neutral 2 32" xfId="12502"/>
    <cellStyle name="Neutral 2 33" xfId="12503"/>
    <cellStyle name="Neutral 2 34" xfId="12504"/>
    <cellStyle name="Neutral 2 35" xfId="12505"/>
    <cellStyle name="Neutral 2 36" xfId="12506"/>
    <cellStyle name="Neutral 2 37" xfId="12507"/>
    <cellStyle name="Neutral 2 38" xfId="12508"/>
    <cellStyle name="Neutral 2 39" xfId="12509"/>
    <cellStyle name="Neutral 2 4" xfId="12510"/>
    <cellStyle name="Neutral 2 40" xfId="12511"/>
    <cellStyle name="Neutral 2 41" xfId="12512"/>
    <cellStyle name="Neutral 2 42" xfId="12513"/>
    <cellStyle name="Neutral 2 43" xfId="12514"/>
    <cellStyle name="Neutral 2 44" xfId="12515"/>
    <cellStyle name="Neutral 2 45" xfId="12516"/>
    <cellStyle name="Neutral 2 46" xfId="12517"/>
    <cellStyle name="Neutral 2 47" xfId="12518"/>
    <cellStyle name="Neutral 2 48" xfId="12519"/>
    <cellStyle name="Neutral 2 49" xfId="12520"/>
    <cellStyle name="Neutral 2 5" xfId="12521"/>
    <cellStyle name="Neutral 2 50" xfId="12522"/>
    <cellStyle name="Neutral 2 51" xfId="12523"/>
    <cellStyle name="Neutral 2 52" xfId="12524"/>
    <cellStyle name="Neutral 2 53" xfId="12525"/>
    <cellStyle name="Neutral 2 54" xfId="12526"/>
    <cellStyle name="Neutral 2 55" xfId="12527"/>
    <cellStyle name="Neutral 2 56" xfId="12528"/>
    <cellStyle name="Neutral 2 57" xfId="12529"/>
    <cellStyle name="Neutral 2 58" xfId="12530"/>
    <cellStyle name="Neutral 2 59" xfId="12531"/>
    <cellStyle name="Neutral 2 6" xfId="12532"/>
    <cellStyle name="Neutral 2 60" xfId="12533"/>
    <cellStyle name="Neutral 2 61" xfId="12534"/>
    <cellStyle name="Neutral 2 62" xfId="12535"/>
    <cellStyle name="Neutral 2 63" xfId="12536"/>
    <cellStyle name="Neutral 2 64" xfId="12537"/>
    <cellStyle name="Neutral 2 65" xfId="12538"/>
    <cellStyle name="Neutral 2 66" xfId="12539"/>
    <cellStyle name="Neutral 2 67" xfId="12540"/>
    <cellStyle name="Neutral 2 68" xfId="12541"/>
    <cellStyle name="Neutral 2 69" xfId="12542"/>
    <cellStyle name="Neutral 2 7" xfId="12543"/>
    <cellStyle name="Neutral 2 70" xfId="12544"/>
    <cellStyle name="Neutral 2 71" xfId="12545"/>
    <cellStyle name="Neutral 2 72" xfId="12546"/>
    <cellStyle name="Neutral 2 73" xfId="12547"/>
    <cellStyle name="Neutral 2 74" xfId="12548"/>
    <cellStyle name="Neutral 2 75" xfId="12549"/>
    <cellStyle name="Neutral 2 76" xfId="12550"/>
    <cellStyle name="Neutral 2 77" xfId="12551"/>
    <cellStyle name="Neutral 2 78" xfId="12552"/>
    <cellStyle name="Neutral 2 79" xfId="12553"/>
    <cellStyle name="Neutral 2 8" xfId="12554"/>
    <cellStyle name="Neutral 2 80" xfId="12555"/>
    <cellStyle name="Neutral 2 81" xfId="12556"/>
    <cellStyle name="Neutral 2 82" xfId="12557"/>
    <cellStyle name="Neutral 2 83" xfId="12558"/>
    <cellStyle name="Neutral 2 84" xfId="12559"/>
    <cellStyle name="Neutral 2 85" xfId="12560"/>
    <cellStyle name="Neutral 2 86" xfId="12561"/>
    <cellStyle name="Neutral 2 87" xfId="12562"/>
    <cellStyle name="Neutral 2 88" xfId="12563"/>
    <cellStyle name="Neutral 2 89" xfId="12564"/>
    <cellStyle name="Neutral 2 9" xfId="12565"/>
    <cellStyle name="Neutral 2 90" xfId="22522"/>
    <cellStyle name="Neutral 2 91" xfId="22691"/>
    <cellStyle name="Neutral 2 92" xfId="22856"/>
    <cellStyle name="Neutral 2 93" xfId="23021"/>
    <cellStyle name="Neutral 2 94" xfId="23186"/>
    <cellStyle name="Neutral 2 95" xfId="23351"/>
    <cellStyle name="Neutral 2 96" xfId="23515"/>
    <cellStyle name="Neutral 2 97" xfId="23680"/>
    <cellStyle name="Neutral 2 98" xfId="23843"/>
    <cellStyle name="Neutral 2 99" xfId="24009"/>
    <cellStyle name="Neutral 20" xfId="12566"/>
    <cellStyle name="Neutral 21" xfId="12567"/>
    <cellStyle name="Neutral 22" xfId="12568"/>
    <cellStyle name="Neutral 23" xfId="12569"/>
    <cellStyle name="Neutral 24" xfId="12570"/>
    <cellStyle name="Neutral 25" xfId="12571"/>
    <cellStyle name="Neutral 26" xfId="12572"/>
    <cellStyle name="Neutral 27" xfId="12573"/>
    <cellStyle name="Neutral 28" xfId="12574"/>
    <cellStyle name="Neutral 29" xfId="12575"/>
    <cellStyle name="Neutral 3" xfId="12576"/>
    <cellStyle name="Neutral 3 10" xfId="12577"/>
    <cellStyle name="Neutral 3 100" xfId="24271"/>
    <cellStyle name="Neutral 3 101" xfId="24908"/>
    <cellStyle name="Neutral 3 102" xfId="25070"/>
    <cellStyle name="Neutral 3 103" xfId="25567"/>
    <cellStyle name="Neutral 3 104" xfId="25331"/>
    <cellStyle name="Neutral 3 11" xfId="12578"/>
    <cellStyle name="Neutral 3 12" xfId="12579"/>
    <cellStyle name="Neutral 3 13" xfId="12580"/>
    <cellStyle name="Neutral 3 14" xfId="12581"/>
    <cellStyle name="Neutral 3 15" xfId="12582"/>
    <cellStyle name="Neutral 3 16" xfId="12583"/>
    <cellStyle name="Neutral 3 17" xfId="12584"/>
    <cellStyle name="Neutral 3 18" xfId="12585"/>
    <cellStyle name="Neutral 3 19" xfId="12586"/>
    <cellStyle name="Neutral 3 2" xfId="12587"/>
    <cellStyle name="Neutral 3 20" xfId="12588"/>
    <cellStyle name="Neutral 3 21" xfId="12589"/>
    <cellStyle name="Neutral 3 22" xfId="12590"/>
    <cellStyle name="Neutral 3 23" xfId="12591"/>
    <cellStyle name="Neutral 3 24" xfId="12592"/>
    <cellStyle name="Neutral 3 25" xfId="12593"/>
    <cellStyle name="Neutral 3 26" xfId="12594"/>
    <cellStyle name="Neutral 3 27" xfId="12595"/>
    <cellStyle name="Neutral 3 28" xfId="12596"/>
    <cellStyle name="Neutral 3 29" xfId="12597"/>
    <cellStyle name="Neutral 3 3" xfId="12598"/>
    <cellStyle name="Neutral 3 30" xfId="12599"/>
    <cellStyle name="Neutral 3 31" xfId="12600"/>
    <cellStyle name="Neutral 3 32" xfId="12601"/>
    <cellStyle name="Neutral 3 33" xfId="12602"/>
    <cellStyle name="Neutral 3 34" xfId="12603"/>
    <cellStyle name="Neutral 3 35" xfId="12604"/>
    <cellStyle name="Neutral 3 36" xfId="12605"/>
    <cellStyle name="Neutral 3 37" xfId="12606"/>
    <cellStyle name="Neutral 3 38" xfId="12607"/>
    <cellStyle name="Neutral 3 39" xfId="12608"/>
    <cellStyle name="Neutral 3 4" xfId="12609"/>
    <cellStyle name="Neutral 3 40" xfId="12610"/>
    <cellStyle name="Neutral 3 41" xfId="12611"/>
    <cellStyle name="Neutral 3 42" xfId="12612"/>
    <cellStyle name="Neutral 3 43" xfId="12613"/>
    <cellStyle name="Neutral 3 44" xfId="12614"/>
    <cellStyle name="Neutral 3 45" xfId="12615"/>
    <cellStyle name="Neutral 3 46" xfId="12616"/>
    <cellStyle name="Neutral 3 47" xfId="12617"/>
    <cellStyle name="Neutral 3 48" xfId="12618"/>
    <cellStyle name="Neutral 3 49" xfId="12619"/>
    <cellStyle name="Neutral 3 5" xfId="12620"/>
    <cellStyle name="Neutral 3 50" xfId="12621"/>
    <cellStyle name="Neutral 3 51" xfId="12622"/>
    <cellStyle name="Neutral 3 52" xfId="12623"/>
    <cellStyle name="Neutral 3 53" xfId="12624"/>
    <cellStyle name="Neutral 3 54" xfId="12625"/>
    <cellStyle name="Neutral 3 55" xfId="12626"/>
    <cellStyle name="Neutral 3 56" xfId="12627"/>
    <cellStyle name="Neutral 3 57" xfId="12628"/>
    <cellStyle name="Neutral 3 58" xfId="12629"/>
    <cellStyle name="Neutral 3 59" xfId="12630"/>
    <cellStyle name="Neutral 3 6" xfId="12631"/>
    <cellStyle name="Neutral 3 60" xfId="12632"/>
    <cellStyle name="Neutral 3 61" xfId="12633"/>
    <cellStyle name="Neutral 3 62" xfId="12634"/>
    <cellStyle name="Neutral 3 63" xfId="12635"/>
    <cellStyle name="Neutral 3 64" xfId="12636"/>
    <cellStyle name="Neutral 3 65" xfId="12637"/>
    <cellStyle name="Neutral 3 66" xfId="12638"/>
    <cellStyle name="Neutral 3 67" xfId="12639"/>
    <cellStyle name="Neutral 3 68" xfId="12640"/>
    <cellStyle name="Neutral 3 69" xfId="12641"/>
    <cellStyle name="Neutral 3 7" xfId="12642"/>
    <cellStyle name="Neutral 3 70" xfId="12643"/>
    <cellStyle name="Neutral 3 71" xfId="12644"/>
    <cellStyle name="Neutral 3 72" xfId="12645"/>
    <cellStyle name="Neutral 3 73" xfId="12646"/>
    <cellStyle name="Neutral 3 74" xfId="12647"/>
    <cellStyle name="Neutral 3 75" xfId="12648"/>
    <cellStyle name="Neutral 3 76" xfId="12649"/>
    <cellStyle name="Neutral 3 77" xfId="12650"/>
    <cellStyle name="Neutral 3 78" xfId="12651"/>
    <cellStyle name="Neutral 3 79" xfId="12652"/>
    <cellStyle name="Neutral 3 8" xfId="12653"/>
    <cellStyle name="Neutral 3 80" xfId="12654"/>
    <cellStyle name="Neutral 3 81" xfId="12655"/>
    <cellStyle name="Neutral 3 82" xfId="12656"/>
    <cellStyle name="Neutral 3 83" xfId="12657"/>
    <cellStyle name="Neutral 3 84" xfId="12658"/>
    <cellStyle name="Neutral 3 85" xfId="12659"/>
    <cellStyle name="Neutral 3 86" xfId="12660"/>
    <cellStyle name="Neutral 3 87" xfId="12661"/>
    <cellStyle name="Neutral 3 88" xfId="12662"/>
    <cellStyle name="Neutral 3 89" xfId="12663"/>
    <cellStyle name="Neutral 3 9" xfId="12664"/>
    <cellStyle name="Neutral 3 90" xfId="22523"/>
    <cellStyle name="Neutral 3 91" xfId="22692"/>
    <cellStyle name="Neutral 3 92" xfId="22857"/>
    <cellStyle name="Neutral 3 93" xfId="23022"/>
    <cellStyle name="Neutral 3 94" xfId="23187"/>
    <cellStyle name="Neutral 3 95" xfId="23352"/>
    <cellStyle name="Neutral 3 96" xfId="23516"/>
    <cellStyle name="Neutral 3 97" xfId="23681"/>
    <cellStyle name="Neutral 3 98" xfId="23844"/>
    <cellStyle name="Neutral 3 99" xfId="24010"/>
    <cellStyle name="Neutral 30" xfId="12665"/>
    <cellStyle name="Neutral 31" xfId="12666"/>
    <cellStyle name="Neutral 32" xfId="12667"/>
    <cellStyle name="Neutral 33" xfId="12668"/>
    <cellStyle name="Neutral 34" xfId="12669"/>
    <cellStyle name="Neutral 35" xfId="12670"/>
    <cellStyle name="Neutral 36" xfId="12671"/>
    <cellStyle name="Neutral 37" xfId="12672"/>
    <cellStyle name="Neutral 38" xfId="12673"/>
    <cellStyle name="Neutral 39" xfId="12674"/>
    <cellStyle name="Neutral 4" xfId="12675"/>
    <cellStyle name="Neutral 4 10" xfId="12676"/>
    <cellStyle name="Neutral 4 100" xfId="24272"/>
    <cellStyle name="Neutral 4 101" xfId="24909"/>
    <cellStyle name="Neutral 4 102" xfId="25071"/>
    <cellStyle name="Neutral 4 103" xfId="25569"/>
    <cellStyle name="Neutral 4 104" xfId="25329"/>
    <cellStyle name="Neutral 4 11" xfId="12677"/>
    <cellStyle name="Neutral 4 12" xfId="12678"/>
    <cellStyle name="Neutral 4 13" xfId="12679"/>
    <cellStyle name="Neutral 4 14" xfId="12680"/>
    <cellStyle name="Neutral 4 15" xfId="12681"/>
    <cellStyle name="Neutral 4 16" xfId="12682"/>
    <cellStyle name="Neutral 4 17" xfId="12683"/>
    <cellStyle name="Neutral 4 18" xfId="12684"/>
    <cellStyle name="Neutral 4 19" xfId="12685"/>
    <cellStyle name="Neutral 4 2" xfId="12686"/>
    <cellStyle name="Neutral 4 20" xfId="12687"/>
    <cellStyle name="Neutral 4 21" xfId="12688"/>
    <cellStyle name="Neutral 4 22" xfId="12689"/>
    <cellStyle name="Neutral 4 23" xfId="12690"/>
    <cellStyle name="Neutral 4 24" xfId="12691"/>
    <cellStyle name="Neutral 4 25" xfId="12692"/>
    <cellStyle name="Neutral 4 26" xfId="12693"/>
    <cellStyle name="Neutral 4 27" xfId="12694"/>
    <cellStyle name="Neutral 4 28" xfId="12695"/>
    <cellStyle name="Neutral 4 29" xfId="12696"/>
    <cellStyle name="Neutral 4 3" xfId="12697"/>
    <cellStyle name="Neutral 4 30" xfId="12698"/>
    <cellStyle name="Neutral 4 31" xfId="12699"/>
    <cellStyle name="Neutral 4 32" xfId="12700"/>
    <cellStyle name="Neutral 4 33" xfId="12701"/>
    <cellStyle name="Neutral 4 34" xfId="12702"/>
    <cellStyle name="Neutral 4 35" xfId="12703"/>
    <cellStyle name="Neutral 4 36" xfId="12704"/>
    <cellStyle name="Neutral 4 37" xfId="12705"/>
    <cellStyle name="Neutral 4 38" xfId="12706"/>
    <cellStyle name="Neutral 4 39" xfId="12707"/>
    <cellStyle name="Neutral 4 4" xfId="12708"/>
    <cellStyle name="Neutral 4 40" xfId="12709"/>
    <cellStyle name="Neutral 4 41" xfId="12710"/>
    <cellStyle name="Neutral 4 42" xfId="12711"/>
    <cellStyle name="Neutral 4 43" xfId="12712"/>
    <cellStyle name="Neutral 4 44" xfId="12713"/>
    <cellStyle name="Neutral 4 45" xfId="12714"/>
    <cellStyle name="Neutral 4 46" xfId="12715"/>
    <cellStyle name="Neutral 4 47" xfId="12716"/>
    <cellStyle name="Neutral 4 48" xfId="12717"/>
    <cellStyle name="Neutral 4 49" xfId="12718"/>
    <cellStyle name="Neutral 4 5" xfId="12719"/>
    <cellStyle name="Neutral 4 50" xfId="12720"/>
    <cellStyle name="Neutral 4 51" xfId="12721"/>
    <cellStyle name="Neutral 4 52" xfId="12722"/>
    <cellStyle name="Neutral 4 53" xfId="12723"/>
    <cellStyle name="Neutral 4 54" xfId="12724"/>
    <cellStyle name="Neutral 4 55" xfId="12725"/>
    <cellStyle name="Neutral 4 56" xfId="12726"/>
    <cellStyle name="Neutral 4 57" xfId="12727"/>
    <cellStyle name="Neutral 4 58" xfId="12728"/>
    <cellStyle name="Neutral 4 59" xfId="12729"/>
    <cellStyle name="Neutral 4 6" xfId="12730"/>
    <cellStyle name="Neutral 4 60" xfId="12731"/>
    <cellStyle name="Neutral 4 61" xfId="12732"/>
    <cellStyle name="Neutral 4 62" xfId="12733"/>
    <cellStyle name="Neutral 4 63" xfId="12734"/>
    <cellStyle name="Neutral 4 64" xfId="12735"/>
    <cellStyle name="Neutral 4 65" xfId="12736"/>
    <cellStyle name="Neutral 4 66" xfId="12737"/>
    <cellStyle name="Neutral 4 67" xfId="12738"/>
    <cellStyle name="Neutral 4 68" xfId="12739"/>
    <cellStyle name="Neutral 4 69" xfId="12740"/>
    <cellStyle name="Neutral 4 7" xfId="12741"/>
    <cellStyle name="Neutral 4 70" xfId="12742"/>
    <cellStyle name="Neutral 4 71" xfId="12743"/>
    <cellStyle name="Neutral 4 72" xfId="12744"/>
    <cellStyle name="Neutral 4 73" xfId="12745"/>
    <cellStyle name="Neutral 4 74" xfId="12746"/>
    <cellStyle name="Neutral 4 75" xfId="12747"/>
    <cellStyle name="Neutral 4 76" xfId="12748"/>
    <cellStyle name="Neutral 4 77" xfId="12749"/>
    <cellStyle name="Neutral 4 78" xfId="12750"/>
    <cellStyle name="Neutral 4 79" xfId="12751"/>
    <cellStyle name="Neutral 4 8" xfId="12752"/>
    <cellStyle name="Neutral 4 80" xfId="12753"/>
    <cellStyle name="Neutral 4 81" xfId="12754"/>
    <cellStyle name="Neutral 4 82" xfId="12755"/>
    <cellStyle name="Neutral 4 83" xfId="12756"/>
    <cellStyle name="Neutral 4 84" xfId="12757"/>
    <cellStyle name="Neutral 4 85" xfId="12758"/>
    <cellStyle name="Neutral 4 86" xfId="12759"/>
    <cellStyle name="Neutral 4 87" xfId="12760"/>
    <cellStyle name="Neutral 4 88" xfId="12761"/>
    <cellStyle name="Neutral 4 89" xfId="12762"/>
    <cellStyle name="Neutral 4 9" xfId="12763"/>
    <cellStyle name="Neutral 4 90" xfId="22524"/>
    <cellStyle name="Neutral 4 91" xfId="22693"/>
    <cellStyle name="Neutral 4 92" xfId="22858"/>
    <cellStyle name="Neutral 4 93" xfId="23023"/>
    <cellStyle name="Neutral 4 94" xfId="23188"/>
    <cellStyle name="Neutral 4 95" xfId="23353"/>
    <cellStyle name="Neutral 4 96" xfId="23517"/>
    <cellStyle name="Neutral 4 97" xfId="23682"/>
    <cellStyle name="Neutral 4 98" xfId="23845"/>
    <cellStyle name="Neutral 4 99" xfId="24011"/>
    <cellStyle name="Neutral 40" xfId="12764"/>
    <cellStyle name="Neutral 41" xfId="12765"/>
    <cellStyle name="Neutral 42" xfId="12766"/>
    <cellStyle name="Neutral 43" xfId="12767"/>
    <cellStyle name="Neutral 44" xfId="12768"/>
    <cellStyle name="Neutral 45" xfId="12769"/>
    <cellStyle name="Neutral 46" xfId="12770"/>
    <cellStyle name="Neutral 47" xfId="12771"/>
    <cellStyle name="Neutral 48" xfId="12772"/>
    <cellStyle name="Neutral 49" xfId="12773"/>
    <cellStyle name="Neutral 5" xfId="12774"/>
    <cellStyle name="Neutral 5 2" xfId="24378"/>
    <cellStyle name="Neutral 5 2 2" xfId="24686"/>
    <cellStyle name="Neutral 5 3" xfId="25571"/>
    <cellStyle name="Neutral 5 4" xfId="25327"/>
    <cellStyle name="Neutral 50" xfId="12775"/>
    <cellStyle name="Neutral 51" xfId="12776"/>
    <cellStyle name="Neutral 52" xfId="12777"/>
    <cellStyle name="Neutral 53" xfId="12778"/>
    <cellStyle name="Neutral 54" xfId="12779"/>
    <cellStyle name="Neutral 55" xfId="12780"/>
    <cellStyle name="Neutral 56" xfId="12781"/>
    <cellStyle name="Neutral 57" xfId="12782"/>
    <cellStyle name="Neutral 58" xfId="12783"/>
    <cellStyle name="Neutral 59" xfId="12784"/>
    <cellStyle name="Neutral 6" xfId="12785"/>
    <cellStyle name="Neutral 6 2" xfId="24430"/>
    <cellStyle name="Neutral 6 2 2" xfId="24687"/>
    <cellStyle name="Neutral 6 3" xfId="25572"/>
    <cellStyle name="Neutral 6 4" xfId="25326"/>
    <cellStyle name="Neutral 60" xfId="12786"/>
    <cellStyle name="Neutral 61" xfId="12787"/>
    <cellStyle name="Neutral 62" xfId="12788"/>
    <cellStyle name="Neutral 63" xfId="12789"/>
    <cellStyle name="Neutral 64" xfId="12790"/>
    <cellStyle name="Neutral 65" xfId="12791"/>
    <cellStyle name="Neutral 66" xfId="12792"/>
    <cellStyle name="Neutral 67" xfId="12793"/>
    <cellStyle name="Neutral 68" xfId="12794"/>
    <cellStyle name="Neutral 69" xfId="12795"/>
    <cellStyle name="Neutral 7" xfId="12796"/>
    <cellStyle name="Neutral 7 2" xfId="24480"/>
    <cellStyle name="Neutral 7 2 2" xfId="24688"/>
    <cellStyle name="Neutral 7 3" xfId="25573"/>
    <cellStyle name="Neutral 7 4" xfId="25325"/>
    <cellStyle name="Neutral 70" xfId="12797"/>
    <cellStyle name="Neutral 71" xfId="12798"/>
    <cellStyle name="Neutral 72" xfId="12799"/>
    <cellStyle name="Neutral 73" xfId="12800"/>
    <cellStyle name="Neutral 74" xfId="12801"/>
    <cellStyle name="Neutral 75" xfId="12802"/>
    <cellStyle name="Neutral 76" xfId="12803"/>
    <cellStyle name="Neutral 77" xfId="12804"/>
    <cellStyle name="Neutral 78" xfId="12805"/>
    <cellStyle name="Neutral 79" xfId="12806"/>
    <cellStyle name="Neutral 8" xfId="12807"/>
    <cellStyle name="Neutral 8 2" xfId="24535"/>
    <cellStyle name="Neutral 8 2 2" xfId="24689"/>
    <cellStyle name="Neutral 8 3" xfId="25574"/>
    <cellStyle name="Neutral 8 4" xfId="25324"/>
    <cellStyle name="Neutral 80" xfId="12808"/>
    <cellStyle name="Neutral 81" xfId="12809"/>
    <cellStyle name="Neutral 82" xfId="12810"/>
    <cellStyle name="Neutral 83" xfId="12811"/>
    <cellStyle name="Neutral 84" xfId="12812"/>
    <cellStyle name="Neutral 85" xfId="12813"/>
    <cellStyle name="Neutral 86" xfId="12814"/>
    <cellStyle name="Neutral 87" xfId="12815"/>
    <cellStyle name="Neutral 88" xfId="12816"/>
    <cellStyle name="Neutral 89" xfId="12817"/>
    <cellStyle name="Neutral 9" xfId="12818"/>
    <cellStyle name="Neutral 90" xfId="12819"/>
    <cellStyle name="Neutral 91" xfId="12820"/>
    <cellStyle name="Neutral 92" xfId="12821"/>
    <cellStyle name="Neutral 93" xfId="22521"/>
    <cellStyle name="Neutral 94" xfId="22690"/>
    <cellStyle name="Neutral 95" xfId="22855"/>
    <cellStyle name="Neutral 96" xfId="23020"/>
    <cellStyle name="Neutral 97" xfId="23185"/>
    <cellStyle name="Neutral 98" xfId="23350"/>
    <cellStyle name="Neutral 99" xfId="23514"/>
    <cellStyle name="Normal" xfId="0" builtinId="0"/>
    <cellStyle name="Normal 2" xfId="24080"/>
    <cellStyle name="Normal 2 2" xfId="24493"/>
    <cellStyle name="Normal 2 3" xfId="27612"/>
    <cellStyle name="Normal 2 4" xfId="31104"/>
    <cellStyle name="Normal 3" xfId="24083"/>
    <cellStyle name="Normal 3 2" xfId="27495"/>
    <cellStyle name="Normal 3 3" xfId="27613"/>
    <cellStyle name="Normal 4" xfId="24084"/>
    <cellStyle name="Normal 4 2" xfId="27614"/>
    <cellStyle name="Normal 5" xfId="31102"/>
    <cellStyle name="Normal 6" xfId="31103"/>
    <cellStyle name="Note" xfId="12822"/>
    <cellStyle name="Note 10" xfId="12823"/>
    <cellStyle name="Note 100" xfId="23683"/>
    <cellStyle name="Note 100 2" xfId="27185"/>
    <cellStyle name="Note 100 2 2" xfId="30328"/>
    <cellStyle name="Note 100 3" xfId="26631"/>
    <cellStyle name="Note 100 3 2" xfId="29784"/>
    <cellStyle name="Note 100 4" xfId="27364"/>
    <cellStyle name="Note 100 4 2" xfId="30495"/>
    <cellStyle name="Note 100 5" xfId="29476"/>
    <cellStyle name="Note 101" xfId="23846"/>
    <cellStyle name="Note 101 2" xfId="27209"/>
    <cellStyle name="Note 101 2 2" xfId="30352"/>
    <cellStyle name="Note 101 3" xfId="26612"/>
    <cellStyle name="Note 101 3 2" xfId="29765"/>
    <cellStyle name="Note 101 4" xfId="27244"/>
    <cellStyle name="Note 101 4 2" xfId="30387"/>
    <cellStyle name="Note 101 5" xfId="29496"/>
    <cellStyle name="Note 102" xfId="24012"/>
    <cellStyle name="Note 102 2" xfId="27231"/>
    <cellStyle name="Note 102 2 2" xfId="30374"/>
    <cellStyle name="Note 102 3" xfId="26592"/>
    <cellStyle name="Note 102 3 2" xfId="29745"/>
    <cellStyle name="Note 102 4" xfId="26938"/>
    <cellStyle name="Note 102 4 2" xfId="30091"/>
    <cellStyle name="Note 102 5" xfId="29516"/>
    <cellStyle name="Note 103" xfId="24121"/>
    <cellStyle name="Note 103 2" xfId="24273"/>
    <cellStyle name="Note 103 2 2" xfId="27265"/>
    <cellStyle name="Note 103 2 2 2" xfId="30402"/>
    <cellStyle name="Note 103 2 3" xfId="26562"/>
    <cellStyle name="Note 103 2 3 2" xfId="29721"/>
    <cellStyle name="Note 103 2 4" xfId="26965"/>
    <cellStyle name="Note 103 2 4 2" xfId="30115"/>
    <cellStyle name="Note 103 2 5" xfId="29541"/>
    <cellStyle name="Note 103 3" xfId="26174"/>
    <cellStyle name="Note 103 3 2" xfId="29620"/>
    <cellStyle name="Note 103 4" xfId="26426"/>
    <cellStyle name="Note 103 4 2" xfId="29640"/>
    <cellStyle name="Note 103 5" xfId="26297"/>
    <cellStyle name="Note 103 5 2" xfId="29630"/>
    <cellStyle name="Note 103 6" xfId="27252"/>
    <cellStyle name="Note 103 6 2" xfId="30391"/>
    <cellStyle name="Note 103 7" xfId="26574"/>
    <cellStyle name="Note 103 7 2" xfId="29731"/>
    <cellStyle name="Note 103 8" xfId="26954"/>
    <cellStyle name="Note 103 8 2" xfId="30105"/>
    <cellStyle name="Note 103 9" xfId="29530"/>
    <cellStyle name="Note 104" xfId="24910"/>
    <cellStyle name="Note 104 2" xfId="27319"/>
    <cellStyle name="Note 104 2 2" xfId="30452"/>
    <cellStyle name="Note 104 3" xfId="26511"/>
    <cellStyle name="Note 104 3 2" xfId="29674"/>
    <cellStyle name="Note 104 4" xfId="27003"/>
    <cellStyle name="Note 104 4 2" xfId="30149"/>
    <cellStyle name="Note 104 5" xfId="29581"/>
    <cellStyle name="Note 105" xfId="25072"/>
    <cellStyle name="Note 105 2" xfId="27341"/>
    <cellStyle name="Note 105 2 2" xfId="30474"/>
    <cellStyle name="Note 105 3" xfId="26493"/>
    <cellStyle name="Note 105 3 2" xfId="29656"/>
    <cellStyle name="Note 105 4" xfId="27133"/>
    <cellStyle name="Note 105 4 2" xfId="30276"/>
    <cellStyle name="Note 105 5" xfId="29601"/>
    <cellStyle name="Note 106" xfId="25575"/>
    <cellStyle name="Note 107" xfId="25323"/>
    <cellStyle name="Note 108" xfId="26101"/>
    <cellStyle name="Note 108 2" xfId="29615"/>
    <cellStyle name="Note 109" xfId="26238"/>
    <cellStyle name="Note 109 2" xfId="29625"/>
    <cellStyle name="Note 11" xfId="12824"/>
    <cellStyle name="Note 110" xfId="26370"/>
    <cellStyle name="Note 110 2" xfId="29635"/>
    <cellStyle name="Note 111" xfId="27615"/>
    <cellStyle name="Note 12" xfId="12825"/>
    <cellStyle name="Note 13" xfId="12826"/>
    <cellStyle name="Note 14" xfId="12827"/>
    <cellStyle name="Note 15" xfId="12828"/>
    <cellStyle name="Note 16" xfId="12829"/>
    <cellStyle name="Note 17" xfId="12830"/>
    <cellStyle name="Note 18" xfId="12831"/>
    <cellStyle name="Note 19" xfId="12832"/>
    <cellStyle name="Note 2" xfId="12833"/>
    <cellStyle name="Note 2 10" xfId="12834"/>
    <cellStyle name="Note 2 100" xfId="24274"/>
    <cellStyle name="Note 2 100 2" xfId="27266"/>
    <cellStyle name="Note 2 100 2 2" xfId="30403"/>
    <cellStyle name="Note 2 100 3" xfId="26561"/>
    <cellStyle name="Note 2 100 3 2" xfId="29720"/>
    <cellStyle name="Note 2 100 4" xfId="26966"/>
    <cellStyle name="Note 2 100 4 2" xfId="30116"/>
    <cellStyle name="Note 2 100 5" xfId="29542"/>
    <cellStyle name="Note 2 101" xfId="24911"/>
    <cellStyle name="Note 2 101 2" xfId="27320"/>
    <cellStyle name="Note 2 101 2 2" xfId="30453"/>
    <cellStyle name="Note 2 101 3" xfId="26510"/>
    <cellStyle name="Note 2 101 3 2" xfId="29673"/>
    <cellStyle name="Note 2 101 4" xfId="27004"/>
    <cellStyle name="Note 2 101 4 2" xfId="30150"/>
    <cellStyle name="Note 2 101 5" xfId="29582"/>
    <cellStyle name="Note 2 102" xfId="25073"/>
    <cellStyle name="Note 2 102 2" xfId="27342"/>
    <cellStyle name="Note 2 102 2 2" xfId="30475"/>
    <cellStyle name="Note 2 102 3" xfId="26492"/>
    <cellStyle name="Note 2 102 3 2" xfId="29655"/>
    <cellStyle name="Note 2 102 4" xfId="27154"/>
    <cellStyle name="Note 2 102 4 2" xfId="30297"/>
    <cellStyle name="Note 2 102 5" xfId="29602"/>
    <cellStyle name="Note 2 103" xfId="25576"/>
    <cellStyle name="Note 2 104" xfId="25322"/>
    <cellStyle name="Note 2 11" xfId="12835"/>
    <cellStyle name="Note 2 12" xfId="12836"/>
    <cellStyle name="Note 2 13" xfId="12837"/>
    <cellStyle name="Note 2 14" xfId="12838"/>
    <cellStyle name="Note 2 15" xfId="12839"/>
    <cellStyle name="Note 2 16" xfId="12840"/>
    <cellStyle name="Note 2 17" xfId="12841"/>
    <cellStyle name="Note 2 18" xfId="12842"/>
    <cellStyle name="Note 2 19" xfId="12843"/>
    <cellStyle name="Note 2 2" xfId="12844"/>
    <cellStyle name="Note 2 20" xfId="12845"/>
    <cellStyle name="Note 2 21" xfId="12846"/>
    <cellStyle name="Note 2 22" xfId="12847"/>
    <cellStyle name="Note 2 23" xfId="12848"/>
    <cellStyle name="Note 2 24" xfId="12849"/>
    <cellStyle name="Note 2 25" xfId="12850"/>
    <cellStyle name="Note 2 26" xfId="12851"/>
    <cellStyle name="Note 2 27" xfId="12852"/>
    <cellStyle name="Note 2 28" xfId="12853"/>
    <cellStyle name="Note 2 29" xfId="12854"/>
    <cellStyle name="Note 2 3" xfId="12855"/>
    <cellStyle name="Note 2 30" xfId="12856"/>
    <cellStyle name="Note 2 31" xfId="12857"/>
    <cellStyle name="Note 2 32" xfId="12858"/>
    <cellStyle name="Note 2 33" xfId="12859"/>
    <cellStyle name="Note 2 34" xfId="12860"/>
    <cellStyle name="Note 2 35" xfId="12861"/>
    <cellStyle name="Note 2 36" xfId="12862"/>
    <cellStyle name="Note 2 37" xfId="12863"/>
    <cellStyle name="Note 2 38" xfId="12864"/>
    <cellStyle name="Note 2 39" xfId="12865"/>
    <cellStyle name="Note 2 4" xfId="12866"/>
    <cellStyle name="Note 2 40" xfId="12867"/>
    <cellStyle name="Note 2 41" xfId="12868"/>
    <cellStyle name="Note 2 42" xfId="12869"/>
    <cellStyle name="Note 2 43" xfId="12870"/>
    <cellStyle name="Note 2 44" xfId="12871"/>
    <cellStyle name="Note 2 45" xfId="12872"/>
    <cellStyle name="Note 2 46" xfId="12873"/>
    <cellStyle name="Note 2 47" xfId="12874"/>
    <cellStyle name="Note 2 48" xfId="12875"/>
    <cellStyle name="Note 2 49" xfId="12876"/>
    <cellStyle name="Note 2 5" xfId="12877"/>
    <cellStyle name="Note 2 50" xfId="12878"/>
    <cellStyle name="Note 2 51" xfId="12879"/>
    <cellStyle name="Note 2 52" xfId="12880"/>
    <cellStyle name="Note 2 53" xfId="12881"/>
    <cellStyle name="Note 2 54" xfId="12882"/>
    <cellStyle name="Note 2 55" xfId="12883"/>
    <cellStyle name="Note 2 56" xfId="12884"/>
    <cellStyle name="Note 2 57" xfId="12885"/>
    <cellStyle name="Note 2 58" xfId="12886"/>
    <cellStyle name="Note 2 59" xfId="12887"/>
    <cellStyle name="Note 2 6" xfId="12888"/>
    <cellStyle name="Note 2 60" xfId="12889"/>
    <cellStyle name="Note 2 61" xfId="12890"/>
    <cellStyle name="Note 2 62" xfId="12891"/>
    <cellStyle name="Note 2 63" xfId="12892"/>
    <cellStyle name="Note 2 64" xfId="12893"/>
    <cellStyle name="Note 2 65" xfId="12894"/>
    <cellStyle name="Note 2 66" xfId="12895"/>
    <cellStyle name="Note 2 67" xfId="12896"/>
    <cellStyle name="Note 2 68" xfId="12897"/>
    <cellStyle name="Note 2 69" xfId="12898"/>
    <cellStyle name="Note 2 7" xfId="12899"/>
    <cellStyle name="Note 2 70" xfId="12900"/>
    <cellStyle name="Note 2 71" xfId="12901"/>
    <cellStyle name="Note 2 72" xfId="12902"/>
    <cellStyle name="Note 2 73" xfId="12903"/>
    <cellStyle name="Note 2 74" xfId="12904"/>
    <cellStyle name="Note 2 75" xfId="12905"/>
    <cellStyle name="Note 2 76" xfId="12906"/>
    <cellStyle name="Note 2 77" xfId="12907"/>
    <cellStyle name="Note 2 78" xfId="12908"/>
    <cellStyle name="Note 2 79" xfId="12909"/>
    <cellStyle name="Note 2 8" xfId="12910"/>
    <cellStyle name="Note 2 80" xfId="12911"/>
    <cellStyle name="Note 2 81" xfId="12912"/>
    <cellStyle name="Note 2 82" xfId="12913"/>
    <cellStyle name="Note 2 83" xfId="12914"/>
    <cellStyle name="Note 2 84" xfId="12915"/>
    <cellStyle name="Note 2 85" xfId="12916"/>
    <cellStyle name="Note 2 86" xfId="12917"/>
    <cellStyle name="Note 2 87" xfId="12918"/>
    <cellStyle name="Note 2 88" xfId="12919"/>
    <cellStyle name="Note 2 89" xfId="12920"/>
    <cellStyle name="Note 2 9" xfId="12921"/>
    <cellStyle name="Note 2 90" xfId="22526"/>
    <cellStyle name="Note 2 90 2" xfId="27037"/>
    <cellStyle name="Note 2 90 2 2" xfId="30180"/>
    <cellStyle name="Note 2 90 3" xfId="26764"/>
    <cellStyle name="Note 2 90 3 2" xfId="29917"/>
    <cellStyle name="Note 2 90 4" xfId="26783"/>
    <cellStyle name="Note 2 90 4 2" xfId="29936"/>
    <cellStyle name="Note 2 90 5" xfId="29337"/>
    <cellStyle name="Note 2 91" xfId="22695"/>
    <cellStyle name="Note 2 91 2" xfId="27060"/>
    <cellStyle name="Note 2 91 2 2" xfId="30203"/>
    <cellStyle name="Note 2 91 3" xfId="26745"/>
    <cellStyle name="Note 2 91 3 2" xfId="29898"/>
    <cellStyle name="Note 2 91 4" xfId="26802"/>
    <cellStyle name="Note 2 91 4 2" xfId="29955"/>
    <cellStyle name="Note 2 91 5" xfId="29357"/>
    <cellStyle name="Note 2 92" xfId="22860"/>
    <cellStyle name="Note 2 92 2" xfId="27082"/>
    <cellStyle name="Note 2 92 2 2" xfId="30225"/>
    <cellStyle name="Note 2 92 3" xfId="26725"/>
    <cellStyle name="Note 2 92 3 2" xfId="29878"/>
    <cellStyle name="Note 2 92 4" xfId="26822"/>
    <cellStyle name="Note 2 92 4 2" xfId="29975"/>
    <cellStyle name="Note 2 92 5" xfId="29377"/>
    <cellStyle name="Note 2 93" xfId="23025"/>
    <cellStyle name="Note 2 93 2" xfId="27102"/>
    <cellStyle name="Note 2 93 2 2" xfId="30245"/>
    <cellStyle name="Note 2 93 3" xfId="26706"/>
    <cellStyle name="Note 2 93 3 2" xfId="29859"/>
    <cellStyle name="Note 2 93 4" xfId="26841"/>
    <cellStyle name="Note 2 93 4 2" xfId="29994"/>
    <cellStyle name="Note 2 93 5" xfId="29397"/>
    <cellStyle name="Note 2 94" xfId="23190"/>
    <cellStyle name="Note 2 94 2" xfId="27122"/>
    <cellStyle name="Note 2 94 2 2" xfId="30265"/>
    <cellStyle name="Note 2 94 3" xfId="26690"/>
    <cellStyle name="Note 2 94 3 2" xfId="29843"/>
    <cellStyle name="Note 2 94 4" xfId="26857"/>
    <cellStyle name="Note 2 94 4 2" xfId="30010"/>
    <cellStyle name="Note 2 94 5" xfId="29417"/>
    <cellStyle name="Note 2 95" xfId="23355"/>
    <cellStyle name="Note 2 95 2" xfId="27143"/>
    <cellStyle name="Note 2 95 2 2" xfId="30286"/>
    <cellStyle name="Note 2 95 3" xfId="26670"/>
    <cellStyle name="Note 2 95 3 2" xfId="29823"/>
    <cellStyle name="Note 2 95 4" xfId="26875"/>
    <cellStyle name="Note 2 95 4 2" xfId="30028"/>
    <cellStyle name="Note 2 95 5" xfId="29437"/>
    <cellStyle name="Note 2 96" xfId="23519"/>
    <cellStyle name="Note 2 96 2" xfId="27164"/>
    <cellStyle name="Note 2 96 2 2" xfId="30307"/>
    <cellStyle name="Note 2 96 3" xfId="26650"/>
    <cellStyle name="Note 2 96 3 2" xfId="29803"/>
    <cellStyle name="Note 2 96 4" xfId="26891"/>
    <cellStyle name="Note 2 96 4 2" xfId="30044"/>
    <cellStyle name="Note 2 96 5" xfId="29457"/>
    <cellStyle name="Note 2 97" xfId="23684"/>
    <cellStyle name="Note 2 97 2" xfId="27186"/>
    <cellStyle name="Note 2 97 2 2" xfId="30329"/>
    <cellStyle name="Note 2 97 3" xfId="26630"/>
    <cellStyle name="Note 2 97 3 2" xfId="29783"/>
    <cellStyle name="Note 2 97 4" xfId="26906"/>
    <cellStyle name="Note 2 97 4 2" xfId="30059"/>
    <cellStyle name="Note 2 97 5" xfId="29477"/>
    <cellStyle name="Note 2 98" xfId="23847"/>
    <cellStyle name="Note 2 98 2" xfId="27210"/>
    <cellStyle name="Note 2 98 2 2" xfId="30353"/>
    <cellStyle name="Note 2 98 3" xfId="26611"/>
    <cellStyle name="Note 2 98 3 2" xfId="29764"/>
    <cellStyle name="Note 2 98 4" xfId="26922"/>
    <cellStyle name="Note 2 98 4 2" xfId="30075"/>
    <cellStyle name="Note 2 98 5" xfId="29497"/>
    <cellStyle name="Note 2 99" xfId="24013"/>
    <cellStyle name="Note 2 99 2" xfId="27232"/>
    <cellStyle name="Note 2 99 2 2" xfId="30375"/>
    <cellStyle name="Note 2 99 3" xfId="26591"/>
    <cellStyle name="Note 2 99 3 2" xfId="29744"/>
    <cellStyle name="Note 2 99 4" xfId="26939"/>
    <cellStyle name="Note 2 99 4 2" xfId="30092"/>
    <cellStyle name="Note 2 99 5" xfId="29517"/>
    <cellStyle name="Note 20" xfId="12922"/>
    <cellStyle name="Note 21" xfId="12923"/>
    <cellStyle name="Note 22" xfId="12924"/>
    <cellStyle name="Note 23" xfId="12925"/>
    <cellStyle name="Note 24" xfId="12926"/>
    <cellStyle name="Note 25" xfId="12927"/>
    <cellStyle name="Note 26" xfId="12928"/>
    <cellStyle name="Note 27" xfId="12929"/>
    <cellStyle name="Note 28" xfId="12930"/>
    <cellStyle name="Note 29" xfId="12931"/>
    <cellStyle name="Note 3" xfId="12932"/>
    <cellStyle name="Note 3 10" xfId="12933"/>
    <cellStyle name="Note 3 100" xfId="24275"/>
    <cellStyle name="Note 3 100 2" xfId="27267"/>
    <cellStyle name="Note 3 100 2 2" xfId="30404"/>
    <cellStyle name="Note 3 100 3" xfId="26560"/>
    <cellStyle name="Note 3 100 3 2" xfId="29719"/>
    <cellStyle name="Note 3 100 4" xfId="26967"/>
    <cellStyle name="Note 3 100 4 2" xfId="30117"/>
    <cellStyle name="Note 3 100 5" xfId="29543"/>
    <cellStyle name="Note 3 101" xfId="24912"/>
    <cellStyle name="Note 3 101 2" xfId="27321"/>
    <cellStyle name="Note 3 101 2 2" xfId="30454"/>
    <cellStyle name="Note 3 101 3" xfId="26509"/>
    <cellStyle name="Note 3 101 3 2" xfId="29672"/>
    <cellStyle name="Note 3 101 4" xfId="27005"/>
    <cellStyle name="Note 3 101 4 2" xfId="30151"/>
    <cellStyle name="Note 3 101 5" xfId="29583"/>
    <cellStyle name="Note 3 102" xfId="25074"/>
    <cellStyle name="Note 3 102 2" xfId="27343"/>
    <cellStyle name="Note 3 102 2 2" xfId="30476"/>
    <cellStyle name="Note 3 102 3" xfId="26491"/>
    <cellStyle name="Note 3 102 3 2" xfId="29654"/>
    <cellStyle name="Note 3 102 4" xfId="27176"/>
    <cellStyle name="Note 3 102 4 2" xfId="30319"/>
    <cellStyle name="Note 3 102 5" xfId="29603"/>
    <cellStyle name="Note 3 103" xfId="25583"/>
    <cellStyle name="Note 3 104" xfId="25315"/>
    <cellStyle name="Note 3 11" xfId="12934"/>
    <cellStyle name="Note 3 12" xfId="12935"/>
    <cellStyle name="Note 3 13" xfId="12936"/>
    <cellStyle name="Note 3 14" xfId="12937"/>
    <cellStyle name="Note 3 15" xfId="12938"/>
    <cellStyle name="Note 3 16" xfId="12939"/>
    <cellStyle name="Note 3 17" xfId="12940"/>
    <cellStyle name="Note 3 18" xfId="12941"/>
    <cellStyle name="Note 3 19" xfId="12942"/>
    <cellStyle name="Note 3 2" xfId="12943"/>
    <cellStyle name="Note 3 20" xfId="12944"/>
    <cellStyle name="Note 3 21" xfId="12945"/>
    <cellStyle name="Note 3 22" xfId="12946"/>
    <cellStyle name="Note 3 23" xfId="12947"/>
    <cellStyle name="Note 3 24" xfId="12948"/>
    <cellStyle name="Note 3 25" xfId="12949"/>
    <cellStyle name="Note 3 26" xfId="12950"/>
    <cellStyle name="Note 3 27" xfId="12951"/>
    <cellStyle name="Note 3 28" xfId="12952"/>
    <cellStyle name="Note 3 29" xfId="12953"/>
    <cellStyle name="Note 3 3" xfId="12954"/>
    <cellStyle name="Note 3 30" xfId="12955"/>
    <cellStyle name="Note 3 31" xfId="12956"/>
    <cellStyle name="Note 3 32" xfId="12957"/>
    <cellStyle name="Note 3 33" xfId="12958"/>
    <cellStyle name="Note 3 34" xfId="12959"/>
    <cellStyle name="Note 3 35" xfId="12960"/>
    <cellStyle name="Note 3 36" xfId="12961"/>
    <cellStyle name="Note 3 37" xfId="12962"/>
    <cellStyle name="Note 3 38" xfId="12963"/>
    <cellStyle name="Note 3 39" xfId="12964"/>
    <cellStyle name="Note 3 4" xfId="12965"/>
    <cellStyle name="Note 3 40" xfId="12966"/>
    <cellStyle name="Note 3 41" xfId="12967"/>
    <cellStyle name="Note 3 42" xfId="12968"/>
    <cellStyle name="Note 3 43" xfId="12969"/>
    <cellStyle name="Note 3 44" xfId="12970"/>
    <cellStyle name="Note 3 45" xfId="12971"/>
    <cellStyle name="Note 3 46" xfId="12972"/>
    <cellStyle name="Note 3 47" xfId="12973"/>
    <cellStyle name="Note 3 48" xfId="12974"/>
    <cellStyle name="Note 3 49" xfId="12975"/>
    <cellStyle name="Note 3 5" xfId="12976"/>
    <cellStyle name="Note 3 50" xfId="12977"/>
    <cellStyle name="Note 3 51" xfId="12978"/>
    <cellStyle name="Note 3 52" xfId="12979"/>
    <cellStyle name="Note 3 53" xfId="12980"/>
    <cellStyle name="Note 3 54" xfId="12981"/>
    <cellStyle name="Note 3 55" xfId="12982"/>
    <cellStyle name="Note 3 56" xfId="12983"/>
    <cellStyle name="Note 3 57" xfId="12984"/>
    <cellStyle name="Note 3 58" xfId="12985"/>
    <cellStyle name="Note 3 59" xfId="12986"/>
    <cellStyle name="Note 3 6" xfId="12987"/>
    <cellStyle name="Note 3 60" xfId="12988"/>
    <cellStyle name="Note 3 61" xfId="12989"/>
    <cellStyle name="Note 3 62" xfId="12990"/>
    <cellStyle name="Note 3 63" xfId="12991"/>
    <cellStyle name="Note 3 64" xfId="12992"/>
    <cellStyle name="Note 3 65" xfId="12993"/>
    <cellStyle name="Note 3 66" xfId="12994"/>
    <cellStyle name="Note 3 67" xfId="12995"/>
    <cellStyle name="Note 3 68" xfId="12996"/>
    <cellStyle name="Note 3 69" xfId="12997"/>
    <cellStyle name="Note 3 7" xfId="12998"/>
    <cellStyle name="Note 3 70" xfId="12999"/>
    <cellStyle name="Note 3 71" xfId="13000"/>
    <cellStyle name="Note 3 72" xfId="13001"/>
    <cellStyle name="Note 3 73" xfId="13002"/>
    <cellStyle name="Note 3 74" xfId="13003"/>
    <cellStyle name="Note 3 75" xfId="13004"/>
    <cellStyle name="Note 3 76" xfId="13005"/>
    <cellStyle name="Note 3 77" xfId="13006"/>
    <cellStyle name="Note 3 78" xfId="13007"/>
    <cellStyle name="Note 3 79" xfId="13008"/>
    <cellStyle name="Note 3 8" xfId="13009"/>
    <cellStyle name="Note 3 80" xfId="13010"/>
    <cellStyle name="Note 3 81" xfId="13011"/>
    <cellStyle name="Note 3 82" xfId="13012"/>
    <cellStyle name="Note 3 83" xfId="13013"/>
    <cellStyle name="Note 3 84" xfId="13014"/>
    <cellStyle name="Note 3 85" xfId="13015"/>
    <cellStyle name="Note 3 86" xfId="13016"/>
    <cellStyle name="Note 3 87" xfId="13017"/>
    <cellStyle name="Note 3 88" xfId="13018"/>
    <cellStyle name="Note 3 89" xfId="13019"/>
    <cellStyle name="Note 3 9" xfId="13020"/>
    <cellStyle name="Note 3 90" xfId="22527"/>
    <cellStyle name="Note 3 90 2" xfId="27038"/>
    <cellStyle name="Note 3 90 2 2" xfId="30181"/>
    <cellStyle name="Note 3 90 3" xfId="26763"/>
    <cellStyle name="Note 3 90 3 2" xfId="29916"/>
    <cellStyle name="Note 3 90 4" xfId="26784"/>
    <cellStyle name="Note 3 90 4 2" xfId="29937"/>
    <cellStyle name="Note 3 90 5" xfId="29338"/>
    <cellStyle name="Note 3 91" xfId="22696"/>
    <cellStyle name="Note 3 91 2" xfId="27061"/>
    <cellStyle name="Note 3 91 2 2" xfId="30204"/>
    <cellStyle name="Note 3 91 3" xfId="26744"/>
    <cellStyle name="Note 3 91 3 2" xfId="29897"/>
    <cellStyle name="Note 3 91 4" xfId="26803"/>
    <cellStyle name="Note 3 91 4 2" xfId="29956"/>
    <cellStyle name="Note 3 91 5" xfId="29358"/>
    <cellStyle name="Note 3 92" xfId="22861"/>
    <cellStyle name="Note 3 92 2" xfId="27083"/>
    <cellStyle name="Note 3 92 2 2" xfId="30226"/>
    <cellStyle name="Note 3 92 3" xfId="26724"/>
    <cellStyle name="Note 3 92 3 2" xfId="29877"/>
    <cellStyle name="Note 3 92 4" xfId="26823"/>
    <cellStyle name="Note 3 92 4 2" xfId="29976"/>
    <cellStyle name="Note 3 92 5" xfId="29378"/>
    <cellStyle name="Note 3 93" xfId="23026"/>
    <cellStyle name="Note 3 93 2" xfId="27103"/>
    <cellStyle name="Note 3 93 2 2" xfId="30246"/>
    <cellStyle name="Note 3 93 3" xfId="26705"/>
    <cellStyle name="Note 3 93 3 2" xfId="29858"/>
    <cellStyle name="Note 3 93 4" xfId="26842"/>
    <cellStyle name="Note 3 93 4 2" xfId="29995"/>
    <cellStyle name="Note 3 93 5" xfId="29398"/>
    <cellStyle name="Note 3 94" xfId="23191"/>
    <cellStyle name="Note 3 94 2" xfId="27123"/>
    <cellStyle name="Note 3 94 2 2" xfId="30266"/>
    <cellStyle name="Note 3 94 3" xfId="26689"/>
    <cellStyle name="Note 3 94 3 2" xfId="29842"/>
    <cellStyle name="Note 3 94 4" xfId="26858"/>
    <cellStyle name="Note 3 94 4 2" xfId="30011"/>
    <cellStyle name="Note 3 94 5" xfId="29418"/>
    <cellStyle name="Note 3 95" xfId="23356"/>
    <cellStyle name="Note 3 95 2" xfId="27144"/>
    <cellStyle name="Note 3 95 2 2" xfId="30287"/>
    <cellStyle name="Note 3 95 3" xfId="26669"/>
    <cellStyle name="Note 3 95 3 2" xfId="29822"/>
    <cellStyle name="Note 3 95 4" xfId="26876"/>
    <cellStyle name="Note 3 95 4 2" xfId="30029"/>
    <cellStyle name="Note 3 95 5" xfId="29438"/>
    <cellStyle name="Note 3 96" xfId="23520"/>
    <cellStyle name="Note 3 96 2" xfId="27165"/>
    <cellStyle name="Note 3 96 2 2" xfId="30308"/>
    <cellStyle name="Note 3 96 3" xfId="26649"/>
    <cellStyle name="Note 3 96 3 2" xfId="29802"/>
    <cellStyle name="Note 3 96 4" xfId="26892"/>
    <cellStyle name="Note 3 96 4 2" xfId="30045"/>
    <cellStyle name="Note 3 96 5" xfId="29458"/>
    <cellStyle name="Note 3 97" xfId="23685"/>
    <cellStyle name="Note 3 97 2" xfId="27187"/>
    <cellStyle name="Note 3 97 2 2" xfId="30330"/>
    <cellStyle name="Note 3 97 3" xfId="26629"/>
    <cellStyle name="Note 3 97 3 2" xfId="29782"/>
    <cellStyle name="Note 3 97 4" xfId="26907"/>
    <cellStyle name="Note 3 97 4 2" xfId="30060"/>
    <cellStyle name="Note 3 97 5" xfId="29478"/>
    <cellStyle name="Note 3 98" xfId="23848"/>
    <cellStyle name="Note 3 98 2" xfId="27211"/>
    <cellStyle name="Note 3 98 2 2" xfId="30354"/>
    <cellStyle name="Note 3 98 3" xfId="26610"/>
    <cellStyle name="Note 3 98 3 2" xfId="29763"/>
    <cellStyle name="Note 3 98 4" xfId="26923"/>
    <cellStyle name="Note 3 98 4 2" xfId="30076"/>
    <cellStyle name="Note 3 98 5" xfId="29498"/>
    <cellStyle name="Note 3 99" xfId="24014"/>
    <cellStyle name="Note 3 99 2" xfId="27233"/>
    <cellStyle name="Note 3 99 2 2" xfId="30376"/>
    <cellStyle name="Note 3 99 3" xfId="26590"/>
    <cellStyle name="Note 3 99 3 2" xfId="29743"/>
    <cellStyle name="Note 3 99 4" xfId="26940"/>
    <cellStyle name="Note 3 99 4 2" xfId="30093"/>
    <cellStyle name="Note 3 99 5" xfId="29518"/>
    <cellStyle name="Note 30" xfId="13021"/>
    <cellStyle name="Note 31" xfId="13022"/>
    <cellStyle name="Note 32" xfId="13023"/>
    <cellStyle name="Note 33" xfId="13024"/>
    <cellStyle name="Note 34" xfId="13025"/>
    <cellStyle name="Note 35" xfId="13026"/>
    <cellStyle name="Note 36" xfId="13027"/>
    <cellStyle name="Note 37" xfId="13028"/>
    <cellStyle name="Note 38" xfId="13029"/>
    <cellStyle name="Note 39" xfId="13030"/>
    <cellStyle name="Note 4" xfId="13031"/>
    <cellStyle name="Note 4 10" xfId="13032"/>
    <cellStyle name="Note 4 100" xfId="24276"/>
    <cellStyle name="Note 4 100 2" xfId="27268"/>
    <cellStyle name="Note 4 100 2 2" xfId="30405"/>
    <cellStyle name="Note 4 100 3" xfId="26559"/>
    <cellStyle name="Note 4 100 3 2" xfId="29718"/>
    <cellStyle name="Note 4 100 4" xfId="26968"/>
    <cellStyle name="Note 4 100 4 2" xfId="30118"/>
    <cellStyle name="Note 4 100 5" xfId="29544"/>
    <cellStyle name="Note 4 101" xfId="24913"/>
    <cellStyle name="Note 4 101 2" xfId="27322"/>
    <cellStyle name="Note 4 101 2 2" xfId="30455"/>
    <cellStyle name="Note 4 101 3" xfId="26508"/>
    <cellStyle name="Note 4 101 3 2" xfId="29671"/>
    <cellStyle name="Note 4 101 4" xfId="27006"/>
    <cellStyle name="Note 4 101 4 2" xfId="30152"/>
    <cellStyle name="Note 4 101 5" xfId="29584"/>
    <cellStyle name="Note 4 102" xfId="25075"/>
    <cellStyle name="Note 4 102 2" xfId="27344"/>
    <cellStyle name="Note 4 102 2 2" xfId="30477"/>
    <cellStyle name="Note 4 102 3" xfId="26490"/>
    <cellStyle name="Note 4 102 3 2" xfId="29653"/>
    <cellStyle name="Note 4 102 4" xfId="27021"/>
    <cellStyle name="Note 4 102 4 2" xfId="30167"/>
    <cellStyle name="Note 4 102 5" xfId="29604"/>
    <cellStyle name="Note 4 103" xfId="25585"/>
    <cellStyle name="Note 4 104" xfId="25853"/>
    <cellStyle name="Note 4 11" xfId="13033"/>
    <cellStyle name="Note 4 12" xfId="13034"/>
    <cellStyle name="Note 4 13" xfId="13035"/>
    <cellStyle name="Note 4 14" xfId="13036"/>
    <cellStyle name="Note 4 15" xfId="13037"/>
    <cellStyle name="Note 4 16" xfId="13038"/>
    <cellStyle name="Note 4 17" xfId="13039"/>
    <cellStyle name="Note 4 18" xfId="13040"/>
    <cellStyle name="Note 4 19" xfId="13041"/>
    <cellStyle name="Note 4 2" xfId="13042"/>
    <cellStyle name="Note 4 20" xfId="13043"/>
    <cellStyle name="Note 4 21" xfId="13044"/>
    <cellStyle name="Note 4 22" xfId="13045"/>
    <cellStyle name="Note 4 23" xfId="13046"/>
    <cellStyle name="Note 4 24" xfId="13047"/>
    <cellStyle name="Note 4 25" xfId="13048"/>
    <cellStyle name="Note 4 26" xfId="13049"/>
    <cellStyle name="Note 4 27" xfId="13050"/>
    <cellStyle name="Note 4 28" xfId="13051"/>
    <cellStyle name="Note 4 29" xfId="13052"/>
    <cellStyle name="Note 4 3" xfId="13053"/>
    <cellStyle name="Note 4 30" xfId="13054"/>
    <cellStyle name="Note 4 31" xfId="13055"/>
    <cellStyle name="Note 4 32" xfId="13056"/>
    <cellStyle name="Note 4 33" xfId="13057"/>
    <cellStyle name="Note 4 34" xfId="13058"/>
    <cellStyle name="Note 4 35" xfId="13059"/>
    <cellStyle name="Note 4 36" xfId="13060"/>
    <cellStyle name="Note 4 37" xfId="13061"/>
    <cellStyle name="Note 4 38" xfId="13062"/>
    <cellStyle name="Note 4 39" xfId="13063"/>
    <cellStyle name="Note 4 4" xfId="13064"/>
    <cellStyle name="Note 4 40" xfId="13065"/>
    <cellStyle name="Note 4 41" xfId="13066"/>
    <cellStyle name="Note 4 42" xfId="13067"/>
    <cellStyle name="Note 4 43" xfId="13068"/>
    <cellStyle name="Note 4 44" xfId="13069"/>
    <cellStyle name="Note 4 45" xfId="13070"/>
    <cellStyle name="Note 4 46" xfId="13071"/>
    <cellStyle name="Note 4 47" xfId="13072"/>
    <cellStyle name="Note 4 48" xfId="13073"/>
    <cellStyle name="Note 4 49" xfId="13074"/>
    <cellStyle name="Note 4 5" xfId="13075"/>
    <cellStyle name="Note 4 50" xfId="13076"/>
    <cellStyle name="Note 4 51" xfId="13077"/>
    <cellStyle name="Note 4 52" xfId="13078"/>
    <cellStyle name="Note 4 53" xfId="13079"/>
    <cellStyle name="Note 4 54" xfId="13080"/>
    <cellStyle name="Note 4 55" xfId="13081"/>
    <cellStyle name="Note 4 56" xfId="13082"/>
    <cellStyle name="Note 4 57" xfId="13083"/>
    <cellStyle name="Note 4 58" xfId="13084"/>
    <cellStyle name="Note 4 59" xfId="13085"/>
    <cellStyle name="Note 4 6" xfId="13086"/>
    <cellStyle name="Note 4 60" xfId="13087"/>
    <cellStyle name="Note 4 61" xfId="13088"/>
    <cellStyle name="Note 4 62" xfId="13089"/>
    <cellStyle name="Note 4 63" xfId="13090"/>
    <cellStyle name="Note 4 64" xfId="13091"/>
    <cellStyle name="Note 4 65" xfId="13092"/>
    <cellStyle name="Note 4 66" xfId="13093"/>
    <cellStyle name="Note 4 67" xfId="13094"/>
    <cellStyle name="Note 4 68" xfId="13095"/>
    <cellStyle name="Note 4 69" xfId="13096"/>
    <cellStyle name="Note 4 7" xfId="13097"/>
    <cellStyle name="Note 4 70" xfId="13098"/>
    <cellStyle name="Note 4 71" xfId="13099"/>
    <cellStyle name="Note 4 72" xfId="13100"/>
    <cellStyle name="Note 4 73" xfId="13101"/>
    <cellStyle name="Note 4 74" xfId="13102"/>
    <cellStyle name="Note 4 75" xfId="13103"/>
    <cellStyle name="Note 4 76" xfId="13104"/>
    <cellStyle name="Note 4 77" xfId="13105"/>
    <cellStyle name="Note 4 78" xfId="13106"/>
    <cellStyle name="Note 4 79" xfId="13107"/>
    <cellStyle name="Note 4 8" xfId="13108"/>
    <cellStyle name="Note 4 80" xfId="13109"/>
    <cellStyle name="Note 4 81" xfId="13110"/>
    <cellStyle name="Note 4 82" xfId="13111"/>
    <cellStyle name="Note 4 83" xfId="13112"/>
    <cellStyle name="Note 4 84" xfId="13113"/>
    <cellStyle name="Note 4 85" xfId="13114"/>
    <cellStyle name="Note 4 86" xfId="13115"/>
    <cellStyle name="Note 4 87" xfId="13116"/>
    <cellStyle name="Note 4 88" xfId="13117"/>
    <cellStyle name="Note 4 89" xfId="13118"/>
    <cellStyle name="Note 4 9" xfId="13119"/>
    <cellStyle name="Note 4 90" xfId="22528"/>
    <cellStyle name="Note 4 90 2" xfId="27039"/>
    <cellStyle name="Note 4 90 2 2" xfId="30182"/>
    <cellStyle name="Note 4 90 3" xfId="26762"/>
    <cellStyle name="Note 4 90 3 2" xfId="29915"/>
    <cellStyle name="Note 4 90 4" xfId="26785"/>
    <cellStyle name="Note 4 90 4 2" xfId="29938"/>
    <cellStyle name="Note 4 90 5" xfId="29339"/>
    <cellStyle name="Note 4 91" xfId="22697"/>
    <cellStyle name="Note 4 91 2" xfId="27062"/>
    <cellStyle name="Note 4 91 2 2" xfId="30205"/>
    <cellStyle name="Note 4 91 3" xfId="26743"/>
    <cellStyle name="Note 4 91 3 2" xfId="29896"/>
    <cellStyle name="Note 4 91 4" xfId="26804"/>
    <cellStyle name="Note 4 91 4 2" xfId="29957"/>
    <cellStyle name="Note 4 91 5" xfId="29359"/>
    <cellStyle name="Note 4 92" xfId="22862"/>
    <cellStyle name="Note 4 92 2" xfId="27084"/>
    <cellStyle name="Note 4 92 2 2" xfId="30227"/>
    <cellStyle name="Note 4 92 3" xfId="26723"/>
    <cellStyle name="Note 4 92 3 2" xfId="29876"/>
    <cellStyle name="Note 4 92 4" xfId="26824"/>
    <cellStyle name="Note 4 92 4 2" xfId="29977"/>
    <cellStyle name="Note 4 92 5" xfId="29379"/>
    <cellStyle name="Note 4 93" xfId="23027"/>
    <cellStyle name="Note 4 93 2" xfId="27104"/>
    <cellStyle name="Note 4 93 2 2" xfId="30247"/>
    <cellStyle name="Note 4 93 3" xfId="26704"/>
    <cellStyle name="Note 4 93 3 2" xfId="29857"/>
    <cellStyle name="Note 4 93 4" xfId="26843"/>
    <cellStyle name="Note 4 93 4 2" xfId="29996"/>
    <cellStyle name="Note 4 93 5" xfId="29399"/>
    <cellStyle name="Note 4 94" xfId="23192"/>
    <cellStyle name="Note 4 94 2" xfId="27124"/>
    <cellStyle name="Note 4 94 2 2" xfId="30267"/>
    <cellStyle name="Note 4 94 3" xfId="26688"/>
    <cellStyle name="Note 4 94 3 2" xfId="29841"/>
    <cellStyle name="Note 4 94 4" xfId="26859"/>
    <cellStyle name="Note 4 94 4 2" xfId="30012"/>
    <cellStyle name="Note 4 94 5" xfId="29419"/>
    <cellStyle name="Note 4 95" xfId="23357"/>
    <cellStyle name="Note 4 95 2" xfId="27145"/>
    <cellStyle name="Note 4 95 2 2" xfId="30288"/>
    <cellStyle name="Note 4 95 3" xfId="26668"/>
    <cellStyle name="Note 4 95 3 2" xfId="29821"/>
    <cellStyle name="Note 4 95 4" xfId="26877"/>
    <cellStyle name="Note 4 95 4 2" xfId="30030"/>
    <cellStyle name="Note 4 95 5" xfId="29439"/>
    <cellStyle name="Note 4 96" xfId="23521"/>
    <cellStyle name="Note 4 96 2" xfId="27166"/>
    <cellStyle name="Note 4 96 2 2" xfId="30309"/>
    <cellStyle name="Note 4 96 3" xfId="26648"/>
    <cellStyle name="Note 4 96 3 2" xfId="29801"/>
    <cellStyle name="Note 4 96 4" xfId="26893"/>
    <cellStyle name="Note 4 96 4 2" xfId="30046"/>
    <cellStyle name="Note 4 96 5" xfId="29459"/>
    <cellStyle name="Note 4 97" xfId="23686"/>
    <cellStyle name="Note 4 97 2" xfId="27188"/>
    <cellStyle name="Note 4 97 2 2" xfId="30331"/>
    <cellStyle name="Note 4 97 3" xfId="26628"/>
    <cellStyle name="Note 4 97 3 2" xfId="29781"/>
    <cellStyle name="Note 4 97 4" xfId="26908"/>
    <cellStyle name="Note 4 97 4 2" xfId="30061"/>
    <cellStyle name="Note 4 97 5" xfId="29479"/>
    <cellStyle name="Note 4 98" xfId="23849"/>
    <cellStyle name="Note 4 98 2" xfId="27212"/>
    <cellStyle name="Note 4 98 2 2" xfId="30355"/>
    <cellStyle name="Note 4 98 3" xfId="26609"/>
    <cellStyle name="Note 4 98 3 2" xfId="29762"/>
    <cellStyle name="Note 4 98 4" xfId="26924"/>
    <cellStyle name="Note 4 98 4 2" xfId="30077"/>
    <cellStyle name="Note 4 98 5" xfId="29499"/>
    <cellStyle name="Note 4 99" xfId="24015"/>
    <cellStyle name="Note 4 99 2" xfId="27234"/>
    <cellStyle name="Note 4 99 2 2" xfId="30377"/>
    <cellStyle name="Note 4 99 3" xfId="26589"/>
    <cellStyle name="Note 4 99 3 2" xfId="29742"/>
    <cellStyle name="Note 4 99 4" xfId="26941"/>
    <cellStyle name="Note 4 99 4 2" xfId="30094"/>
    <cellStyle name="Note 4 99 5" xfId="29519"/>
    <cellStyle name="Note 40" xfId="13120"/>
    <cellStyle name="Note 41" xfId="13121"/>
    <cellStyle name="Note 42" xfId="13122"/>
    <cellStyle name="Note 43" xfId="13123"/>
    <cellStyle name="Note 44" xfId="13124"/>
    <cellStyle name="Note 45" xfId="13125"/>
    <cellStyle name="Note 46" xfId="13126"/>
    <cellStyle name="Note 47" xfId="13127"/>
    <cellStyle name="Note 48" xfId="13128"/>
    <cellStyle name="Note 49" xfId="13129"/>
    <cellStyle name="Note 5" xfId="13130"/>
    <cellStyle name="Note 5 2" xfId="24369"/>
    <cellStyle name="Note 5 2 2" xfId="24690"/>
    <cellStyle name="Note 5 2 3" xfId="27286"/>
    <cellStyle name="Note 5 2 3 2" xfId="30421"/>
    <cellStyle name="Note 5 2 4" xfId="26543"/>
    <cellStyle name="Note 5 2 4 2" xfId="29704"/>
    <cellStyle name="Note 5 2 5" xfId="26980"/>
    <cellStyle name="Note 5 2 5 2" xfId="30128"/>
    <cellStyle name="Note 5 2 6" xfId="29556"/>
    <cellStyle name="Note 5 3" xfId="25587"/>
    <cellStyle name="Note 5 4" xfId="25312"/>
    <cellStyle name="Note 50" xfId="13131"/>
    <cellStyle name="Note 51" xfId="13132"/>
    <cellStyle name="Note 52" xfId="13133"/>
    <cellStyle name="Note 53" xfId="13134"/>
    <cellStyle name="Note 54" xfId="13135"/>
    <cellStyle name="Note 55" xfId="13136"/>
    <cellStyle name="Note 56" xfId="13137"/>
    <cellStyle name="Note 57" xfId="13138"/>
    <cellStyle name="Note 58" xfId="13139"/>
    <cellStyle name="Note 59" xfId="13140"/>
    <cellStyle name="Note 6" xfId="13141"/>
    <cellStyle name="Note 6 2" xfId="24421"/>
    <cellStyle name="Note 6 2 2" xfId="24691"/>
    <cellStyle name="Note 6 2 3" xfId="27293"/>
    <cellStyle name="Note 6 2 3 2" xfId="30427"/>
    <cellStyle name="Note 6 2 4" xfId="26536"/>
    <cellStyle name="Note 6 2 4 2" xfId="29698"/>
    <cellStyle name="Note 6 2 5" xfId="26985"/>
    <cellStyle name="Note 6 2 5 2" xfId="30132"/>
    <cellStyle name="Note 6 2 6" xfId="29561"/>
    <cellStyle name="Note 6 3" xfId="25588"/>
    <cellStyle name="Note 6 4" xfId="25857"/>
    <cellStyle name="Note 60" xfId="13142"/>
    <cellStyle name="Note 61" xfId="13143"/>
    <cellStyle name="Note 62" xfId="13144"/>
    <cellStyle name="Note 63" xfId="13145"/>
    <cellStyle name="Note 64" xfId="13146"/>
    <cellStyle name="Note 65" xfId="13147"/>
    <cellStyle name="Note 66" xfId="13148"/>
    <cellStyle name="Note 67" xfId="13149"/>
    <cellStyle name="Note 68" xfId="13150"/>
    <cellStyle name="Note 69" xfId="13151"/>
    <cellStyle name="Note 7" xfId="13152"/>
    <cellStyle name="Note 7 2" xfId="24471"/>
    <cellStyle name="Note 7 2 2" xfId="24692"/>
    <cellStyle name="Note 7 2 3" xfId="27299"/>
    <cellStyle name="Note 7 2 3 2" xfId="30433"/>
    <cellStyle name="Note 7 2 4" xfId="26530"/>
    <cellStyle name="Note 7 2 4 2" xfId="29692"/>
    <cellStyle name="Note 7 2 5" xfId="26989"/>
    <cellStyle name="Note 7 2 5 2" xfId="30136"/>
    <cellStyle name="Note 7 2 6" xfId="29565"/>
    <cellStyle name="Note 7 3" xfId="25589"/>
    <cellStyle name="Note 7 4" xfId="25311"/>
    <cellStyle name="Note 70" xfId="13153"/>
    <cellStyle name="Note 71" xfId="13154"/>
    <cellStyle name="Note 72" xfId="13155"/>
    <cellStyle name="Note 73" xfId="13156"/>
    <cellStyle name="Note 74" xfId="13157"/>
    <cellStyle name="Note 75" xfId="13158"/>
    <cellStyle name="Note 76" xfId="13159"/>
    <cellStyle name="Note 77" xfId="13160"/>
    <cellStyle name="Note 78" xfId="13161"/>
    <cellStyle name="Note 79" xfId="13162"/>
    <cellStyle name="Note 8" xfId="13163"/>
    <cellStyle name="Note 8 2" xfId="24526"/>
    <cellStyle name="Note 8 2 2" xfId="24693"/>
    <cellStyle name="Note 8 2 3" xfId="27305"/>
    <cellStyle name="Note 8 2 3 2" xfId="30438"/>
    <cellStyle name="Note 8 2 4" xfId="26524"/>
    <cellStyle name="Note 8 2 4 2" xfId="29687"/>
    <cellStyle name="Note 8 2 5" xfId="27072"/>
    <cellStyle name="Note 8 2 5 2" xfId="30215"/>
    <cellStyle name="Note 8 2 6" xfId="29570"/>
    <cellStyle name="Note 8 3" xfId="25590"/>
    <cellStyle name="Note 8 4" xfId="25310"/>
    <cellStyle name="Note 80" xfId="13164"/>
    <cellStyle name="Note 81" xfId="13165"/>
    <cellStyle name="Note 82" xfId="13166"/>
    <cellStyle name="Note 83" xfId="13167"/>
    <cellStyle name="Note 84" xfId="13168"/>
    <cellStyle name="Note 85" xfId="13169"/>
    <cellStyle name="Note 86" xfId="13170"/>
    <cellStyle name="Note 87" xfId="13171"/>
    <cellStyle name="Note 88" xfId="13172"/>
    <cellStyle name="Note 89" xfId="13173"/>
    <cellStyle name="Note 9" xfId="13174"/>
    <cellStyle name="Note 90" xfId="13175"/>
    <cellStyle name="Note 91" xfId="13176"/>
    <cellStyle name="Note 92" xfId="13177"/>
    <cellStyle name="Note 93" xfId="22525"/>
    <cellStyle name="Note 93 2" xfId="27036"/>
    <cellStyle name="Note 93 2 2" xfId="30179"/>
    <cellStyle name="Note 93 3" xfId="26765"/>
    <cellStyle name="Note 93 3 2" xfId="29918"/>
    <cellStyle name="Note 93 4" xfId="26782"/>
    <cellStyle name="Note 93 4 2" xfId="29935"/>
    <cellStyle name="Note 93 5" xfId="29336"/>
    <cellStyle name="Note 94" xfId="22694"/>
    <cellStyle name="Note 94 2" xfId="27059"/>
    <cellStyle name="Note 94 2 2" xfId="30202"/>
    <cellStyle name="Note 94 3" xfId="26746"/>
    <cellStyle name="Note 94 3 2" xfId="29899"/>
    <cellStyle name="Note 94 4" xfId="26801"/>
    <cellStyle name="Note 94 4 2" xfId="29954"/>
    <cellStyle name="Note 94 5" xfId="29356"/>
    <cellStyle name="Note 95" xfId="22859"/>
    <cellStyle name="Note 95 2" xfId="27081"/>
    <cellStyle name="Note 95 2 2" xfId="30224"/>
    <cellStyle name="Note 95 3" xfId="26726"/>
    <cellStyle name="Note 95 3 2" xfId="29879"/>
    <cellStyle name="Note 95 4" xfId="26821"/>
    <cellStyle name="Note 95 4 2" xfId="29974"/>
    <cellStyle name="Note 95 5" xfId="29376"/>
    <cellStyle name="Note 96" xfId="23024"/>
    <cellStyle name="Note 96 2" xfId="27101"/>
    <cellStyle name="Note 96 2 2" xfId="30244"/>
    <cellStyle name="Note 96 3" xfId="27296"/>
    <cellStyle name="Note 96 3 2" xfId="30430"/>
    <cellStyle name="Note 96 4" xfId="26533"/>
    <cellStyle name="Note 96 4 2" xfId="29695"/>
    <cellStyle name="Note 96 5" xfId="29396"/>
    <cellStyle name="Note 97" xfId="23189"/>
    <cellStyle name="Note 97 2" xfId="27121"/>
    <cellStyle name="Note 97 2 2" xfId="30264"/>
    <cellStyle name="Note 97 3" xfId="26691"/>
    <cellStyle name="Note 97 3 2" xfId="29844"/>
    <cellStyle name="Note 97 4" xfId="26856"/>
    <cellStyle name="Note 97 4 2" xfId="30009"/>
    <cellStyle name="Note 97 5" xfId="29416"/>
    <cellStyle name="Note 98" xfId="23354"/>
    <cellStyle name="Note 98 2" xfId="27142"/>
    <cellStyle name="Note 98 2 2" xfId="30285"/>
    <cellStyle name="Note 98 3" xfId="26671"/>
    <cellStyle name="Note 98 3 2" xfId="29824"/>
    <cellStyle name="Note 98 4" xfId="26874"/>
    <cellStyle name="Note 98 4 2" xfId="30027"/>
    <cellStyle name="Note 98 5" xfId="29436"/>
    <cellStyle name="Note 99" xfId="23518"/>
    <cellStyle name="Note 99 2" xfId="27163"/>
    <cellStyle name="Note 99 2 2" xfId="30306"/>
    <cellStyle name="Note 99 3" xfId="26651"/>
    <cellStyle name="Note 99 3 2" xfId="29804"/>
    <cellStyle name="Note 99 4" xfId="26890"/>
    <cellStyle name="Note 99 4 2" xfId="30043"/>
    <cellStyle name="Note 99 5" xfId="29456"/>
    <cellStyle name="Output" xfId="13178"/>
    <cellStyle name="Output 10" xfId="13179"/>
    <cellStyle name="Output 100" xfId="23687"/>
    <cellStyle name="Output 100 2" xfId="27189"/>
    <cellStyle name="Output 100 2 2" xfId="30332"/>
    <cellStyle name="Output 100 3" xfId="26627"/>
    <cellStyle name="Output 100 3 2" xfId="29780"/>
    <cellStyle name="Output 100 4" xfId="26909"/>
    <cellStyle name="Output 100 4 2" xfId="30062"/>
    <cellStyle name="Output 100 5" xfId="29480"/>
    <cellStyle name="Output 101" xfId="23850"/>
    <cellStyle name="Output 101 2" xfId="27213"/>
    <cellStyle name="Output 101 2 2" xfId="30356"/>
    <cellStyle name="Output 101 3" xfId="26608"/>
    <cellStyle name="Output 101 3 2" xfId="29761"/>
    <cellStyle name="Output 101 4" xfId="26925"/>
    <cellStyle name="Output 101 4 2" xfId="30078"/>
    <cellStyle name="Output 101 5" xfId="29500"/>
    <cellStyle name="Output 102" xfId="24016"/>
    <cellStyle name="Output 102 2" xfId="27235"/>
    <cellStyle name="Output 102 2 2" xfId="30378"/>
    <cellStyle name="Output 102 3" xfId="26588"/>
    <cellStyle name="Output 102 3 2" xfId="29741"/>
    <cellStyle name="Output 102 4" xfId="26942"/>
    <cellStyle name="Output 102 4 2" xfId="30095"/>
    <cellStyle name="Output 102 5" xfId="29520"/>
    <cellStyle name="Output 103" xfId="24108"/>
    <cellStyle name="Output 103 2" xfId="24277"/>
    <cellStyle name="Output 103 2 2" xfId="27269"/>
    <cellStyle name="Output 103 2 2 2" xfId="30406"/>
    <cellStyle name="Output 103 2 3" xfId="26558"/>
    <cellStyle name="Output 103 2 3 2" xfId="29717"/>
    <cellStyle name="Output 103 2 4" xfId="26969"/>
    <cellStyle name="Output 103 2 4 2" xfId="30119"/>
    <cellStyle name="Output 103 2 5" xfId="29545"/>
    <cellStyle name="Output 103 3" xfId="26175"/>
    <cellStyle name="Output 103 3 2" xfId="29621"/>
    <cellStyle name="Output 103 4" xfId="26427"/>
    <cellStyle name="Output 103 4 2" xfId="29641"/>
    <cellStyle name="Output 103 5" xfId="26296"/>
    <cellStyle name="Output 103 5 2" xfId="29629"/>
    <cellStyle name="Output 103 6" xfId="27251"/>
    <cellStyle name="Output 103 6 2" xfId="30390"/>
    <cellStyle name="Output 103 7" xfId="26575"/>
    <cellStyle name="Output 103 7 2" xfId="29732"/>
    <cellStyle name="Output 103 8" xfId="26953"/>
    <cellStyle name="Output 103 8 2" xfId="30104"/>
    <cellStyle name="Output 103 9" xfId="29529"/>
    <cellStyle name="Output 104" xfId="24914"/>
    <cellStyle name="Output 104 2" xfId="27323"/>
    <cellStyle name="Output 104 2 2" xfId="30456"/>
    <cellStyle name="Output 104 3" xfId="26507"/>
    <cellStyle name="Output 104 3 2" xfId="29670"/>
    <cellStyle name="Output 104 4" xfId="27007"/>
    <cellStyle name="Output 104 4 2" xfId="30153"/>
    <cellStyle name="Output 104 5" xfId="29585"/>
    <cellStyle name="Output 105" xfId="25076"/>
    <cellStyle name="Output 105 2" xfId="27345"/>
    <cellStyle name="Output 105 2 2" xfId="30478"/>
    <cellStyle name="Output 105 3" xfId="26489"/>
    <cellStyle name="Output 105 3 2" xfId="29652"/>
    <cellStyle name="Output 105 4" xfId="27022"/>
    <cellStyle name="Output 105 4 2" xfId="30168"/>
    <cellStyle name="Output 105 5" xfId="29605"/>
    <cellStyle name="Output 106" xfId="25593"/>
    <cellStyle name="Output 107" xfId="25309"/>
    <cellStyle name="Output 108" xfId="26088"/>
    <cellStyle name="Output 108 2" xfId="29614"/>
    <cellStyle name="Output 109" xfId="26225"/>
    <cellStyle name="Output 109 2" xfId="29624"/>
    <cellStyle name="Output 11" xfId="13180"/>
    <cellStyle name="Output 110" xfId="26379"/>
    <cellStyle name="Output 110 2" xfId="29636"/>
    <cellStyle name="Output 111" xfId="27616"/>
    <cellStyle name="Output 12" xfId="13181"/>
    <cellStyle name="Output 13" xfId="13182"/>
    <cellStyle name="Output 14" xfId="13183"/>
    <cellStyle name="Output 15" xfId="13184"/>
    <cellStyle name="Output 16" xfId="13185"/>
    <cellStyle name="Output 17" xfId="13186"/>
    <cellStyle name="Output 18" xfId="13187"/>
    <cellStyle name="Output 19" xfId="13188"/>
    <cellStyle name="Output 2" xfId="13189"/>
    <cellStyle name="Output 2 10" xfId="13190"/>
    <cellStyle name="Output 2 100" xfId="24278"/>
    <cellStyle name="Output 2 100 2" xfId="27270"/>
    <cellStyle name="Output 2 100 2 2" xfId="30407"/>
    <cellStyle name="Output 2 100 3" xfId="26557"/>
    <cellStyle name="Output 2 100 3 2" xfId="29716"/>
    <cellStyle name="Output 2 100 4" xfId="26970"/>
    <cellStyle name="Output 2 100 4 2" xfId="30120"/>
    <cellStyle name="Output 2 100 5" xfId="29546"/>
    <cellStyle name="Output 2 101" xfId="24915"/>
    <cellStyle name="Output 2 101 2" xfId="27324"/>
    <cellStyle name="Output 2 101 2 2" xfId="30457"/>
    <cellStyle name="Output 2 101 3" xfId="26506"/>
    <cellStyle name="Output 2 101 3 2" xfId="29669"/>
    <cellStyle name="Output 2 101 4" xfId="27008"/>
    <cellStyle name="Output 2 101 4 2" xfId="30154"/>
    <cellStyle name="Output 2 101 5" xfId="29586"/>
    <cellStyle name="Output 2 102" xfId="25077"/>
    <cellStyle name="Output 2 102 2" xfId="27346"/>
    <cellStyle name="Output 2 102 2 2" xfId="30479"/>
    <cellStyle name="Output 2 102 3" xfId="26488"/>
    <cellStyle name="Output 2 102 3 2" xfId="29651"/>
    <cellStyle name="Output 2 102 4" xfId="27200"/>
    <cellStyle name="Output 2 102 4 2" xfId="30343"/>
    <cellStyle name="Output 2 102 5" xfId="29606"/>
    <cellStyle name="Output 2 103" xfId="25594"/>
    <cellStyle name="Output 2 104" xfId="25308"/>
    <cellStyle name="Output 2 11" xfId="13191"/>
    <cellStyle name="Output 2 12" xfId="13192"/>
    <cellStyle name="Output 2 13" xfId="13193"/>
    <cellStyle name="Output 2 14" xfId="13194"/>
    <cellStyle name="Output 2 15" xfId="13195"/>
    <cellStyle name="Output 2 16" xfId="13196"/>
    <cellStyle name="Output 2 17" xfId="13197"/>
    <cellStyle name="Output 2 18" xfId="13198"/>
    <cellStyle name="Output 2 19" xfId="13199"/>
    <cellStyle name="Output 2 2" xfId="13200"/>
    <cellStyle name="Output 2 20" xfId="13201"/>
    <cellStyle name="Output 2 21" xfId="13202"/>
    <cellStyle name="Output 2 22" xfId="13203"/>
    <cellStyle name="Output 2 23" xfId="13204"/>
    <cellStyle name="Output 2 24" xfId="13205"/>
    <cellStyle name="Output 2 25" xfId="13206"/>
    <cellStyle name="Output 2 26" xfId="13207"/>
    <cellStyle name="Output 2 27" xfId="13208"/>
    <cellStyle name="Output 2 28" xfId="13209"/>
    <cellStyle name="Output 2 29" xfId="13210"/>
    <cellStyle name="Output 2 3" xfId="13211"/>
    <cellStyle name="Output 2 30" xfId="13212"/>
    <cellStyle name="Output 2 31" xfId="13213"/>
    <cellStyle name="Output 2 32" xfId="13214"/>
    <cellStyle name="Output 2 33" xfId="13215"/>
    <cellStyle name="Output 2 34" xfId="13216"/>
    <cellStyle name="Output 2 35" xfId="13217"/>
    <cellStyle name="Output 2 36" xfId="13218"/>
    <cellStyle name="Output 2 37" xfId="13219"/>
    <cellStyle name="Output 2 38" xfId="13220"/>
    <cellStyle name="Output 2 39" xfId="13221"/>
    <cellStyle name="Output 2 4" xfId="13222"/>
    <cellStyle name="Output 2 40" xfId="13223"/>
    <cellStyle name="Output 2 41" xfId="13224"/>
    <cellStyle name="Output 2 42" xfId="13225"/>
    <cellStyle name="Output 2 43" xfId="13226"/>
    <cellStyle name="Output 2 44" xfId="13227"/>
    <cellStyle name="Output 2 45" xfId="13228"/>
    <cellStyle name="Output 2 46" xfId="13229"/>
    <cellStyle name="Output 2 47" xfId="13230"/>
    <cellStyle name="Output 2 48" xfId="13231"/>
    <cellStyle name="Output 2 49" xfId="13232"/>
    <cellStyle name="Output 2 5" xfId="13233"/>
    <cellStyle name="Output 2 50" xfId="13234"/>
    <cellStyle name="Output 2 51" xfId="13235"/>
    <cellStyle name="Output 2 52" xfId="13236"/>
    <cellStyle name="Output 2 53" xfId="13237"/>
    <cellStyle name="Output 2 54" xfId="13238"/>
    <cellStyle name="Output 2 55" xfId="13239"/>
    <cellStyle name="Output 2 56" xfId="13240"/>
    <cellStyle name="Output 2 57" xfId="13241"/>
    <cellStyle name="Output 2 58" xfId="13242"/>
    <cellStyle name="Output 2 59" xfId="13243"/>
    <cellStyle name="Output 2 6" xfId="13244"/>
    <cellStyle name="Output 2 60" xfId="13245"/>
    <cellStyle name="Output 2 61" xfId="13246"/>
    <cellStyle name="Output 2 62" xfId="13247"/>
    <cellStyle name="Output 2 63" xfId="13248"/>
    <cellStyle name="Output 2 64" xfId="13249"/>
    <cellStyle name="Output 2 65" xfId="13250"/>
    <cellStyle name="Output 2 66" xfId="13251"/>
    <cellStyle name="Output 2 67" xfId="13252"/>
    <cellStyle name="Output 2 68" xfId="13253"/>
    <cellStyle name="Output 2 69" xfId="13254"/>
    <cellStyle name="Output 2 7" xfId="13255"/>
    <cellStyle name="Output 2 70" xfId="13256"/>
    <cellStyle name="Output 2 71" xfId="13257"/>
    <cellStyle name="Output 2 72" xfId="13258"/>
    <cellStyle name="Output 2 73" xfId="13259"/>
    <cellStyle name="Output 2 74" xfId="13260"/>
    <cellStyle name="Output 2 75" xfId="13261"/>
    <cellStyle name="Output 2 76" xfId="13262"/>
    <cellStyle name="Output 2 77" xfId="13263"/>
    <cellStyle name="Output 2 78" xfId="13264"/>
    <cellStyle name="Output 2 79" xfId="13265"/>
    <cellStyle name="Output 2 8" xfId="13266"/>
    <cellStyle name="Output 2 80" xfId="13267"/>
    <cellStyle name="Output 2 81" xfId="13268"/>
    <cellStyle name="Output 2 82" xfId="13269"/>
    <cellStyle name="Output 2 83" xfId="13270"/>
    <cellStyle name="Output 2 84" xfId="13271"/>
    <cellStyle name="Output 2 85" xfId="13272"/>
    <cellStyle name="Output 2 86" xfId="13273"/>
    <cellStyle name="Output 2 87" xfId="13274"/>
    <cellStyle name="Output 2 88" xfId="13275"/>
    <cellStyle name="Output 2 89" xfId="13276"/>
    <cellStyle name="Output 2 9" xfId="13277"/>
    <cellStyle name="Output 2 90" xfId="22530"/>
    <cellStyle name="Output 2 90 2" xfId="27041"/>
    <cellStyle name="Output 2 90 2 2" xfId="30184"/>
    <cellStyle name="Output 2 90 3" xfId="26760"/>
    <cellStyle name="Output 2 90 3 2" xfId="29913"/>
    <cellStyle name="Output 2 90 4" xfId="26787"/>
    <cellStyle name="Output 2 90 4 2" xfId="29940"/>
    <cellStyle name="Output 2 90 5" xfId="29341"/>
    <cellStyle name="Output 2 91" xfId="22699"/>
    <cellStyle name="Output 2 91 2" xfId="27064"/>
    <cellStyle name="Output 2 91 2 2" xfId="30207"/>
    <cellStyle name="Output 2 91 3" xfId="26741"/>
    <cellStyle name="Output 2 91 3 2" xfId="29894"/>
    <cellStyle name="Output 2 91 4" xfId="26806"/>
    <cellStyle name="Output 2 91 4 2" xfId="29959"/>
    <cellStyle name="Output 2 91 5" xfId="29361"/>
    <cellStyle name="Output 2 92" xfId="22864"/>
    <cellStyle name="Output 2 92 2" xfId="27086"/>
    <cellStyle name="Output 2 92 2 2" xfId="30229"/>
    <cellStyle name="Output 2 92 3" xfId="26721"/>
    <cellStyle name="Output 2 92 3 2" xfId="29874"/>
    <cellStyle name="Output 2 92 4" xfId="26826"/>
    <cellStyle name="Output 2 92 4 2" xfId="29979"/>
    <cellStyle name="Output 2 92 5" xfId="29381"/>
    <cellStyle name="Output 2 93" xfId="23029"/>
    <cellStyle name="Output 2 93 2" xfId="27106"/>
    <cellStyle name="Output 2 93 2 2" xfId="30249"/>
    <cellStyle name="Output 2 93 3" xfId="26702"/>
    <cellStyle name="Output 2 93 3 2" xfId="29855"/>
    <cellStyle name="Output 2 93 4" xfId="26845"/>
    <cellStyle name="Output 2 93 4 2" xfId="29998"/>
    <cellStyle name="Output 2 93 5" xfId="29401"/>
    <cellStyle name="Output 2 94" xfId="23194"/>
    <cellStyle name="Output 2 94 2" xfId="27126"/>
    <cellStyle name="Output 2 94 2 2" xfId="30269"/>
    <cellStyle name="Output 2 94 3" xfId="26686"/>
    <cellStyle name="Output 2 94 3 2" xfId="29839"/>
    <cellStyle name="Output 2 94 4" xfId="26861"/>
    <cellStyle name="Output 2 94 4 2" xfId="30014"/>
    <cellStyle name="Output 2 94 5" xfId="29421"/>
    <cellStyle name="Output 2 95" xfId="23359"/>
    <cellStyle name="Output 2 95 2" xfId="27147"/>
    <cellStyle name="Output 2 95 2 2" xfId="30290"/>
    <cellStyle name="Output 2 95 3" xfId="26666"/>
    <cellStyle name="Output 2 95 3 2" xfId="29819"/>
    <cellStyle name="Output 2 95 4" xfId="26879"/>
    <cellStyle name="Output 2 95 4 2" xfId="30032"/>
    <cellStyle name="Output 2 95 5" xfId="29441"/>
    <cellStyle name="Output 2 96" xfId="23523"/>
    <cellStyle name="Output 2 96 2" xfId="27168"/>
    <cellStyle name="Output 2 96 2 2" xfId="30311"/>
    <cellStyle name="Output 2 96 3" xfId="26646"/>
    <cellStyle name="Output 2 96 3 2" xfId="29799"/>
    <cellStyle name="Output 2 96 4" xfId="27331"/>
    <cellStyle name="Output 2 96 4 2" xfId="30464"/>
    <cellStyle name="Output 2 96 5" xfId="29461"/>
    <cellStyle name="Output 2 97" xfId="23688"/>
    <cellStyle name="Output 2 97 2" xfId="27190"/>
    <cellStyle name="Output 2 97 2 2" xfId="30333"/>
    <cellStyle name="Output 2 97 3" xfId="26626"/>
    <cellStyle name="Output 2 97 3 2" xfId="29779"/>
    <cellStyle name="Output 2 97 4" xfId="26910"/>
    <cellStyle name="Output 2 97 4 2" xfId="30063"/>
    <cellStyle name="Output 2 97 5" xfId="29481"/>
    <cellStyle name="Output 2 98" xfId="23851"/>
    <cellStyle name="Output 2 98 2" xfId="27214"/>
    <cellStyle name="Output 2 98 2 2" xfId="30357"/>
    <cellStyle name="Output 2 98 3" xfId="26607"/>
    <cellStyle name="Output 2 98 3 2" xfId="29760"/>
    <cellStyle name="Output 2 98 4" xfId="26926"/>
    <cellStyle name="Output 2 98 4 2" xfId="30079"/>
    <cellStyle name="Output 2 98 5" xfId="29501"/>
    <cellStyle name="Output 2 99" xfId="24017"/>
    <cellStyle name="Output 2 99 2" xfId="27236"/>
    <cellStyle name="Output 2 99 2 2" xfId="30379"/>
    <cellStyle name="Output 2 99 3" xfId="26587"/>
    <cellStyle name="Output 2 99 3 2" xfId="29740"/>
    <cellStyle name="Output 2 99 4" xfId="26943"/>
    <cellStyle name="Output 2 99 4 2" xfId="30096"/>
    <cellStyle name="Output 2 99 5" xfId="29521"/>
    <cellStyle name="Output 20" xfId="13278"/>
    <cellStyle name="Output 21" xfId="13279"/>
    <cellStyle name="Output 22" xfId="13280"/>
    <cellStyle name="Output 23" xfId="13281"/>
    <cellStyle name="Output 24" xfId="13282"/>
    <cellStyle name="Output 25" xfId="13283"/>
    <cellStyle name="Output 26" xfId="13284"/>
    <cellStyle name="Output 27" xfId="13285"/>
    <cellStyle name="Output 28" xfId="13286"/>
    <cellStyle name="Output 29" xfId="13287"/>
    <cellStyle name="Output 3" xfId="13288"/>
    <cellStyle name="Output 3 10" xfId="13289"/>
    <cellStyle name="Output 3 100" xfId="24279"/>
    <cellStyle name="Output 3 100 2" xfId="27271"/>
    <cellStyle name="Output 3 100 2 2" xfId="30408"/>
    <cellStyle name="Output 3 100 3" xfId="26556"/>
    <cellStyle name="Output 3 100 3 2" xfId="29715"/>
    <cellStyle name="Output 3 100 4" xfId="26971"/>
    <cellStyle name="Output 3 100 4 2" xfId="30121"/>
    <cellStyle name="Output 3 100 5" xfId="29547"/>
    <cellStyle name="Output 3 101" xfId="24916"/>
    <cellStyle name="Output 3 101 2" xfId="27325"/>
    <cellStyle name="Output 3 101 2 2" xfId="30458"/>
    <cellStyle name="Output 3 101 3" xfId="26505"/>
    <cellStyle name="Output 3 101 3 2" xfId="29668"/>
    <cellStyle name="Output 3 101 4" xfId="27009"/>
    <cellStyle name="Output 3 101 4 2" xfId="30155"/>
    <cellStyle name="Output 3 101 5" xfId="29587"/>
    <cellStyle name="Output 3 102" xfId="25078"/>
    <cellStyle name="Output 3 102 2" xfId="27347"/>
    <cellStyle name="Output 3 102 2 2" xfId="30480"/>
    <cellStyle name="Output 3 102 3" xfId="26487"/>
    <cellStyle name="Output 3 102 3 2" xfId="29650"/>
    <cellStyle name="Output 3 102 4" xfId="27222"/>
    <cellStyle name="Output 3 102 4 2" xfId="30365"/>
    <cellStyle name="Output 3 102 5" xfId="29607"/>
    <cellStyle name="Output 3 103" xfId="25597"/>
    <cellStyle name="Output 3 104" xfId="25303"/>
    <cellStyle name="Output 3 11" xfId="13290"/>
    <cellStyle name="Output 3 12" xfId="13291"/>
    <cellStyle name="Output 3 13" xfId="13292"/>
    <cellStyle name="Output 3 14" xfId="13293"/>
    <cellStyle name="Output 3 15" xfId="13294"/>
    <cellStyle name="Output 3 16" xfId="13295"/>
    <cellStyle name="Output 3 17" xfId="13296"/>
    <cellStyle name="Output 3 18" xfId="13297"/>
    <cellStyle name="Output 3 19" xfId="13298"/>
    <cellStyle name="Output 3 2" xfId="13299"/>
    <cellStyle name="Output 3 20" xfId="13300"/>
    <cellStyle name="Output 3 21" xfId="13301"/>
    <cellStyle name="Output 3 22" xfId="13302"/>
    <cellStyle name="Output 3 23" xfId="13303"/>
    <cellStyle name="Output 3 24" xfId="13304"/>
    <cellStyle name="Output 3 25" xfId="13305"/>
    <cellStyle name="Output 3 26" xfId="13306"/>
    <cellStyle name="Output 3 27" xfId="13307"/>
    <cellStyle name="Output 3 28" xfId="13308"/>
    <cellStyle name="Output 3 29" xfId="13309"/>
    <cellStyle name="Output 3 3" xfId="13310"/>
    <cellStyle name="Output 3 30" xfId="13311"/>
    <cellStyle name="Output 3 31" xfId="13312"/>
    <cellStyle name="Output 3 32" xfId="13313"/>
    <cellStyle name="Output 3 33" xfId="13314"/>
    <cellStyle name="Output 3 34" xfId="13315"/>
    <cellStyle name="Output 3 35" xfId="13316"/>
    <cellStyle name="Output 3 36" xfId="13317"/>
    <cellStyle name="Output 3 37" xfId="13318"/>
    <cellStyle name="Output 3 38" xfId="13319"/>
    <cellStyle name="Output 3 39" xfId="13320"/>
    <cellStyle name="Output 3 4" xfId="13321"/>
    <cellStyle name="Output 3 40" xfId="13322"/>
    <cellStyle name="Output 3 41" xfId="13323"/>
    <cellStyle name="Output 3 42" xfId="13324"/>
    <cellStyle name="Output 3 43" xfId="13325"/>
    <cellStyle name="Output 3 44" xfId="13326"/>
    <cellStyle name="Output 3 45" xfId="13327"/>
    <cellStyle name="Output 3 46" xfId="13328"/>
    <cellStyle name="Output 3 47" xfId="13329"/>
    <cellStyle name="Output 3 48" xfId="13330"/>
    <cellStyle name="Output 3 49" xfId="13331"/>
    <cellStyle name="Output 3 5" xfId="13332"/>
    <cellStyle name="Output 3 50" xfId="13333"/>
    <cellStyle name="Output 3 51" xfId="13334"/>
    <cellStyle name="Output 3 52" xfId="13335"/>
    <cellStyle name="Output 3 53" xfId="13336"/>
    <cellStyle name="Output 3 54" xfId="13337"/>
    <cellStyle name="Output 3 55" xfId="13338"/>
    <cellStyle name="Output 3 56" xfId="13339"/>
    <cellStyle name="Output 3 57" xfId="13340"/>
    <cellStyle name="Output 3 58" xfId="13341"/>
    <cellStyle name="Output 3 59" xfId="13342"/>
    <cellStyle name="Output 3 6" xfId="13343"/>
    <cellStyle name="Output 3 60" xfId="13344"/>
    <cellStyle name="Output 3 61" xfId="13345"/>
    <cellStyle name="Output 3 62" xfId="13346"/>
    <cellStyle name="Output 3 63" xfId="13347"/>
    <cellStyle name="Output 3 64" xfId="13348"/>
    <cellStyle name="Output 3 65" xfId="13349"/>
    <cellStyle name="Output 3 66" xfId="13350"/>
    <cellStyle name="Output 3 67" xfId="13351"/>
    <cellStyle name="Output 3 68" xfId="13352"/>
    <cellStyle name="Output 3 69" xfId="13353"/>
    <cellStyle name="Output 3 7" xfId="13354"/>
    <cellStyle name="Output 3 70" xfId="13355"/>
    <cellStyle name="Output 3 71" xfId="13356"/>
    <cellStyle name="Output 3 72" xfId="13357"/>
    <cellStyle name="Output 3 73" xfId="13358"/>
    <cellStyle name="Output 3 74" xfId="13359"/>
    <cellStyle name="Output 3 75" xfId="13360"/>
    <cellStyle name="Output 3 76" xfId="13361"/>
    <cellStyle name="Output 3 77" xfId="13362"/>
    <cellStyle name="Output 3 78" xfId="13363"/>
    <cellStyle name="Output 3 79" xfId="13364"/>
    <cellStyle name="Output 3 8" xfId="13365"/>
    <cellStyle name="Output 3 80" xfId="13366"/>
    <cellStyle name="Output 3 81" xfId="13367"/>
    <cellStyle name="Output 3 82" xfId="13368"/>
    <cellStyle name="Output 3 83" xfId="13369"/>
    <cellStyle name="Output 3 84" xfId="13370"/>
    <cellStyle name="Output 3 85" xfId="13371"/>
    <cellStyle name="Output 3 86" xfId="13372"/>
    <cellStyle name="Output 3 87" xfId="13373"/>
    <cellStyle name="Output 3 88" xfId="13374"/>
    <cellStyle name="Output 3 89" xfId="13375"/>
    <cellStyle name="Output 3 9" xfId="13376"/>
    <cellStyle name="Output 3 90" xfId="22531"/>
    <cellStyle name="Output 3 90 2" xfId="27042"/>
    <cellStyle name="Output 3 90 2 2" xfId="30185"/>
    <cellStyle name="Output 3 90 3" xfId="26759"/>
    <cellStyle name="Output 3 90 3 2" xfId="29912"/>
    <cellStyle name="Output 3 90 4" xfId="26788"/>
    <cellStyle name="Output 3 90 4 2" xfId="29941"/>
    <cellStyle name="Output 3 90 5" xfId="29342"/>
    <cellStyle name="Output 3 91" xfId="22700"/>
    <cellStyle name="Output 3 91 2" xfId="27065"/>
    <cellStyle name="Output 3 91 2 2" xfId="30208"/>
    <cellStyle name="Output 3 91 3" xfId="26740"/>
    <cellStyle name="Output 3 91 3 2" xfId="29893"/>
    <cellStyle name="Output 3 91 4" xfId="26807"/>
    <cellStyle name="Output 3 91 4 2" xfId="29960"/>
    <cellStyle name="Output 3 91 5" xfId="29362"/>
    <cellStyle name="Output 3 92" xfId="22865"/>
    <cellStyle name="Output 3 92 2" xfId="27087"/>
    <cellStyle name="Output 3 92 2 2" xfId="30230"/>
    <cellStyle name="Output 3 92 3" xfId="26720"/>
    <cellStyle name="Output 3 92 3 2" xfId="29873"/>
    <cellStyle name="Output 3 92 4" xfId="26827"/>
    <cellStyle name="Output 3 92 4 2" xfId="29980"/>
    <cellStyle name="Output 3 92 5" xfId="29382"/>
    <cellStyle name="Output 3 93" xfId="23030"/>
    <cellStyle name="Output 3 93 2" xfId="27107"/>
    <cellStyle name="Output 3 93 2 2" xfId="30250"/>
    <cellStyle name="Output 3 93 3" xfId="26701"/>
    <cellStyle name="Output 3 93 3 2" xfId="29854"/>
    <cellStyle name="Output 3 93 4" xfId="26846"/>
    <cellStyle name="Output 3 93 4 2" xfId="29999"/>
    <cellStyle name="Output 3 93 5" xfId="29402"/>
    <cellStyle name="Output 3 94" xfId="23195"/>
    <cellStyle name="Output 3 94 2" xfId="27127"/>
    <cellStyle name="Output 3 94 2 2" xfId="30270"/>
    <cellStyle name="Output 3 94 3" xfId="26685"/>
    <cellStyle name="Output 3 94 3 2" xfId="29838"/>
    <cellStyle name="Output 3 94 4" xfId="26862"/>
    <cellStyle name="Output 3 94 4 2" xfId="30015"/>
    <cellStyle name="Output 3 94 5" xfId="29422"/>
    <cellStyle name="Output 3 95" xfId="23360"/>
    <cellStyle name="Output 3 95 2" xfId="27148"/>
    <cellStyle name="Output 3 95 2 2" xfId="30291"/>
    <cellStyle name="Output 3 95 3" xfId="26665"/>
    <cellStyle name="Output 3 95 3 2" xfId="29818"/>
    <cellStyle name="Output 3 95 4" xfId="26880"/>
    <cellStyle name="Output 3 95 4 2" xfId="30033"/>
    <cellStyle name="Output 3 95 5" xfId="29442"/>
    <cellStyle name="Output 3 96" xfId="23524"/>
    <cellStyle name="Output 3 96 2" xfId="27169"/>
    <cellStyle name="Output 3 96 2 2" xfId="30312"/>
    <cellStyle name="Output 3 96 3" xfId="26645"/>
    <cellStyle name="Output 3 96 3 2" xfId="29798"/>
    <cellStyle name="Output 3 96 4" xfId="27353"/>
    <cellStyle name="Output 3 96 4 2" xfId="30486"/>
    <cellStyle name="Output 3 96 5" xfId="29462"/>
    <cellStyle name="Output 3 97" xfId="23689"/>
    <cellStyle name="Output 3 97 2" xfId="27191"/>
    <cellStyle name="Output 3 97 2 2" xfId="30334"/>
    <cellStyle name="Output 3 97 3" xfId="26625"/>
    <cellStyle name="Output 3 97 3 2" xfId="29778"/>
    <cellStyle name="Output 3 97 4" xfId="26911"/>
    <cellStyle name="Output 3 97 4 2" xfId="30064"/>
    <cellStyle name="Output 3 97 5" xfId="29482"/>
    <cellStyle name="Output 3 98" xfId="23852"/>
    <cellStyle name="Output 3 98 2" xfId="27215"/>
    <cellStyle name="Output 3 98 2 2" xfId="30358"/>
    <cellStyle name="Output 3 98 3" xfId="26606"/>
    <cellStyle name="Output 3 98 3 2" xfId="29759"/>
    <cellStyle name="Output 3 98 4" xfId="26927"/>
    <cellStyle name="Output 3 98 4 2" xfId="30080"/>
    <cellStyle name="Output 3 98 5" xfId="29502"/>
    <cellStyle name="Output 3 99" xfId="24018"/>
    <cellStyle name="Output 3 99 2" xfId="27237"/>
    <cellStyle name="Output 3 99 2 2" xfId="30380"/>
    <cellStyle name="Output 3 99 3" xfId="26586"/>
    <cellStyle name="Output 3 99 3 2" xfId="29739"/>
    <cellStyle name="Output 3 99 4" xfId="26944"/>
    <cellStyle name="Output 3 99 4 2" xfId="30097"/>
    <cellStyle name="Output 3 99 5" xfId="29522"/>
    <cellStyle name="Output 30" xfId="13377"/>
    <cellStyle name="Output 31" xfId="13378"/>
    <cellStyle name="Output 32" xfId="13379"/>
    <cellStyle name="Output 33" xfId="13380"/>
    <cellStyle name="Output 34" xfId="13381"/>
    <cellStyle name="Output 35" xfId="13382"/>
    <cellStyle name="Output 36" xfId="13383"/>
    <cellStyle name="Output 37" xfId="13384"/>
    <cellStyle name="Output 38" xfId="13385"/>
    <cellStyle name="Output 39" xfId="13386"/>
    <cellStyle name="Output 4" xfId="13387"/>
    <cellStyle name="Output 4 10" xfId="13388"/>
    <cellStyle name="Output 4 100" xfId="24280"/>
    <cellStyle name="Output 4 100 2" xfId="27272"/>
    <cellStyle name="Output 4 100 2 2" xfId="30409"/>
    <cellStyle name="Output 4 100 3" xfId="26555"/>
    <cellStyle name="Output 4 100 3 2" xfId="29714"/>
    <cellStyle name="Output 4 100 4" xfId="26972"/>
    <cellStyle name="Output 4 100 4 2" xfId="30122"/>
    <cellStyle name="Output 4 100 5" xfId="29548"/>
    <cellStyle name="Output 4 101" xfId="24917"/>
    <cellStyle name="Output 4 101 2" xfId="27326"/>
    <cellStyle name="Output 4 101 2 2" xfId="30459"/>
    <cellStyle name="Output 4 101 3" xfId="26504"/>
    <cellStyle name="Output 4 101 3 2" xfId="29667"/>
    <cellStyle name="Output 4 101 4" xfId="27010"/>
    <cellStyle name="Output 4 101 4 2" xfId="30156"/>
    <cellStyle name="Output 4 101 5" xfId="29588"/>
    <cellStyle name="Output 4 102" xfId="25079"/>
    <cellStyle name="Output 4 102 2" xfId="27348"/>
    <cellStyle name="Output 4 102 2 2" xfId="30481"/>
    <cellStyle name="Output 4 102 3" xfId="26486"/>
    <cellStyle name="Output 4 102 3 2" xfId="29649"/>
    <cellStyle name="Output 4 102 4" xfId="27245"/>
    <cellStyle name="Output 4 102 4 2" xfId="30388"/>
    <cellStyle name="Output 4 102 5" xfId="29608"/>
    <cellStyle name="Output 4 103" xfId="25600"/>
    <cellStyle name="Output 4 104" xfId="25300"/>
    <cellStyle name="Output 4 11" xfId="13389"/>
    <cellStyle name="Output 4 12" xfId="13390"/>
    <cellStyle name="Output 4 13" xfId="13391"/>
    <cellStyle name="Output 4 14" xfId="13392"/>
    <cellStyle name="Output 4 15" xfId="13393"/>
    <cellStyle name="Output 4 16" xfId="13394"/>
    <cellStyle name="Output 4 17" xfId="13395"/>
    <cellStyle name="Output 4 18" xfId="13396"/>
    <cellStyle name="Output 4 19" xfId="13397"/>
    <cellStyle name="Output 4 2" xfId="13398"/>
    <cellStyle name="Output 4 20" xfId="13399"/>
    <cellStyle name="Output 4 21" xfId="13400"/>
    <cellStyle name="Output 4 22" xfId="13401"/>
    <cellStyle name="Output 4 23" xfId="13402"/>
    <cellStyle name="Output 4 24" xfId="13403"/>
    <cellStyle name="Output 4 25" xfId="13404"/>
    <cellStyle name="Output 4 26" xfId="13405"/>
    <cellStyle name="Output 4 27" xfId="13406"/>
    <cellStyle name="Output 4 28" xfId="13407"/>
    <cellStyle name="Output 4 29" xfId="13408"/>
    <cellStyle name="Output 4 3" xfId="13409"/>
    <cellStyle name="Output 4 30" xfId="13410"/>
    <cellStyle name="Output 4 31" xfId="13411"/>
    <cellStyle name="Output 4 32" xfId="13412"/>
    <cellStyle name="Output 4 33" xfId="13413"/>
    <cellStyle name="Output 4 34" xfId="13414"/>
    <cellStyle name="Output 4 35" xfId="13415"/>
    <cellStyle name="Output 4 36" xfId="13416"/>
    <cellStyle name="Output 4 37" xfId="13417"/>
    <cellStyle name="Output 4 38" xfId="13418"/>
    <cellStyle name="Output 4 39" xfId="13419"/>
    <cellStyle name="Output 4 4" xfId="13420"/>
    <cellStyle name="Output 4 40" xfId="13421"/>
    <cellStyle name="Output 4 41" xfId="13422"/>
    <cellStyle name="Output 4 42" xfId="13423"/>
    <cellStyle name="Output 4 43" xfId="13424"/>
    <cellStyle name="Output 4 44" xfId="13425"/>
    <cellStyle name="Output 4 45" xfId="13426"/>
    <cellStyle name="Output 4 46" xfId="13427"/>
    <cellStyle name="Output 4 47" xfId="13428"/>
    <cellStyle name="Output 4 48" xfId="13429"/>
    <cellStyle name="Output 4 49" xfId="13430"/>
    <cellStyle name="Output 4 5" xfId="13431"/>
    <cellStyle name="Output 4 50" xfId="13432"/>
    <cellStyle name="Output 4 51" xfId="13433"/>
    <cellStyle name="Output 4 52" xfId="13434"/>
    <cellStyle name="Output 4 53" xfId="13435"/>
    <cellStyle name="Output 4 54" xfId="13436"/>
    <cellStyle name="Output 4 55" xfId="13437"/>
    <cellStyle name="Output 4 56" xfId="13438"/>
    <cellStyle name="Output 4 57" xfId="13439"/>
    <cellStyle name="Output 4 58" xfId="13440"/>
    <cellStyle name="Output 4 59" xfId="13441"/>
    <cellStyle name="Output 4 6" xfId="13442"/>
    <cellStyle name="Output 4 60" xfId="13443"/>
    <cellStyle name="Output 4 61" xfId="13444"/>
    <cellStyle name="Output 4 62" xfId="13445"/>
    <cellStyle name="Output 4 63" xfId="13446"/>
    <cellStyle name="Output 4 64" xfId="13447"/>
    <cellStyle name="Output 4 65" xfId="13448"/>
    <cellStyle name="Output 4 66" xfId="13449"/>
    <cellStyle name="Output 4 67" xfId="13450"/>
    <cellStyle name="Output 4 68" xfId="13451"/>
    <cellStyle name="Output 4 69" xfId="13452"/>
    <cellStyle name="Output 4 7" xfId="13453"/>
    <cellStyle name="Output 4 70" xfId="13454"/>
    <cellStyle name="Output 4 71" xfId="13455"/>
    <cellStyle name="Output 4 72" xfId="13456"/>
    <cellStyle name="Output 4 73" xfId="13457"/>
    <cellStyle name="Output 4 74" xfId="13458"/>
    <cellStyle name="Output 4 75" xfId="13459"/>
    <cellStyle name="Output 4 76" xfId="13460"/>
    <cellStyle name="Output 4 77" xfId="13461"/>
    <cellStyle name="Output 4 78" xfId="13462"/>
    <cellStyle name="Output 4 79" xfId="13463"/>
    <cellStyle name="Output 4 8" xfId="13464"/>
    <cellStyle name="Output 4 80" xfId="13465"/>
    <cellStyle name="Output 4 81" xfId="13466"/>
    <cellStyle name="Output 4 82" xfId="13467"/>
    <cellStyle name="Output 4 83" xfId="13468"/>
    <cellStyle name="Output 4 84" xfId="13469"/>
    <cellStyle name="Output 4 85" xfId="13470"/>
    <cellStyle name="Output 4 86" xfId="13471"/>
    <cellStyle name="Output 4 87" xfId="13472"/>
    <cellStyle name="Output 4 88" xfId="13473"/>
    <cellStyle name="Output 4 89" xfId="13474"/>
    <cellStyle name="Output 4 9" xfId="13475"/>
    <cellStyle name="Output 4 90" xfId="22532"/>
    <cellStyle name="Output 4 90 2" xfId="27043"/>
    <cellStyle name="Output 4 90 2 2" xfId="30186"/>
    <cellStyle name="Output 4 90 3" xfId="26758"/>
    <cellStyle name="Output 4 90 3 2" xfId="29911"/>
    <cellStyle name="Output 4 90 4" xfId="26789"/>
    <cellStyle name="Output 4 90 4 2" xfId="29942"/>
    <cellStyle name="Output 4 90 5" xfId="29343"/>
    <cellStyle name="Output 4 91" xfId="22701"/>
    <cellStyle name="Output 4 91 2" xfId="27066"/>
    <cellStyle name="Output 4 91 2 2" xfId="30209"/>
    <cellStyle name="Output 4 91 3" xfId="26739"/>
    <cellStyle name="Output 4 91 3 2" xfId="29892"/>
    <cellStyle name="Output 4 91 4" xfId="26808"/>
    <cellStyle name="Output 4 91 4 2" xfId="29961"/>
    <cellStyle name="Output 4 91 5" xfId="29363"/>
    <cellStyle name="Output 4 92" xfId="22866"/>
    <cellStyle name="Output 4 92 2" xfId="27088"/>
    <cellStyle name="Output 4 92 2 2" xfId="30231"/>
    <cellStyle name="Output 4 92 3" xfId="26719"/>
    <cellStyle name="Output 4 92 3 2" xfId="29872"/>
    <cellStyle name="Output 4 92 4" xfId="26828"/>
    <cellStyle name="Output 4 92 4 2" xfId="29981"/>
    <cellStyle name="Output 4 92 5" xfId="29383"/>
    <cellStyle name="Output 4 93" xfId="23031"/>
    <cellStyle name="Output 4 93 2" xfId="27108"/>
    <cellStyle name="Output 4 93 2 2" xfId="30251"/>
    <cellStyle name="Output 4 93 3" xfId="26700"/>
    <cellStyle name="Output 4 93 3 2" xfId="29853"/>
    <cellStyle name="Output 4 93 4" xfId="26847"/>
    <cellStyle name="Output 4 93 4 2" xfId="30000"/>
    <cellStyle name="Output 4 93 5" xfId="29403"/>
    <cellStyle name="Output 4 94" xfId="23196"/>
    <cellStyle name="Output 4 94 2" xfId="27128"/>
    <cellStyle name="Output 4 94 2 2" xfId="30271"/>
    <cellStyle name="Output 4 94 3" xfId="26684"/>
    <cellStyle name="Output 4 94 3 2" xfId="29837"/>
    <cellStyle name="Output 4 94 4" xfId="26863"/>
    <cellStyle name="Output 4 94 4 2" xfId="30016"/>
    <cellStyle name="Output 4 94 5" xfId="29423"/>
    <cellStyle name="Output 4 95" xfId="23361"/>
    <cellStyle name="Output 4 95 2" xfId="27149"/>
    <cellStyle name="Output 4 95 2 2" xfId="30292"/>
    <cellStyle name="Output 4 95 3" xfId="26664"/>
    <cellStyle name="Output 4 95 3 2" xfId="29817"/>
    <cellStyle name="Output 4 95 4" xfId="26881"/>
    <cellStyle name="Output 4 95 4 2" xfId="30034"/>
    <cellStyle name="Output 4 95 5" xfId="29443"/>
    <cellStyle name="Output 4 96" xfId="23525"/>
    <cellStyle name="Output 4 96 2" xfId="27170"/>
    <cellStyle name="Output 4 96 2 2" xfId="30313"/>
    <cellStyle name="Output 4 96 3" xfId="26644"/>
    <cellStyle name="Output 4 96 3 2" xfId="29797"/>
    <cellStyle name="Output 4 96 4" xfId="27360"/>
    <cellStyle name="Output 4 96 4 2" xfId="30492"/>
    <cellStyle name="Output 4 96 5" xfId="29463"/>
    <cellStyle name="Output 4 97" xfId="23690"/>
    <cellStyle name="Output 4 97 2" xfId="27192"/>
    <cellStyle name="Output 4 97 2 2" xfId="30335"/>
    <cellStyle name="Output 4 97 3" xfId="26624"/>
    <cellStyle name="Output 4 97 3 2" xfId="29777"/>
    <cellStyle name="Output 4 97 4" xfId="26912"/>
    <cellStyle name="Output 4 97 4 2" xfId="30065"/>
    <cellStyle name="Output 4 97 5" xfId="29483"/>
    <cellStyle name="Output 4 98" xfId="23853"/>
    <cellStyle name="Output 4 98 2" xfId="27216"/>
    <cellStyle name="Output 4 98 2 2" xfId="30359"/>
    <cellStyle name="Output 4 98 3" xfId="26605"/>
    <cellStyle name="Output 4 98 3 2" xfId="29758"/>
    <cellStyle name="Output 4 98 4" xfId="26928"/>
    <cellStyle name="Output 4 98 4 2" xfId="30081"/>
    <cellStyle name="Output 4 98 5" xfId="29503"/>
    <cellStyle name="Output 4 99" xfId="24019"/>
    <cellStyle name="Output 4 99 2" xfId="27238"/>
    <cellStyle name="Output 4 99 2 2" xfId="30381"/>
    <cellStyle name="Output 4 99 3" xfId="26585"/>
    <cellStyle name="Output 4 99 3 2" xfId="29738"/>
    <cellStyle name="Output 4 99 4" xfId="26945"/>
    <cellStyle name="Output 4 99 4 2" xfId="30098"/>
    <cellStyle name="Output 4 99 5" xfId="29523"/>
    <cellStyle name="Output 40" xfId="13476"/>
    <cellStyle name="Output 41" xfId="13477"/>
    <cellStyle name="Output 42" xfId="13478"/>
    <cellStyle name="Output 43" xfId="13479"/>
    <cellStyle name="Output 44" xfId="13480"/>
    <cellStyle name="Output 45" xfId="13481"/>
    <cellStyle name="Output 46" xfId="13482"/>
    <cellStyle name="Output 47" xfId="13483"/>
    <cellStyle name="Output 48" xfId="13484"/>
    <cellStyle name="Output 49" xfId="13485"/>
    <cellStyle name="Output 5" xfId="13486"/>
    <cellStyle name="Output 5 2" xfId="24356"/>
    <cellStyle name="Output 5 2 2" xfId="24694"/>
    <cellStyle name="Output 5 2 3" xfId="27285"/>
    <cellStyle name="Output 5 2 3 2" xfId="30420"/>
    <cellStyle name="Output 5 2 4" xfId="26544"/>
    <cellStyle name="Output 5 2 4 2" xfId="29705"/>
    <cellStyle name="Output 5 2 5" xfId="26979"/>
    <cellStyle name="Output 5 2 5 2" xfId="30127"/>
    <cellStyle name="Output 5 2 6" xfId="29555"/>
    <cellStyle name="Output 5 3" xfId="25602"/>
    <cellStyle name="Output 5 4" xfId="25298"/>
    <cellStyle name="Output 50" xfId="13487"/>
    <cellStyle name="Output 51" xfId="13488"/>
    <cellStyle name="Output 52" xfId="13489"/>
    <cellStyle name="Output 53" xfId="13490"/>
    <cellStyle name="Output 54" xfId="13491"/>
    <cellStyle name="Output 55" xfId="13492"/>
    <cellStyle name="Output 56" xfId="13493"/>
    <cellStyle name="Output 57" xfId="13494"/>
    <cellStyle name="Output 58" xfId="13495"/>
    <cellStyle name="Output 59" xfId="13496"/>
    <cellStyle name="Output 6" xfId="13497"/>
    <cellStyle name="Output 6 2" xfId="24408"/>
    <cellStyle name="Output 6 2 2" xfId="24695"/>
    <cellStyle name="Output 6 2 3" xfId="27292"/>
    <cellStyle name="Output 6 2 3 2" xfId="30426"/>
    <cellStyle name="Output 6 2 4" xfId="26537"/>
    <cellStyle name="Output 6 2 4 2" xfId="29699"/>
    <cellStyle name="Output 6 2 5" xfId="27198"/>
    <cellStyle name="Output 6 2 5 2" xfId="30341"/>
    <cellStyle name="Output 6 2 6" xfId="29560"/>
    <cellStyle name="Output 6 3" xfId="25603"/>
    <cellStyle name="Output 6 4" xfId="25297"/>
    <cellStyle name="Output 60" xfId="13498"/>
    <cellStyle name="Output 61" xfId="13499"/>
    <cellStyle name="Output 62" xfId="13500"/>
    <cellStyle name="Output 63" xfId="13501"/>
    <cellStyle name="Output 64" xfId="13502"/>
    <cellStyle name="Output 65" xfId="13503"/>
    <cellStyle name="Output 66" xfId="13504"/>
    <cellStyle name="Output 67" xfId="13505"/>
    <cellStyle name="Output 68" xfId="13506"/>
    <cellStyle name="Output 69" xfId="13507"/>
    <cellStyle name="Output 7" xfId="13508"/>
    <cellStyle name="Output 7 2" xfId="24458"/>
    <cellStyle name="Output 7 2 2" xfId="24696"/>
    <cellStyle name="Output 7 2 3" xfId="27298"/>
    <cellStyle name="Output 7 2 3 2" xfId="30432"/>
    <cellStyle name="Output 7 2 4" xfId="26531"/>
    <cellStyle name="Output 7 2 4 2" xfId="29693"/>
    <cellStyle name="Output 7 2 5" xfId="26988"/>
    <cellStyle name="Output 7 2 5 2" xfId="30135"/>
    <cellStyle name="Output 7 2 6" xfId="29564"/>
    <cellStyle name="Output 7 3" xfId="25605"/>
    <cellStyle name="Output 7 4" xfId="25296"/>
    <cellStyle name="Output 70" xfId="13509"/>
    <cellStyle name="Output 71" xfId="13510"/>
    <cellStyle name="Output 72" xfId="13511"/>
    <cellStyle name="Output 73" xfId="13512"/>
    <cellStyle name="Output 74" xfId="13513"/>
    <cellStyle name="Output 75" xfId="13514"/>
    <cellStyle name="Output 76" xfId="13515"/>
    <cellStyle name="Output 77" xfId="13516"/>
    <cellStyle name="Output 78" xfId="13517"/>
    <cellStyle name="Output 79" xfId="13518"/>
    <cellStyle name="Output 8" xfId="13519"/>
    <cellStyle name="Output 8 2" xfId="24513"/>
    <cellStyle name="Output 8 2 2" xfId="24697"/>
    <cellStyle name="Output 8 2 3" xfId="27304"/>
    <cellStyle name="Output 8 2 3 2" xfId="30437"/>
    <cellStyle name="Output 8 2 4" xfId="26525"/>
    <cellStyle name="Output 8 2 4 2" xfId="29688"/>
    <cellStyle name="Output 8 2 5" xfId="26994"/>
    <cellStyle name="Output 8 2 5 2" xfId="30140"/>
    <cellStyle name="Output 8 2 6" xfId="29569"/>
    <cellStyle name="Output 8 3" xfId="25607"/>
    <cellStyle name="Output 8 4" xfId="25885"/>
    <cellStyle name="Output 80" xfId="13520"/>
    <cellStyle name="Output 81" xfId="13521"/>
    <cellStyle name="Output 82" xfId="13522"/>
    <cellStyle name="Output 83" xfId="13523"/>
    <cellStyle name="Output 84" xfId="13524"/>
    <cellStyle name="Output 85" xfId="13525"/>
    <cellStyle name="Output 86" xfId="13526"/>
    <cellStyle name="Output 87" xfId="13527"/>
    <cellStyle name="Output 88" xfId="13528"/>
    <cellStyle name="Output 89" xfId="13529"/>
    <cellStyle name="Output 9" xfId="13530"/>
    <cellStyle name="Output 90" xfId="13531"/>
    <cellStyle name="Output 91" xfId="13532"/>
    <cellStyle name="Output 92" xfId="13533"/>
    <cellStyle name="Output 93" xfId="22529"/>
    <cellStyle name="Output 93 2" xfId="27040"/>
    <cellStyle name="Output 93 2 2" xfId="30183"/>
    <cellStyle name="Output 93 3" xfId="26761"/>
    <cellStyle name="Output 93 3 2" xfId="29914"/>
    <cellStyle name="Output 93 4" xfId="26786"/>
    <cellStyle name="Output 93 4 2" xfId="29939"/>
    <cellStyle name="Output 93 5" xfId="29340"/>
    <cellStyle name="Output 94" xfId="22698"/>
    <cellStyle name="Output 94 2" xfId="27063"/>
    <cellStyle name="Output 94 2 2" xfId="30206"/>
    <cellStyle name="Output 94 3" xfId="26742"/>
    <cellStyle name="Output 94 3 2" xfId="29895"/>
    <cellStyle name="Output 94 4" xfId="26805"/>
    <cellStyle name="Output 94 4 2" xfId="29958"/>
    <cellStyle name="Output 94 5" xfId="29360"/>
    <cellStyle name="Output 95" xfId="22863"/>
    <cellStyle name="Output 95 2" xfId="27085"/>
    <cellStyle name="Output 95 2 2" xfId="30228"/>
    <cellStyle name="Output 95 3" xfId="26722"/>
    <cellStyle name="Output 95 3 2" xfId="29875"/>
    <cellStyle name="Output 95 4" xfId="26825"/>
    <cellStyle name="Output 95 4 2" xfId="29978"/>
    <cellStyle name="Output 95 5" xfId="29380"/>
    <cellStyle name="Output 96" xfId="23028"/>
    <cellStyle name="Output 96 2" xfId="27105"/>
    <cellStyle name="Output 96 2 2" xfId="30248"/>
    <cellStyle name="Output 96 3" xfId="26703"/>
    <cellStyle name="Output 96 3 2" xfId="29856"/>
    <cellStyle name="Output 96 4" xfId="26844"/>
    <cellStyle name="Output 96 4 2" xfId="29997"/>
    <cellStyle name="Output 96 5" xfId="29400"/>
    <cellStyle name="Output 97" xfId="23193"/>
    <cellStyle name="Output 97 2" xfId="27125"/>
    <cellStyle name="Output 97 2 2" xfId="30268"/>
    <cellStyle name="Output 97 3" xfId="26687"/>
    <cellStyle name="Output 97 3 2" xfId="29840"/>
    <cellStyle name="Output 97 4" xfId="26860"/>
    <cellStyle name="Output 97 4 2" xfId="30013"/>
    <cellStyle name="Output 97 5" xfId="29420"/>
    <cellStyle name="Output 98" xfId="23358"/>
    <cellStyle name="Output 98 2" xfId="27146"/>
    <cellStyle name="Output 98 2 2" xfId="30289"/>
    <cellStyle name="Output 98 3" xfId="26667"/>
    <cellStyle name="Output 98 3 2" xfId="29820"/>
    <cellStyle name="Output 98 4" xfId="26878"/>
    <cellStyle name="Output 98 4 2" xfId="30031"/>
    <cellStyle name="Output 98 5" xfId="29440"/>
    <cellStyle name="Output 99" xfId="23522"/>
    <cellStyle name="Output 99 2" xfId="27167"/>
    <cellStyle name="Output 99 2 2" xfId="30310"/>
    <cellStyle name="Output 99 3" xfId="26647"/>
    <cellStyle name="Output 99 3 2" xfId="29800"/>
    <cellStyle name="Output 99 4" xfId="27277"/>
    <cellStyle name="Output 99 4 2" xfId="30414"/>
    <cellStyle name="Output 99 5" xfId="29460"/>
    <cellStyle name="Title" xfId="13534"/>
    <cellStyle name="Title 10" xfId="13535"/>
    <cellStyle name="Title 100" xfId="23691"/>
    <cellStyle name="Title 101" xfId="23854"/>
    <cellStyle name="Title 102" xfId="24020"/>
    <cellStyle name="Title 103" xfId="24101"/>
    <cellStyle name="Title 103 2" xfId="24281"/>
    <cellStyle name="Title 103 3" xfId="26176"/>
    <cellStyle name="Title 103 4" xfId="26428"/>
    <cellStyle name="Title 103 5" xfId="26295"/>
    <cellStyle name="Title 104" xfId="24918"/>
    <cellStyle name="Title 105" xfId="25080"/>
    <cellStyle name="Title 106" xfId="25609"/>
    <cellStyle name="Title 107" xfId="25873"/>
    <cellStyle name="Title 108" xfId="26081"/>
    <cellStyle name="Title 109" xfId="26218"/>
    <cellStyle name="Title 11" xfId="13536"/>
    <cellStyle name="Title 110" xfId="26382"/>
    <cellStyle name="Title 111" xfId="27617"/>
    <cellStyle name="Title 12" xfId="13537"/>
    <cellStyle name="Title 13" xfId="13538"/>
    <cellStyle name="Title 14" xfId="13539"/>
    <cellStyle name="Title 15" xfId="13540"/>
    <cellStyle name="Title 16" xfId="13541"/>
    <cellStyle name="Title 17" xfId="13542"/>
    <cellStyle name="Title 18" xfId="13543"/>
    <cellStyle name="Title 19" xfId="13544"/>
    <cellStyle name="Title 2" xfId="13545"/>
    <cellStyle name="Title 2 10" xfId="13546"/>
    <cellStyle name="Title 2 100" xfId="24282"/>
    <cellStyle name="Title 2 101" xfId="24919"/>
    <cellStyle name="Title 2 102" xfId="25081"/>
    <cellStyle name="Title 2 103" xfId="25610"/>
    <cellStyle name="Title 2 104" xfId="25294"/>
    <cellStyle name="Title 2 11" xfId="13547"/>
    <cellStyle name="Title 2 12" xfId="13548"/>
    <cellStyle name="Title 2 13" xfId="13549"/>
    <cellStyle name="Title 2 14" xfId="13550"/>
    <cellStyle name="Title 2 15" xfId="13551"/>
    <cellStyle name="Title 2 16" xfId="13552"/>
    <cellStyle name="Title 2 17" xfId="13553"/>
    <cellStyle name="Title 2 18" xfId="13554"/>
    <cellStyle name="Title 2 19" xfId="13555"/>
    <cellStyle name="Title 2 2" xfId="13556"/>
    <cellStyle name="Title 2 20" xfId="13557"/>
    <cellStyle name="Title 2 21" xfId="13558"/>
    <cellStyle name="Title 2 22" xfId="13559"/>
    <cellStyle name="Title 2 23" xfId="13560"/>
    <cellStyle name="Title 2 24" xfId="13561"/>
    <cellStyle name="Title 2 25" xfId="13562"/>
    <cellStyle name="Title 2 26" xfId="13563"/>
    <cellStyle name="Title 2 27" xfId="13564"/>
    <cellStyle name="Title 2 28" xfId="13565"/>
    <cellStyle name="Title 2 29" xfId="13566"/>
    <cellStyle name="Title 2 3" xfId="13567"/>
    <cellStyle name="Title 2 30" xfId="13568"/>
    <cellStyle name="Title 2 31" xfId="13569"/>
    <cellStyle name="Title 2 32" xfId="13570"/>
    <cellStyle name="Title 2 33" xfId="13571"/>
    <cellStyle name="Title 2 34" xfId="13572"/>
    <cellStyle name="Title 2 35" xfId="13573"/>
    <cellStyle name="Title 2 36" xfId="13574"/>
    <cellStyle name="Title 2 37" xfId="13575"/>
    <cellStyle name="Title 2 38" xfId="13576"/>
    <cellStyle name="Title 2 39" xfId="13577"/>
    <cellStyle name="Title 2 4" xfId="13578"/>
    <cellStyle name="Title 2 40" xfId="13579"/>
    <cellStyle name="Title 2 41" xfId="13580"/>
    <cellStyle name="Title 2 42" xfId="13581"/>
    <cellStyle name="Title 2 43" xfId="13582"/>
    <cellStyle name="Title 2 44" xfId="13583"/>
    <cellStyle name="Title 2 45" xfId="13584"/>
    <cellStyle name="Title 2 46" xfId="13585"/>
    <cellStyle name="Title 2 47" xfId="13586"/>
    <cellStyle name="Title 2 48" xfId="13587"/>
    <cellStyle name="Title 2 49" xfId="13588"/>
    <cellStyle name="Title 2 5" xfId="13589"/>
    <cellStyle name="Title 2 50" xfId="13590"/>
    <cellStyle name="Title 2 51" xfId="13591"/>
    <cellStyle name="Title 2 52" xfId="13592"/>
    <cellStyle name="Title 2 53" xfId="13593"/>
    <cellStyle name="Title 2 54" xfId="13594"/>
    <cellStyle name="Title 2 55" xfId="13595"/>
    <cellStyle name="Title 2 56" xfId="13596"/>
    <cellStyle name="Title 2 57" xfId="13597"/>
    <cellStyle name="Title 2 58" xfId="13598"/>
    <cellStyle name="Title 2 59" xfId="13599"/>
    <cellStyle name="Title 2 6" xfId="13600"/>
    <cellStyle name="Title 2 60" xfId="13601"/>
    <cellStyle name="Title 2 61" xfId="13602"/>
    <cellStyle name="Title 2 62" xfId="13603"/>
    <cellStyle name="Title 2 63" xfId="13604"/>
    <cellStyle name="Title 2 64" xfId="13605"/>
    <cellStyle name="Title 2 65" xfId="13606"/>
    <cellStyle name="Title 2 66" xfId="13607"/>
    <cellStyle name="Title 2 67" xfId="13608"/>
    <cellStyle name="Title 2 68" xfId="13609"/>
    <cellStyle name="Title 2 69" xfId="13610"/>
    <cellStyle name="Title 2 7" xfId="13611"/>
    <cellStyle name="Title 2 70" xfId="13612"/>
    <cellStyle name="Title 2 71" xfId="13613"/>
    <cellStyle name="Title 2 72" xfId="13614"/>
    <cellStyle name="Title 2 73" xfId="13615"/>
    <cellStyle name="Title 2 74" xfId="13616"/>
    <cellStyle name="Title 2 75" xfId="13617"/>
    <cellStyle name="Title 2 76" xfId="13618"/>
    <cellStyle name="Title 2 77" xfId="13619"/>
    <cellStyle name="Title 2 78" xfId="13620"/>
    <cellStyle name="Title 2 79" xfId="13621"/>
    <cellStyle name="Title 2 8" xfId="13622"/>
    <cellStyle name="Title 2 80" xfId="13623"/>
    <cellStyle name="Title 2 81" xfId="13624"/>
    <cellStyle name="Title 2 82" xfId="13625"/>
    <cellStyle name="Title 2 83" xfId="13626"/>
    <cellStyle name="Title 2 84" xfId="13627"/>
    <cellStyle name="Title 2 85" xfId="13628"/>
    <cellStyle name="Title 2 86" xfId="13629"/>
    <cellStyle name="Title 2 87" xfId="13630"/>
    <cellStyle name="Title 2 88" xfId="13631"/>
    <cellStyle name="Title 2 89" xfId="13632"/>
    <cellStyle name="Title 2 9" xfId="13633"/>
    <cellStyle name="Title 2 90" xfId="22534"/>
    <cellStyle name="Title 2 91" xfId="22703"/>
    <cellStyle name="Title 2 92" xfId="22868"/>
    <cellStyle name="Title 2 93" xfId="23033"/>
    <cellStyle name="Title 2 94" xfId="23198"/>
    <cellStyle name="Title 2 95" xfId="23363"/>
    <cellStyle name="Title 2 96" xfId="23527"/>
    <cellStyle name="Title 2 97" xfId="23692"/>
    <cellStyle name="Title 2 98" xfId="23855"/>
    <cellStyle name="Title 2 99" xfId="24021"/>
    <cellStyle name="Title 20" xfId="13634"/>
    <cellStyle name="Title 21" xfId="13635"/>
    <cellStyle name="Title 22" xfId="13636"/>
    <cellStyle name="Title 23" xfId="13637"/>
    <cellStyle name="Title 24" xfId="13638"/>
    <cellStyle name="Title 25" xfId="13639"/>
    <cellStyle name="Title 26" xfId="13640"/>
    <cellStyle name="Title 27" xfId="13641"/>
    <cellStyle name="Title 28" xfId="13642"/>
    <cellStyle name="Title 29" xfId="13643"/>
    <cellStyle name="Title 3" xfId="13644"/>
    <cellStyle name="Title 3 10" xfId="13645"/>
    <cellStyle name="Title 3 100" xfId="24283"/>
    <cellStyle name="Title 3 101" xfId="24920"/>
    <cellStyle name="Title 3 102" xfId="25082"/>
    <cellStyle name="Title 3 103" xfId="25612"/>
    <cellStyle name="Title 3 104" xfId="25883"/>
    <cellStyle name="Title 3 11" xfId="13646"/>
    <cellStyle name="Title 3 12" xfId="13647"/>
    <cellStyle name="Title 3 13" xfId="13648"/>
    <cellStyle name="Title 3 14" xfId="13649"/>
    <cellStyle name="Title 3 15" xfId="13650"/>
    <cellStyle name="Title 3 16" xfId="13651"/>
    <cellStyle name="Title 3 17" xfId="13652"/>
    <cellStyle name="Title 3 18" xfId="13653"/>
    <cellStyle name="Title 3 19" xfId="13654"/>
    <cellStyle name="Title 3 2" xfId="13655"/>
    <cellStyle name="Title 3 20" xfId="13656"/>
    <cellStyle name="Title 3 21" xfId="13657"/>
    <cellStyle name="Title 3 22" xfId="13658"/>
    <cellStyle name="Title 3 23" xfId="13659"/>
    <cellStyle name="Title 3 24" xfId="13660"/>
    <cellStyle name="Title 3 25" xfId="13661"/>
    <cellStyle name="Title 3 26" xfId="13662"/>
    <cellStyle name="Title 3 27" xfId="13663"/>
    <cellStyle name="Title 3 28" xfId="13664"/>
    <cellStyle name="Title 3 29" xfId="13665"/>
    <cellStyle name="Title 3 3" xfId="13666"/>
    <cellStyle name="Title 3 30" xfId="13667"/>
    <cellStyle name="Title 3 31" xfId="13668"/>
    <cellStyle name="Title 3 32" xfId="13669"/>
    <cellStyle name="Title 3 33" xfId="13670"/>
    <cellStyle name="Title 3 34" xfId="13671"/>
    <cellStyle name="Title 3 35" xfId="13672"/>
    <cellStyle name="Title 3 36" xfId="13673"/>
    <cellStyle name="Title 3 37" xfId="13674"/>
    <cellStyle name="Title 3 38" xfId="13675"/>
    <cellStyle name="Title 3 39" xfId="13676"/>
    <cellStyle name="Title 3 4" xfId="13677"/>
    <cellStyle name="Title 3 40" xfId="13678"/>
    <cellStyle name="Title 3 41" xfId="13679"/>
    <cellStyle name="Title 3 42" xfId="13680"/>
    <cellStyle name="Title 3 43" xfId="13681"/>
    <cellStyle name="Title 3 44" xfId="13682"/>
    <cellStyle name="Title 3 45" xfId="13683"/>
    <cellStyle name="Title 3 46" xfId="13684"/>
    <cellStyle name="Title 3 47" xfId="13685"/>
    <cellStyle name="Title 3 48" xfId="13686"/>
    <cellStyle name="Title 3 49" xfId="13687"/>
    <cellStyle name="Title 3 5" xfId="13688"/>
    <cellStyle name="Title 3 50" xfId="13689"/>
    <cellStyle name="Title 3 51" xfId="13690"/>
    <cellStyle name="Title 3 52" xfId="13691"/>
    <cellStyle name="Title 3 53" xfId="13692"/>
    <cellStyle name="Title 3 54" xfId="13693"/>
    <cellStyle name="Title 3 55" xfId="13694"/>
    <cellStyle name="Title 3 56" xfId="13695"/>
    <cellStyle name="Title 3 57" xfId="13696"/>
    <cellStyle name="Title 3 58" xfId="13697"/>
    <cellStyle name="Title 3 59" xfId="13698"/>
    <cellStyle name="Title 3 6" xfId="13699"/>
    <cellStyle name="Title 3 60" xfId="13700"/>
    <cellStyle name="Title 3 61" xfId="13701"/>
    <cellStyle name="Title 3 62" xfId="13702"/>
    <cellStyle name="Title 3 63" xfId="13703"/>
    <cellStyle name="Title 3 64" xfId="13704"/>
    <cellStyle name="Title 3 65" xfId="13705"/>
    <cellStyle name="Title 3 66" xfId="13706"/>
    <cellStyle name="Title 3 67" xfId="13707"/>
    <cellStyle name="Title 3 68" xfId="13708"/>
    <cellStyle name="Title 3 69" xfId="13709"/>
    <cellStyle name="Title 3 7" xfId="13710"/>
    <cellStyle name="Title 3 70" xfId="13711"/>
    <cellStyle name="Title 3 71" xfId="13712"/>
    <cellStyle name="Title 3 72" xfId="13713"/>
    <cellStyle name="Title 3 73" xfId="13714"/>
    <cellStyle name="Title 3 74" xfId="13715"/>
    <cellStyle name="Title 3 75" xfId="13716"/>
    <cellStyle name="Title 3 76" xfId="13717"/>
    <cellStyle name="Title 3 77" xfId="13718"/>
    <cellStyle name="Title 3 78" xfId="13719"/>
    <cellStyle name="Title 3 79" xfId="13720"/>
    <cellStyle name="Title 3 8" xfId="13721"/>
    <cellStyle name="Title 3 80" xfId="13722"/>
    <cellStyle name="Title 3 81" xfId="13723"/>
    <cellStyle name="Title 3 82" xfId="13724"/>
    <cellStyle name="Title 3 83" xfId="13725"/>
    <cellStyle name="Title 3 84" xfId="13726"/>
    <cellStyle name="Title 3 85" xfId="13727"/>
    <cellStyle name="Title 3 86" xfId="13728"/>
    <cellStyle name="Title 3 87" xfId="13729"/>
    <cellStyle name="Title 3 88" xfId="13730"/>
    <cellStyle name="Title 3 89" xfId="13731"/>
    <cellStyle name="Title 3 9" xfId="13732"/>
    <cellStyle name="Title 3 90" xfId="22535"/>
    <cellStyle name="Title 3 91" xfId="22704"/>
    <cellStyle name="Title 3 92" xfId="22869"/>
    <cellStyle name="Title 3 93" xfId="23034"/>
    <cellStyle name="Title 3 94" xfId="23199"/>
    <cellStyle name="Title 3 95" xfId="23364"/>
    <cellStyle name="Title 3 96" xfId="23528"/>
    <cellStyle name="Title 3 97" xfId="23693"/>
    <cellStyle name="Title 3 98" xfId="23856"/>
    <cellStyle name="Title 3 99" xfId="24022"/>
    <cellStyle name="Title 30" xfId="13733"/>
    <cellStyle name="Title 31" xfId="13734"/>
    <cellStyle name="Title 32" xfId="13735"/>
    <cellStyle name="Title 33" xfId="13736"/>
    <cellStyle name="Title 34" xfId="13737"/>
    <cellStyle name="Title 35" xfId="13738"/>
    <cellStyle name="Title 36" xfId="13739"/>
    <cellStyle name="Title 37" xfId="13740"/>
    <cellStyle name="Title 38" xfId="13741"/>
    <cellStyle name="Title 39" xfId="13742"/>
    <cellStyle name="Title 4" xfId="13743"/>
    <cellStyle name="Title 4 10" xfId="13744"/>
    <cellStyle name="Title 4 100" xfId="24284"/>
    <cellStyle name="Title 4 101" xfId="24921"/>
    <cellStyle name="Title 4 102" xfId="25083"/>
    <cellStyle name="Title 4 103" xfId="25614"/>
    <cellStyle name="Title 4 104" xfId="25287"/>
    <cellStyle name="Title 4 11" xfId="13745"/>
    <cellStyle name="Title 4 12" xfId="13746"/>
    <cellStyle name="Title 4 13" xfId="13747"/>
    <cellStyle name="Title 4 14" xfId="13748"/>
    <cellStyle name="Title 4 15" xfId="13749"/>
    <cellStyle name="Title 4 16" xfId="13750"/>
    <cellStyle name="Title 4 17" xfId="13751"/>
    <cellStyle name="Title 4 18" xfId="13752"/>
    <cellStyle name="Title 4 19" xfId="13753"/>
    <cellStyle name="Title 4 2" xfId="13754"/>
    <cellStyle name="Title 4 20" xfId="13755"/>
    <cellStyle name="Title 4 21" xfId="13756"/>
    <cellStyle name="Title 4 22" xfId="13757"/>
    <cellStyle name="Title 4 23" xfId="13758"/>
    <cellStyle name="Title 4 24" xfId="13759"/>
    <cellStyle name="Title 4 25" xfId="13760"/>
    <cellStyle name="Title 4 26" xfId="13761"/>
    <cellStyle name="Title 4 27" xfId="13762"/>
    <cellStyle name="Title 4 28" xfId="13763"/>
    <cellStyle name="Title 4 29" xfId="13764"/>
    <cellStyle name="Title 4 3" xfId="13765"/>
    <cellStyle name="Title 4 30" xfId="13766"/>
    <cellStyle name="Title 4 31" xfId="13767"/>
    <cellStyle name="Title 4 32" xfId="13768"/>
    <cellStyle name="Title 4 33" xfId="13769"/>
    <cellStyle name="Title 4 34" xfId="13770"/>
    <cellStyle name="Title 4 35" xfId="13771"/>
    <cellStyle name="Title 4 36" xfId="13772"/>
    <cellStyle name="Title 4 37" xfId="13773"/>
    <cellStyle name="Title 4 38" xfId="13774"/>
    <cellStyle name="Title 4 39" xfId="13775"/>
    <cellStyle name="Title 4 4" xfId="13776"/>
    <cellStyle name="Title 4 40" xfId="13777"/>
    <cellStyle name="Title 4 41" xfId="13778"/>
    <cellStyle name="Title 4 42" xfId="13779"/>
    <cellStyle name="Title 4 43" xfId="13780"/>
    <cellStyle name="Title 4 44" xfId="13781"/>
    <cellStyle name="Title 4 45" xfId="13782"/>
    <cellStyle name="Title 4 46" xfId="13783"/>
    <cellStyle name="Title 4 47" xfId="13784"/>
    <cellStyle name="Title 4 48" xfId="13785"/>
    <cellStyle name="Title 4 49" xfId="13786"/>
    <cellStyle name="Title 4 5" xfId="13787"/>
    <cellStyle name="Title 4 50" xfId="13788"/>
    <cellStyle name="Title 4 51" xfId="13789"/>
    <cellStyle name="Title 4 52" xfId="13790"/>
    <cellStyle name="Title 4 53" xfId="13791"/>
    <cellStyle name="Title 4 54" xfId="13792"/>
    <cellStyle name="Title 4 55" xfId="13793"/>
    <cellStyle name="Title 4 56" xfId="13794"/>
    <cellStyle name="Title 4 57" xfId="13795"/>
    <cellStyle name="Title 4 58" xfId="13796"/>
    <cellStyle name="Title 4 59" xfId="13797"/>
    <cellStyle name="Title 4 6" xfId="13798"/>
    <cellStyle name="Title 4 60" xfId="13799"/>
    <cellStyle name="Title 4 61" xfId="13800"/>
    <cellStyle name="Title 4 62" xfId="13801"/>
    <cellStyle name="Title 4 63" xfId="13802"/>
    <cellStyle name="Title 4 64" xfId="13803"/>
    <cellStyle name="Title 4 65" xfId="13804"/>
    <cellStyle name="Title 4 66" xfId="13805"/>
    <cellStyle name="Title 4 67" xfId="13806"/>
    <cellStyle name="Title 4 68" xfId="13807"/>
    <cellStyle name="Title 4 69" xfId="13808"/>
    <cellStyle name="Title 4 7" xfId="13809"/>
    <cellStyle name="Title 4 70" xfId="13810"/>
    <cellStyle name="Title 4 71" xfId="13811"/>
    <cellStyle name="Title 4 72" xfId="13812"/>
    <cellStyle name="Title 4 73" xfId="13813"/>
    <cellStyle name="Title 4 74" xfId="13814"/>
    <cellStyle name="Title 4 75" xfId="13815"/>
    <cellStyle name="Title 4 76" xfId="13816"/>
    <cellStyle name="Title 4 77" xfId="13817"/>
    <cellStyle name="Title 4 78" xfId="13818"/>
    <cellStyle name="Title 4 79" xfId="13819"/>
    <cellStyle name="Title 4 8" xfId="13820"/>
    <cellStyle name="Title 4 80" xfId="13821"/>
    <cellStyle name="Title 4 81" xfId="13822"/>
    <cellStyle name="Title 4 82" xfId="13823"/>
    <cellStyle name="Title 4 83" xfId="13824"/>
    <cellStyle name="Title 4 84" xfId="13825"/>
    <cellStyle name="Title 4 85" xfId="13826"/>
    <cellStyle name="Title 4 86" xfId="13827"/>
    <cellStyle name="Title 4 87" xfId="13828"/>
    <cellStyle name="Title 4 88" xfId="13829"/>
    <cellStyle name="Title 4 89" xfId="13830"/>
    <cellStyle name="Title 4 9" xfId="13831"/>
    <cellStyle name="Title 4 90" xfId="22536"/>
    <cellStyle name="Title 4 91" xfId="22705"/>
    <cellStyle name="Title 4 92" xfId="22870"/>
    <cellStyle name="Title 4 93" xfId="23035"/>
    <cellStyle name="Title 4 94" xfId="23200"/>
    <cellStyle name="Title 4 95" xfId="23365"/>
    <cellStyle name="Title 4 96" xfId="23529"/>
    <cellStyle name="Title 4 97" xfId="23694"/>
    <cellStyle name="Title 4 98" xfId="23857"/>
    <cellStyle name="Title 4 99" xfId="24023"/>
    <cellStyle name="Title 40" xfId="13832"/>
    <cellStyle name="Title 41" xfId="13833"/>
    <cellStyle name="Title 42" xfId="13834"/>
    <cellStyle name="Title 43" xfId="13835"/>
    <cellStyle name="Title 44" xfId="13836"/>
    <cellStyle name="Title 45" xfId="13837"/>
    <cellStyle name="Title 46" xfId="13838"/>
    <cellStyle name="Title 47" xfId="13839"/>
    <cellStyle name="Title 48" xfId="13840"/>
    <cellStyle name="Title 49" xfId="13841"/>
    <cellStyle name="Title 5" xfId="13842"/>
    <cellStyle name="Title 5 2" xfId="24349"/>
    <cellStyle name="Title 5 2 2" xfId="24698"/>
    <cellStyle name="Title 5 3" xfId="25619"/>
    <cellStyle name="Title 5 4" xfId="25285"/>
    <cellStyle name="Title 50" xfId="13843"/>
    <cellStyle name="Title 51" xfId="13844"/>
    <cellStyle name="Title 52" xfId="13845"/>
    <cellStyle name="Title 53" xfId="13846"/>
    <cellStyle name="Title 54" xfId="13847"/>
    <cellStyle name="Title 55" xfId="13848"/>
    <cellStyle name="Title 56" xfId="13849"/>
    <cellStyle name="Title 57" xfId="13850"/>
    <cellStyle name="Title 58" xfId="13851"/>
    <cellStyle name="Title 59" xfId="13852"/>
    <cellStyle name="Title 6" xfId="13853"/>
    <cellStyle name="Title 6 2" xfId="24401"/>
    <cellStyle name="Title 6 2 2" xfId="24699"/>
    <cellStyle name="Title 6 3" xfId="25621"/>
    <cellStyle name="Title 6 4" xfId="25284"/>
    <cellStyle name="Title 60" xfId="13854"/>
    <cellStyle name="Title 61" xfId="13855"/>
    <cellStyle name="Title 62" xfId="13856"/>
    <cellStyle name="Title 63" xfId="13857"/>
    <cellStyle name="Title 64" xfId="13858"/>
    <cellStyle name="Title 65" xfId="13859"/>
    <cellStyle name="Title 66" xfId="13860"/>
    <cellStyle name="Title 67" xfId="13861"/>
    <cellStyle name="Title 68" xfId="13862"/>
    <cellStyle name="Title 69" xfId="13863"/>
    <cellStyle name="Title 7" xfId="13864"/>
    <cellStyle name="Title 7 2" xfId="24451"/>
    <cellStyle name="Title 7 2 2" xfId="24700"/>
    <cellStyle name="Title 7 3" xfId="25622"/>
    <cellStyle name="Title 7 4" xfId="25283"/>
    <cellStyle name="Title 70" xfId="13865"/>
    <cellStyle name="Title 71" xfId="13866"/>
    <cellStyle name="Title 72" xfId="13867"/>
    <cellStyle name="Title 73" xfId="13868"/>
    <cellStyle name="Title 74" xfId="13869"/>
    <cellStyle name="Title 75" xfId="13870"/>
    <cellStyle name="Title 76" xfId="13871"/>
    <cellStyle name="Title 77" xfId="13872"/>
    <cellStyle name="Title 78" xfId="13873"/>
    <cellStyle name="Title 79" xfId="13874"/>
    <cellStyle name="Title 8" xfId="13875"/>
    <cellStyle name="Title 8 2" xfId="24506"/>
    <cellStyle name="Title 8 2 2" xfId="24701"/>
    <cellStyle name="Title 8 3" xfId="25623"/>
    <cellStyle name="Title 8 4" xfId="25282"/>
    <cellStyle name="Title 80" xfId="13876"/>
    <cellStyle name="Title 81" xfId="13877"/>
    <cellStyle name="Title 82" xfId="13878"/>
    <cellStyle name="Title 83" xfId="13879"/>
    <cellStyle name="Title 84" xfId="13880"/>
    <cellStyle name="Title 85" xfId="13881"/>
    <cellStyle name="Title 86" xfId="13882"/>
    <cellStyle name="Title 87" xfId="13883"/>
    <cellStyle name="Title 88" xfId="13884"/>
    <cellStyle name="Title 89" xfId="13885"/>
    <cellStyle name="Title 9" xfId="13886"/>
    <cellStyle name="Title 90" xfId="13887"/>
    <cellStyle name="Title 91" xfId="13888"/>
    <cellStyle name="Title 92" xfId="13889"/>
    <cellStyle name="Title 93" xfId="22533"/>
    <cellStyle name="Title 94" xfId="22702"/>
    <cellStyle name="Title 95" xfId="22867"/>
    <cellStyle name="Title 96" xfId="23032"/>
    <cellStyle name="Title 97" xfId="23197"/>
    <cellStyle name="Title 98" xfId="23362"/>
    <cellStyle name="Title 99" xfId="23526"/>
    <cellStyle name="Total" xfId="13890"/>
    <cellStyle name="Total 10" xfId="13891"/>
    <cellStyle name="Total 100" xfId="23695"/>
    <cellStyle name="Total 100 2" xfId="27193"/>
    <cellStyle name="Total 100 2 2" xfId="30336"/>
    <cellStyle name="Total 100 3" xfId="26623"/>
    <cellStyle name="Total 100 3 2" xfId="29776"/>
    <cellStyle name="Total 100 4" xfId="26913"/>
    <cellStyle name="Total 100 4 2" xfId="30066"/>
    <cellStyle name="Total 100 5" xfId="29484"/>
    <cellStyle name="Total 101" xfId="23858"/>
    <cellStyle name="Total 101 2" xfId="27217"/>
    <cellStyle name="Total 101 2 2" xfId="30360"/>
    <cellStyle name="Total 101 3" xfId="26604"/>
    <cellStyle name="Total 101 3 2" xfId="29757"/>
    <cellStyle name="Total 101 4" xfId="26929"/>
    <cellStyle name="Total 101 4 2" xfId="30082"/>
    <cellStyle name="Total 101 5" xfId="29504"/>
    <cellStyle name="Total 102" xfId="24024"/>
    <cellStyle name="Total 102 2" xfId="27239"/>
    <cellStyle name="Total 102 2 2" xfId="30382"/>
    <cellStyle name="Total 102 3" xfId="26584"/>
    <cellStyle name="Total 102 3 2" xfId="29737"/>
    <cellStyle name="Total 102 4" xfId="26946"/>
    <cellStyle name="Total 102 4 2" xfId="30099"/>
    <cellStyle name="Total 102 5" xfId="29524"/>
    <cellStyle name="Total 103" xfId="24131"/>
    <cellStyle name="Total 103 2" xfId="24285"/>
    <cellStyle name="Total 103 2 2" xfId="27273"/>
    <cellStyle name="Total 103 2 2 2" xfId="30410"/>
    <cellStyle name="Total 103 2 3" xfId="26554"/>
    <cellStyle name="Total 103 2 3 2" xfId="29713"/>
    <cellStyle name="Total 103 2 4" xfId="26973"/>
    <cellStyle name="Total 103 2 4 2" xfId="30123"/>
    <cellStyle name="Total 103 2 5" xfId="29549"/>
    <cellStyle name="Total 103 3" xfId="26177"/>
    <cellStyle name="Total 103 3 2" xfId="29622"/>
    <cellStyle name="Total 103 4" xfId="26429"/>
    <cellStyle name="Total 103 4 2" xfId="29642"/>
    <cellStyle name="Total 103 5" xfId="26294"/>
    <cellStyle name="Total 103 5 2" xfId="29628"/>
    <cellStyle name="Total 103 6" xfId="27254"/>
    <cellStyle name="Total 103 6 2" xfId="30393"/>
    <cellStyle name="Total 103 7" xfId="26573"/>
    <cellStyle name="Total 103 7 2" xfId="29730"/>
    <cellStyle name="Total 103 8" xfId="26955"/>
    <cellStyle name="Total 103 8 2" xfId="30106"/>
    <cellStyle name="Total 103 9" xfId="29532"/>
    <cellStyle name="Total 104" xfId="24922"/>
    <cellStyle name="Total 104 2" xfId="27327"/>
    <cellStyle name="Total 104 2 2" xfId="30460"/>
    <cellStyle name="Total 104 3" xfId="27308"/>
    <cellStyle name="Total 104 3 2" xfId="30441"/>
    <cellStyle name="Total 104 4" xfId="26522"/>
    <cellStyle name="Total 104 4 2" xfId="29685"/>
    <cellStyle name="Total 104 5" xfId="29589"/>
    <cellStyle name="Total 105" xfId="25084"/>
    <cellStyle name="Total 105 2" xfId="27349"/>
    <cellStyle name="Total 105 2 2" xfId="30482"/>
    <cellStyle name="Total 105 3" xfId="26485"/>
    <cellStyle name="Total 105 3 2" xfId="29648"/>
    <cellStyle name="Total 105 4" xfId="27362"/>
    <cellStyle name="Total 105 4 2" xfId="30493"/>
    <cellStyle name="Total 105 5" xfId="29609"/>
    <cellStyle name="Total 106" xfId="25624"/>
    <cellStyle name="Total 107" xfId="25281"/>
    <cellStyle name="Total 108" xfId="26111"/>
    <cellStyle name="Total 108 2" xfId="29617"/>
    <cellStyle name="Total 109" xfId="26248"/>
    <cellStyle name="Total 109 2" xfId="29627"/>
    <cellStyle name="Total 11" xfId="13892"/>
    <cellStyle name="Total 110" xfId="26360"/>
    <cellStyle name="Total 110 2" xfId="29633"/>
    <cellStyle name="Total 111" xfId="27618"/>
    <cellStyle name="Total 12" xfId="13893"/>
    <cellStyle name="Total 13" xfId="13894"/>
    <cellStyle name="Total 14" xfId="13895"/>
    <cellStyle name="Total 15" xfId="13896"/>
    <cellStyle name="Total 16" xfId="13897"/>
    <cellStyle name="Total 17" xfId="13898"/>
    <cellStyle name="Total 18" xfId="13899"/>
    <cellStyle name="Total 19" xfId="13900"/>
    <cellStyle name="Total 2" xfId="13901"/>
    <cellStyle name="Total 2 10" xfId="13902"/>
    <cellStyle name="Total 2 100" xfId="24286"/>
    <cellStyle name="Total 2 100 2" xfId="27274"/>
    <cellStyle name="Total 2 100 2 2" xfId="30411"/>
    <cellStyle name="Total 2 100 3" xfId="26553"/>
    <cellStyle name="Total 2 100 3 2" xfId="29712"/>
    <cellStyle name="Total 2 100 4" xfId="26974"/>
    <cellStyle name="Total 2 100 4 2" xfId="30124"/>
    <cellStyle name="Total 2 100 5" xfId="29550"/>
    <cellStyle name="Total 2 101" xfId="24923"/>
    <cellStyle name="Total 2 101 2" xfId="27328"/>
    <cellStyle name="Total 2 101 2 2" xfId="30461"/>
    <cellStyle name="Total 2 101 3" xfId="27283"/>
    <cellStyle name="Total 2 101 3 2" xfId="30418"/>
    <cellStyle name="Total 2 101 4" xfId="26546"/>
    <cellStyle name="Total 2 101 4 2" xfId="29707"/>
    <cellStyle name="Total 2 101 5" xfId="29590"/>
    <cellStyle name="Total 2 102" xfId="25085"/>
    <cellStyle name="Total 2 102 2" xfId="27350"/>
    <cellStyle name="Total 2 102 2 2" xfId="30483"/>
    <cellStyle name="Total 2 102 3" xfId="26484"/>
    <cellStyle name="Total 2 102 3 2" xfId="29647"/>
    <cellStyle name="Total 2 102 4" xfId="27363"/>
    <cellStyle name="Total 2 102 4 2" xfId="30494"/>
    <cellStyle name="Total 2 102 5" xfId="29610"/>
    <cellStyle name="Total 2 103" xfId="25625"/>
    <cellStyle name="Total 2 104" xfId="25280"/>
    <cellStyle name="Total 2 11" xfId="13903"/>
    <cellStyle name="Total 2 12" xfId="13904"/>
    <cellStyle name="Total 2 13" xfId="13905"/>
    <cellStyle name="Total 2 14" xfId="13906"/>
    <cellStyle name="Total 2 15" xfId="13907"/>
    <cellStyle name="Total 2 16" xfId="13908"/>
    <cellStyle name="Total 2 17" xfId="13909"/>
    <cellStyle name="Total 2 18" xfId="13910"/>
    <cellStyle name="Total 2 19" xfId="13911"/>
    <cellStyle name="Total 2 2" xfId="13912"/>
    <cellStyle name="Total 2 20" xfId="13913"/>
    <cellStyle name="Total 2 21" xfId="13914"/>
    <cellStyle name="Total 2 22" xfId="13915"/>
    <cellStyle name="Total 2 23" xfId="13916"/>
    <cellStyle name="Total 2 24" xfId="13917"/>
    <cellStyle name="Total 2 25" xfId="13918"/>
    <cellStyle name="Total 2 26" xfId="13919"/>
    <cellStyle name="Total 2 27" xfId="13920"/>
    <cellStyle name="Total 2 28" xfId="13921"/>
    <cellStyle name="Total 2 29" xfId="13922"/>
    <cellStyle name="Total 2 3" xfId="13923"/>
    <cellStyle name="Total 2 30" xfId="13924"/>
    <cellStyle name="Total 2 31" xfId="13925"/>
    <cellStyle name="Total 2 32" xfId="13926"/>
    <cellStyle name="Total 2 33" xfId="13927"/>
    <cellStyle name="Total 2 34" xfId="13928"/>
    <cellStyle name="Total 2 35" xfId="13929"/>
    <cellStyle name="Total 2 36" xfId="13930"/>
    <cellStyle name="Total 2 37" xfId="13931"/>
    <cellStyle name="Total 2 38" xfId="13932"/>
    <cellStyle name="Total 2 39" xfId="13933"/>
    <cellStyle name="Total 2 4" xfId="13934"/>
    <cellStyle name="Total 2 40" xfId="13935"/>
    <cellStyle name="Total 2 41" xfId="13936"/>
    <cellStyle name="Total 2 42" xfId="13937"/>
    <cellStyle name="Total 2 43" xfId="13938"/>
    <cellStyle name="Total 2 44" xfId="13939"/>
    <cellStyle name="Total 2 45" xfId="13940"/>
    <cellStyle name="Total 2 46" xfId="13941"/>
    <cellStyle name="Total 2 47" xfId="13942"/>
    <cellStyle name="Total 2 48" xfId="13943"/>
    <cellStyle name="Total 2 49" xfId="13944"/>
    <cellStyle name="Total 2 5" xfId="13945"/>
    <cellStyle name="Total 2 50" xfId="13946"/>
    <cellStyle name="Total 2 51" xfId="13947"/>
    <cellStyle name="Total 2 52" xfId="13948"/>
    <cellStyle name="Total 2 53" xfId="13949"/>
    <cellStyle name="Total 2 54" xfId="13950"/>
    <cellStyle name="Total 2 55" xfId="13951"/>
    <cellStyle name="Total 2 56" xfId="13952"/>
    <cellStyle name="Total 2 57" xfId="13953"/>
    <cellStyle name="Total 2 58" xfId="13954"/>
    <cellStyle name="Total 2 59" xfId="13955"/>
    <cellStyle name="Total 2 6" xfId="13956"/>
    <cellStyle name="Total 2 60" xfId="13957"/>
    <cellStyle name="Total 2 61" xfId="13958"/>
    <cellStyle name="Total 2 62" xfId="13959"/>
    <cellStyle name="Total 2 63" xfId="13960"/>
    <cellStyle name="Total 2 64" xfId="13961"/>
    <cellStyle name="Total 2 65" xfId="13962"/>
    <cellStyle name="Total 2 66" xfId="13963"/>
    <cellStyle name="Total 2 67" xfId="13964"/>
    <cellStyle name="Total 2 68" xfId="13965"/>
    <cellStyle name="Total 2 69" xfId="13966"/>
    <cellStyle name="Total 2 7" xfId="13967"/>
    <cellStyle name="Total 2 70" xfId="13968"/>
    <cellStyle name="Total 2 71" xfId="13969"/>
    <cellStyle name="Total 2 72" xfId="13970"/>
    <cellStyle name="Total 2 73" xfId="13971"/>
    <cellStyle name="Total 2 74" xfId="13972"/>
    <cellStyle name="Total 2 75" xfId="13973"/>
    <cellStyle name="Total 2 76" xfId="13974"/>
    <cellStyle name="Total 2 77" xfId="13975"/>
    <cellStyle name="Total 2 78" xfId="13976"/>
    <cellStyle name="Total 2 79" xfId="13977"/>
    <cellStyle name="Total 2 8" xfId="13978"/>
    <cellStyle name="Total 2 80" xfId="13979"/>
    <cellStyle name="Total 2 81" xfId="13980"/>
    <cellStyle name="Total 2 82" xfId="13981"/>
    <cellStyle name="Total 2 83" xfId="13982"/>
    <cellStyle name="Total 2 84" xfId="13983"/>
    <cellStyle name="Total 2 85" xfId="13984"/>
    <cellStyle name="Total 2 86" xfId="13985"/>
    <cellStyle name="Total 2 87" xfId="13986"/>
    <cellStyle name="Total 2 88" xfId="13987"/>
    <cellStyle name="Total 2 89" xfId="13988"/>
    <cellStyle name="Total 2 9" xfId="13989"/>
    <cellStyle name="Total 2 90" xfId="22538"/>
    <cellStyle name="Total 2 90 2" xfId="27045"/>
    <cellStyle name="Total 2 90 2 2" xfId="30188"/>
    <cellStyle name="Total 2 90 3" xfId="26756"/>
    <cellStyle name="Total 2 90 3 2" xfId="29909"/>
    <cellStyle name="Total 2 90 4" xfId="26791"/>
    <cellStyle name="Total 2 90 4 2" xfId="29944"/>
    <cellStyle name="Total 2 90 5" xfId="29345"/>
    <cellStyle name="Total 2 91" xfId="22707"/>
    <cellStyle name="Total 2 91 2" xfId="27068"/>
    <cellStyle name="Total 2 91 2 2" xfId="30211"/>
    <cellStyle name="Total 2 91 3" xfId="26737"/>
    <cellStyle name="Total 2 91 3 2" xfId="29890"/>
    <cellStyle name="Total 2 91 4" xfId="26810"/>
    <cellStyle name="Total 2 91 4 2" xfId="29963"/>
    <cellStyle name="Total 2 91 5" xfId="29365"/>
    <cellStyle name="Total 2 92" xfId="22872"/>
    <cellStyle name="Total 2 92 2" xfId="27090"/>
    <cellStyle name="Total 2 92 2 2" xfId="30233"/>
    <cellStyle name="Total 2 92 3" xfId="26717"/>
    <cellStyle name="Total 2 92 3 2" xfId="29870"/>
    <cellStyle name="Total 2 92 4" xfId="26830"/>
    <cellStyle name="Total 2 92 4 2" xfId="29983"/>
    <cellStyle name="Total 2 92 5" xfId="29385"/>
    <cellStyle name="Total 2 93" xfId="23037"/>
    <cellStyle name="Total 2 93 2" xfId="27110"/>
    <cellStyle name="Total 2 93 2 2" xfId="30253"/>
    <cellStyle name="Total 2 93 3" xfId="27357"/>
    <cellStyle name="Total 2 93 3 2" xfId="30489"/>
    <cellStyle name="Total 2 93 4" xfId="26480"/>
    <cellStyle name="Total 2 93 4 2" xfId="29643"/>
    <cellStyle name="Total 2 93 5" xfId="29405"/>
    <cellStyle name="Total 2 94" xfId="23202"/>
    <cellStyle name="Total 2 94 2" xfId="27130"/>
    <cellStyle name="Total 2 94 2 2" xfId="30273"/>
    <cellStyle name="Total 2 94 3" xfId="26682"/>
    <cellStyle name="Total 2 94 3 2" xfId="29835"/>
    <cellStyle name="Total 2 94 4" xfId="27358"/>
    <cellStyle name="Total 2 94 4 2" xfId="30490"/>
    <cellStyle name="Total 2 94 5" xfId="29425"/>
    <cellStyle name="Total 2 95" xfId="23367"/>
    <cellStyle name="Total 2 95 2" xfId="27151"/>
    <cellStyle name="Total 2 95 2 2" xfId="30294"/>
    <cellStyle name="Total 2 95 3" xfId="26662"/>
    <cellStyle name="Total 2 95 3 2" xfId="29815"/>
    <cellStyle name="Total 2 95 4" xfId="26883"/>
    <cellStyle name="Total 2 95 4 2" xfId="30036"/>
    <cellStyle name="Total 2 95 5" xfId="29445"/>
    <cellStyle name="Total 2 96" xfId="23531"/>
    <cellStyle name="Total 2 96 2" xfId="27172"/>
    <cellStyle name="Total 2 96 2 2" xfId="30315"/>
    <cellStyle name="Total 2 96 3" xfId="26642"/>
    <cellStyle name="Total 2 96 3 2" xfId="29795"/>
    <cellStyle name="Total 2 96 4" xfId="26895"/>
    <cellStyle name="Total 2 96 4 2" xfId="30048"/>
    <cellStyle name="Total 2 96 5" xfId="29465"/>
    <cellStyle name="Total 2 97" xfId="23696"/>
    <cellStyle name="Total 2 97 2" xfId="27194"/>
    <cellStyle name="Total 2 97 2 2" xfId="30337"/>
    <cellStyle name="Total 2 97 3" xfId="26622"/>
    <cellStyle name="Total 2 97 3 2" xfId="29775"/>
    <cellStyle name="Total 2 97 4" xfId="26914"/>
    <cellStyle name="Total 2 97 4 2" xfId="30067"/>
    <cellStyle name="Total 2 97 5" xfId="29485"/>
    <cellStyle name="Total 2 98" xfId="23859"/>
    <cellStyle name="Total 2 98 2" xfId="27218"/>
    <cellStyle name="Total 2 98 2 2" xfId="30361"/>
    <cellStyle name="Total 2 98 3" xfId="26603"/>
    <cellStyle name="Total 2 98 3 2" xfId="29756"/>
    <cellStyle name="Total 2 98 4" xfId="27278"/>
    <cellStyle name="Total 2 98 4 2" xfId="30415"/>
    <cellStyle name="Total 2 98 5" xfId="29505"/>
    <cellStyle name="Total 2 99" xfId="24025"/>
    <cellStyle name="Total 2 99 2" xfId="27240"/>
    <cellStyle name="Total 2 99 2 2" xfId="30383"/>
    <cellStyle name="Total 2 99 3" xfId="26583"/>
    <cellStyle name="Total 2 99 3 2" xfId="29736"/>
    <cellStyle name="Total 2 99 4" xfId="26947"/>
    <cellStyle name="Total 2 99 4 2" xfId="30100"/>
    <cellStyle name="Total 2 99 5" xfId="29525"/>
    <cellStyle name="Total 20" xfId="13990"/>
    <cellStyle name="Total 21" xfId="13991"/>
    <cellStyle name="Total 22" xfId="13992"/>
    <cellStyle name="Total 23" xfId="13993"/>
    <cellStyle name="Total 24" xfId="13994"/>
    <cellStyle name="Total 25" xfId="13995"/>
    <cellStyle name="Total 26" xfId="13996"/>
    <cellStyle name="Total 27" xfId="13997"/>
    <cellStyle name="Total 28" xfId="13998"/>
    <cellStyle name="Total 29" xfId="13999"/>
    <cellStyle name="Total 3" xfId="14000"/>
    <cellStyle name="Total 3 10" xfId="14001"/>
    <cellStyle name="Total 3 100" xfId="24287"/>
    <cellStyle name="Total 3 100 2" xfId="27275"/>
    <cellStyle name="Total 3 100 2 2" xfId="30412"/>
    <cellStyle name="Total 3 100 3" xfId="26552"/>
    <cellStyle name="Total 3 100 3 2" xfId="29711"/>
    <cellStyle name="Total 3 100 4" xfId="27050"/>
    <cellStyle name="Total 3 100 4 2" xfId="30193"/>
    <cellStyle name="Total 3 100 5" xfId="29551"/>
    <cellStyle name="Total 3 101" xfId="24924"/>
    <cellStyle name="Total 3 101 2" xfId="27329"/>
    <cellStyle name="Total 3 101 2 2" xfId="30462"/>
    <cellStyle name="Total 3 101 3" xfId="26503"/>
    <cellStyle name="Total 3 101 3 2" xfId="29666"/>
    <cellStyle name="Total 3 101 4" xfId="27011"/>
    <cellStyle name="Total 3 101 4 2" xfId="30157"/>
    <cellStyle name="Total 3 101 5" xfId="29591"/>
    <cellStyle name="Total 3 102" xfId="25086"/>
    <cellStyle name="Total 3 102 2" xfId="27351"/>
    <cellStyle name="Total 3 102 2 2" xfId="30484"/>
    <cellStyle name="Total 3 102 3" xfId="26483"/>
    <cellStyle name="Total 3 102 3 2" xfId="29646"/>
    <cellStyle name="Total 3 102 4" xfId="27023"/>
    <cellStyle name="Total 3 102 4 2" xfId="30169"/>
    <cellStyle name="Total 3 102 5" xfId="29611"/>
    <cellStyle name="Total 3 103" xfId="25627"/>
    <cellStyle name="Total 3 104" xfId="25278"/>
    <cellStyle name="Total 3 11" xfId="14002"/>
    <cellStyle name="Total 3 12" xfId="14003"/>
    <cellStyle name="Total 3 13" xfId="14004"/>
    <cellStyle name="Total 3 14" xfId="14005"/>
    <cellStyle name="Total 3 15" xfId="14006"/>
    <cellStyle name="Total 3 16" xfId="14007"/>
    <cellStyle name="Total 3 17" xfId="14008"/>
    <cellStyle name="Total 3 18" xfId="14009"/>
    <cellStyle name="Total 3 19" xfId="14010"/>
    <cellStyle name="Total 3 2" xfId="14011"/>
    <cellStyle name="Total 3 20" xfId="14012"/>
    <cellStyle name="Total 3 21" xfId="14013"/>
    <cellStyle name="Total 3 22" xfId="14014"/>
    <cellStyle name="Total 3 23" xfId="14015"/>
    <cellStyle name="Total 3 24" xfId="14016"/>
    <cellStyle name="Total 3 25" xfId="14017"/>
    <cellStyle name="Total 3 26" xfId="14018"/>
    <cellStyle name="Total 3 27" xfId="14019"/>
    <cellStyle name="Total 3 28" xfId="14020"/>
    <cellStyle name="Total 3 29" xfId="14021"/>
    <cellStyle name="Total 3 3" xfId="14022"/>
    <cellStyle name="Total 3 30" xfId="14023"/>
    <cellStyle name="Total 3 31" xfId="14024"/>
    <cellStyle name="Total 3 32" xfId="14025"/>
    <cellStyle name="Total 3 33" xfId="14026"/>
    <cellStyle name="Total 3 34" xfId="14027"/>
    <cellStyle name="Total 3 35" xfId="14028"/>
    <cellStyle name="Total 3 36" xfId="14029"/>
    <cellStyle name="Total 3 37" xfId="14030"/>
    <cellStyle name="Total 3 38" xfId="14031"/>
    <cellStyle name="Total 3 39" xfId="14032"/>
    <cellStyle name="Total 3 4" xfId="14033"/>
    <cellStyle name="Total 3 40" xfId="14034"/>
    <cellStyle name="Total 3 41" xfId="14035"/>
    <cellStyle name="Total 3 42" xfId="14036"/>
    <cellStyle name="Total 3 43" xfId="14037"/>
    <cellStyle name="Total 3 44" xfId="14038"/>
    <cellStyle name="Total 3 45" xfId="14039"/>
    <cellStyle name="Total 3 46" xfId="14040"/>
    <cellStyle name="Total 3 47" xfId="14041"/>
    <cellStyle name="Total 3 48" xfId="14042"/>
    <cellStyle name="Total 3 49" xfId="14043"/>
    <cellStyle name="Total 3 5" xfId="14044"/>
    <cellStyle name="Total 3 50" xfId="14045"/>
    <cellStyle name="Total 3 51" xfId="14046"/>
    <cellStyle name="Total 3 52" xfId="14047"/>
    <cellStyle name="Total 3 53" xfId="14048"/>
    <cellStyle name="Total 3 54" xfId="14049"/>
    <cellStyle name="Total 3 55" xfId="14050"/>
    <cellStyle name="Total 3 56" xfId="14051"/>
    <cellStyle name="Total 3 57" xfId="14052"/>
    <cellStyle name="Total 3 58" xfId="14053"/>
    <cellStyle name="Total 3 59" xfId="14054"/>
    <cellStyle name="Total 3 6" xfId="14055"/>
    <cellStyle name="Total 3 60" xfId="14056"/>
    <cellStyle name="Total 3 61" xfId="14057"/>
    <cellStyle name="Total 3 62" xfId="14058"/>
    <cellStyle name="Total 3 63" xfId="14059"/>
    <cellStyle name="Total 3 64" xfId="14060"/>
    <cellStyle name="Total 3 65" xfId="14061"/>
    <cellStyle name="Total 3 66" xfId="14062"/>
    <cellStyle name="Total 3 67" xfId="14063"/>
    <cellStyle name="Total 3 68" xfId="14064"/>
    <cellStyle name="Total 3 69" xfId="14065"/>
    <cellStyle name="Total 3 7" xfId="14066"/>
    <cellStyle name="Total 3 70" xfId="14067"/>
    <cellStyle name="Total 3 71" xfId="14068"/>
    <cellStyle name="Total 3 72" xfId="14069"/>
    <cellStyle name="Total 3 73" xfId="14070"/>
    <cellStyle name="Total 3 74" xfId="14071"/>
    <cellStyle name="Total 3 75" xfId="14072"/>
    <cellStyle name="Total 3 76" xfId="14073"/>
    <cellStyle name="Total 3 77" xfId="14074"/>
    <cellStyle name="Total 3 78" xfId="14075"/>
    <cellStyle name="Total 3 79" xfId="14076"/>
    <cellStyle name="Total 3 8" xfId="14077"/>
    <cellStyle name="Total 3 80" xfId="14078"/>
    <cellStyle name="Total 3 81" xfId="14079"/>
    <cellStyle name="Total 3 82" xfId="14080"/>
    <cellStyle name="Total 3 83" xfId="14081"/>
    <cellStyle name="Total 3 84" xfId="14082"/>
    <cellStyle name="Total 3 85" xfId="14083"/>
    <cellStyle name="Total 3 86" xfId="14084"/>
    <cellStyle name="Total 3 87" xfId="14085"/>
    <cellStyle name="Total 3 88" xfId="14086"/>
    <cellStyle name="Total 3 89" xfId="14087"/>
    <cellStyle name="Total 3 9" xfId="14088"/>
    <cellStyle name="Total 3 90" xfId="22539"/>
    <cellStyle name="Total 3 90 2" xfId="27046"/>
    <cellStyle name="Total 3 90 2 2" xfId="30189"/>
    <cellStyle name="Total 3 90 3" xfId="26755"/>
    <cellStyle name="Total 3 90 3 2" xfId="29908"/>
    <cellStyle name="Total 3 90 4" xfId="26792"/>
    <cellStyle name="Total 3 90 4 2" xfId="29945"/>
    <cellStyle name="Total 3 90 5" xfId="29346"/>
    <cellStyle name="Total 3 91" xfId="22708"/>
    <cellStyle name="Total 3 91 2" xfId="27069"/>
    <cellStyle name="Total 3 91 2 2" xfId="30212"/>
    <cellStyle name="Total 3 91 3" xfId="26736"/>
    <cellStyle name="Total 3 91 3 2" xfId="29889"/>
    <cellStyle name="Total 3 91 4" xfId="26811"/>
    <cellStyle name="Total 3 91 4 2" xfId="29964"/>
    <cellStyle name="Total 3 91 5" xfId="29366"/>
    <cellStyle name="Total 3 92" xfId="22873"/>
    <cellStyle name="Total 3 92 2" xfId="27091"/>
    <cellStyle name="Total 3 92 2 2" xfId="30234"/>
    <cellStyle name="Total 3 92 3" xfId="26716"/>
    <cellStyle name="Total 3 92 3 2" xfId="29869"/>
    <cellStyle name="Total 3 92 4" xfId="26831"/>
    <cellStyle name="Total 3 92 4 2" xfId="29984"/>
    <cellStyle name="Total 3 92 5" xfId="29386"/>
    <cellStyle name="Total 3 93" xfId="23038"/>
    <cellStyle name="Total 3 93 2" xfId="27111"/>
    <cellStyle name="Total 3 93 2 2" xfId="30254"/>
    <cellStyle name="Total 3 93 3" xfId="27310"/>
    <cellStyle name="Total 3 93 3 2" xfId="30443"/>
    <cellStyle name="Total 3 93 4" xfId="26520"/>
    <cellStyle name="Total 3 93 4 2" xfId="29683"/>
    <cellStyle name="Total 3 93 5" xfId="29406"/>
    <cellStyle name="Total 3 94" xfId="23203"/>
    <cellStyle name="Total 3 94 2" xfId="27131"/>
    <cellStyle name="Total 3 94 2 2" xfId="30274"/>
    <cellStyle name="Total 3 94 3" xfId="26681"/>
    <cellStyle name="Total 3 94 3 2" xfId="29834"/>
    <cellStyle name="Total 3 94 4" xfId="26864"/>
    <cellStyle name="Total 3 94 4 2" xfId="30017"/>
    <cellStyle name="Total 3 94 5" xfId="29426"/>
    <cellStyle name="Total 3 95" xfId="23368"/>
    <cellStyle name="Total 3 95 2" xfId="27152"/>
    <cellStyle name="Total 3 95 2 2" xfId="30295"/>
    <cellStyle name="Total 3 95 3" xfId="26661"/>
    <cellStyle name="Total 3 95 3 2" xfId="29814"/>
    <cellStyle name="Total 3 95 4" xfId="26884"/>
    <cellStyle name="Total 3 95 4 2" xfId="30037"/>
    <cellStyle name="Total 3 95 5" xfId="29446"/>
    <cellStyle name="Total 3 96" xfId="23532"/>
    <cellStyle name="Total 3 96 2" xfId="27173"/>
    <cellStyle name="Total 3 96 2 2" xfId="30316"/>
    <cellStyle name="Total 3 96 3" xfId="26641"/>
    <cellStyle name="Total 3 96 3 2" xfId="29794"/>
    <cellStyle name="Total 3 96 4" xfId="26896"/>
    <cellStyle name="Total 3 96 4 2" xfId="30049"/>
    <cellStyle name="Total 3 96 5" xfId="29466"/>
    <cellStyle name="Total 3 97" xfId="23697"/>
    <cellStyle name="Total 3 97 2" xfId="27195"/>
    <cellStyle name="Total 3 97 2 2" xfId="30338"/>
    <cellStyle name="Total 3 97 3" xfId="26621"/>
    <cellStyle name="Total 3 97 3 2" xfId="29774"/>
    <cellStyle name="Total 3 97 4" xfId="26915"/>
    <cellStyle name="Total 3 97 4 2" xfId="30068"/>
    <cellStyle name="Total 3 97 5" xfId="29486"/>
    <cellStyle name="Total 3 98" xfId="23860"/>
    <cellStyle name="Total 3 98 2" xfId="27219"/>
    <cellStyle name="Total 3 98 2 2" xfId="30362"/>
    <cellStyle name="Total 3 98 3" xfId="26602"/>
    <cellStyle name="Total 3 98 3 2" xfId="29755"/>
    <cellStyle name="Total 3 98 4" xfId="27332"/>
    <cellStyle name="Total 3 98 4 2" xfId="30465"/>
    <cellStyle name="Total 3 98 5" xfId="29506"/>
    <cellStyle name="Total 3 99" xfId="24026"/>
    <cellStyle name="Total 3 99 2" xfId="27241"/>
    <cellStyle name="Total 3 99 2 2" xfId="30384"/>
    <cellStyle name="Total 3 99 3" xfId="26582"/>
    <cellStyle name="Total 3 99 3 2" xfId="29735"/>
    <cellStyle name="Total 3 99 4" xfId="26948"/>
    <cellStyle name="Total 3 99 4 2" xfId="30101"/>
    <cellStyle name="Total 3 99 5" xfId="29526"/>
    <cellStyle name="Total 30" xfId="14089"/>
    <cellStyle name="Total 31" xfId="14090"/>
    <cellStyle name="Total 32" xfId="14091"/>
    <cellStyle name="Total 33" xfId="14092"/>
    <cellStyle name="Total 34" xfId="14093"/>
    <cellStyle name="Total 35" xfId="14094"/>
    <cellStyle name="Total 36" xfId="14095"/>
    <cellStyle name="Total 37" xfId="14096"/>
    <cellStyle name="Total 38" xfId="14097"/>
    <cellStyle name="Total 39" xfId="14098"/>
    <cellStyle name="Total 4" xfId="14099"/>
    <cellStyle name="Total 4 10" xfId="14100"/>
    <cellStyle name="Total 4 100" xfId="24288"/>
    <cellStyle name="Total 4 100 2" xfId="27276"/>
    <cellStyle name="Total 4 100 2 2" xfId="30413"/>
    <cellStyle name="Total 4 100 3" xfId="26551"/>
    <cellStyle name="Total 4 100 3 2" xfId="29710"/>
    <cellStyle name="Total 4 100 4" xfId="27071"/>
    <cellStyle name="Total 4 100 4 2" xfId="30214"/>
    <cellStyle name="Total 4 100 5" xfId="29552"/>
    <cellStyle name="Total 4 101" xfId="24925"/>
    <cellStyle name="Total 4 101 2" xfId="27330"/>
    <cellStyle name="Total 4 101 2 2" xfId="30463"/>
    <cellStyle name="Total 4 101 3" xfId="26502"/>
    <cellStyle name="Total 4 101 3 2" xfId="29665"/>
    <cellStyle name="Total 4 101 4" xfId="27012"/>
    <cellStyle name="Total 4 101 4 2" xfId="30158"/>
    <cellStyle name="Total 4 101 5" xfId="29592"/>
    <cellStyle name="Total 4 102" xfId="25087"/>
    <cellStyle name="Total 4 102 2" xfId="27352"/>
    <cellStyle name="Total 4 102 2 2" xfId="30485"/>
    <cellStyle name="Total 4 102 3" xfId="26482"/>
    <cellStyle name="Total 4 102 3 2" xfId="29645"/>
    <cellStyle name="Total 4 102 4" xfId="27024"/>
    <cellStyle name="Total 4 102 4 2" xfId="30170"/>
    <cellStyle name="Total 4 102 5" xfId="29612"/>
    <cellStyle name="Total 4 103" xfId="25629"/>
    <cellStyle name="Total 4 104" xfId="25272"/>
    <cellStyle name="Total 4 11" xfId="14101"/>
    <cellStyle name="Total 4 12" xfId="14102"/>
    <cellStyle name="Total 4 13" xfId="14103"/>
    <cellStyle name="Total 4 14" xfId="14104"/>
    <cellStyle name="Total 4 15" xfId="14105"/>
    <cellStyle name="Total 4 16" xfId="14106"/>
    <cellStyle name="Total 4 17" xfId="14107"/>
    <cellStyle name="Total 4 18" xfId="14108"/>
    <cellStyle name="Total 4 19" xfId="14109"/>
    <cellStyle name="Total 4 2" xfId="14110"/>
    <cellStyle name="Total 4 20" xfId="14111"/>
    <cellStyle name="Total 4 21" xfId="14112"/>
    <cellStyle name="Total 4 22" xfId="14113"/>
    <cellStyle name="Total 4 23" xfId="14114"/>
    <cellStyle name="Total 4 24" xfId="14115"/>
    <cellStyle name="Total 4 25" xfId="14116"/>
    <cellStyle name="Total 4 26" xfId="14117"/>
    <cellStyle name="Total 4 27" xfId="14118"/>
    <cellStyle name="Total 4 28" xfId="14119"/>
    <cellStyle name="Total 4 29" xfId="14120"/>
    <cellStyle name="Total 4 3" xfId="14121"/>
    <cellStyle name="Total 4 30" xfId="14122"/>
    <cellStyle name="Total 4 31" xfId="14123"/>
    <cellStyle name="Total 4 32" xfId="14124"/>
    <cellStyle name="Total 4 33" xfId="14125"/>
    <cellStyle name="Total 4 34" xfId="14126"/>
    <cellStyle name="Total 4 35" xfId="14127"/>
    <cellStyle name="Total 4 36" xfId="14128"/>
    <cellStyle name="Total 4 37" xfId="14129"/>
    <cellStyle name="Total 4 38" xfId="14130"/>
    <cellStyle name="Total 4 39" xfId="14131"/>
    <cellStyle name="Total 4 4" xfId="14132"/>
    <cellStyle name="Total 4 40" xfId="14133"/>
    <cellStyle name="Total 4 41" xfId="14134"/>
    <cellStyle name="Total 4 42" xfId="14135"/>
    <cellStyle name="Total 4 43" xfId="14136"/>
    <cellStyle name="Total 4 44" xfId="14137"/>
    <cellStyle name="Total 4 45" xfId="14138"/>
    <cellStyle name="Total 4 46" xfId="14139"/>
    <cellStyle name="Total 4 47" xfId="14140"/>
    <cellStyle name="Total 4 48" xfId="14141"/>
    <cellStyle name="Total 4 49" xfId="14142"/>
    <cellStyle name="Total 4 5" xfId="14143"/>
    <cellStyle name="Total 4 50" xfId="14144"/>
    <cellStyle name="Total 4 51" xfId="14145"/>
    <cellStyle name="Total 4 52" xfId="14146"/>
    <cellStyle name="Total 4 53" xfId="14147"/>
    <cellStyle name="Total 4 54" xfId="14148"/>
    <cellStyle name="Total 4 55" xfId="14149"/>
    <cellStyle name="Total 4 56" xfId="14150"/>
    <cellStyle name="Total 4 57" xfId="14151"/>
    <cellStyle name="Total 4 58" xfId="14152"/>
    <cellStyle name="Total 4 59" xfId="14153"/>
    <cellStyle name="Total 4 6" xfId="14154"/>
    <cellStyle name="Total 4 60" xfId="14155"/>
    <cellStyle name="Total 4 61" xfId="14156"/>
    <cellStyle name="Total 4 62" xfId="14157"/>
    <cellStyle name="Total 4 63" xfId="14158"/>
    <cellStyle name="Total 4 64" xfId="14159"/>
    <cellStyle name="Total 4 65" xfId="14160"/>
    <cellStyle name="Total 4 66" xfId="14161"/>
    <cellStyle name="Total 4 67" xfId="14162"/>
    <cellStyle name="Total 4 68" xfId="14163"/>
    <cellStyle name="Total 4 69" xfId="14164"/>
    <cellStyle name="Total 4 7" xfId="14165"/>
    <cellStyle name="Total 4 70" xfId="14166"/>
    <cellStyle name="Total 4 71" xfId="14167"/>
    <cellStyle name="Total 4 72" xfId="14168"/>
    <cellStyle name="Total 4 73" xfId="14169"/>
    <cellStyle name="Total 4 74" xfId="14170"/>
    <cellStyle name="Total 4 75" xfId="14171"/>
    <cellStyle name="Total 4 76" xfId="14172"/>
    <cellStyle name="Total 4 77" xfId="14173"/>
    <cellStyle name="Total 4 78" xfId="14174"/>
    <cellStyle name="Total 4 79" xfId="14175"/>
    <cellStyle name="Total 4 8" xfId="14176"/>
    <cellStyle name="Total 4 80" xfId="14177"/>
    <cellStyle name="Total 4 81" xfId="14178"/>
    <cellStyle name="Total 4 82" xfId="14179"/>
    <cellStyle name="Total 4 83" xfId="14180"/>
    <cellStyle name="Total 4 84" xfId="14181"/>
    <cellStyle name="Total 4 85" xfId="14182"/>
    <cellStyle name="Total 4 86" xfId="14183"/>
    <cellStyle name="Total 4 87" xfId="14184"/>
    <cellStyle name="Total 4 88" xfId="14185"/>
    <cellStyle name="Total 4 89" xfId="14186"/>
    <cellStyle name="Total 4 9" xfId="14187"/>
    <cellStyle name="Total 4 90" xfId="22540"/>
    <cellStyle name="Total 4 90 2" xfId="27047"/>
    <cellStyle name="Total 4 90 2 2" xfId="30190"/>
    <cellStyle name="Total 4 90 3" xfId="26754"/>
    <cellStyle name="Total 4 90 3 2" xfId="29907"/>
    <cellStyle name="Total 4 90 4" xfId="26793"/>
    <cellStyle name="Total 4 90 4 2" xfId="29946"/>
    <cellStyle name="Total 4 90 5" xfId="29347"/>
    <cellStyle name="Total 4 91" xfId="22709"/>
    <cellStyle name="Total 4 91 2" xfId="27070"/>
    <cellStyle name="Total 4 91 2 2" xfId="30213"/>
    <cellStyle name="Total 4 91 3" xfId="26735"/>
    <cellStyle name="Total 4 91 3 2" xfId="29888"/>
    <cellStyle name="Total 4 91 4" xfId="26812"/>
    <cellStyle name="Total 4 91 4 2" xfId="29965"/>
    <cellStyle name="Total 4 91 5" xfId="29367"/>
    <cellStyle name="Total 4 92" xfId="22874"/>
    <cellStyle name="Total 4 92 2" xfId="27092"/>
    <cellStyle name="Total 4 92 2 2" xfId="30235"/>
    <cellStyle name="Total 4 92 3" xfId="26715"/>
    <cellStyle name="Total 4 92 3 2" xfId="29868"/>
    <cellStyle name="Total 4 92 4" xfId="26832"/>
    <cellStyle name="Total 4 92 4 2" xfId="29985"/>
    <cellStyle name="Total 4 92 5" xfId="29387"/>
    <cellStyle name="Total 4 93" xfId="23039"/>
    <cellStyle name="Total 4 93 2" xfId="27112"/>
    <cellStyle name="Total 4 93 2 2" xfId="30255"/>
    <cellStyle name="Total 4 93 3" xfId="27289"/>
    <cellStyle name="Total 4 93 3 2" xfId="30424"/>
    <cellStyle name="Total 4 93 4" xfId="26540"/>
    <cellStyle name="Total 4 93 4 2" xfId="29701"/>
    <cellStyle name="Total 4 93 5" xfId="29407"/>
    <cellStyle name="Total 4 94" xfId="23204"/>
    <cellStyle name="Total 4 94 2" xfId="27132"/>
    <cellStyle name="Total 4 94 2 2" xfId="30275"/>
    <cellStyle name="Total 4 94 3" xfId="26680"/>
    <cellStyle name="Total 4 94 3 2" xfId="29833"/>
    <cellStyle name="Total 4 94 4" xfId="26865"/>
    <cellStyle name="Total 4 94 4 2" xfId="30018"/>
    <cellStyle name="Total 4 94 5" xfId="29427"/>
    <cellStyle name="Total 4 95" xfId="23369"/>
    <cellStyle name="Total 4 95 2" xfId="27153"/>
    <cellStyle name="Total 4 95 2 2" xfId="30296"/>
    <cellStyle name="Total 4 95 3" xfId="26660"/>
    <cellStyle name="Total 4 95 3 2" xfId="29813"/>
    <cellStyle name="Total 4 95 4" xfId="26885"/>
    <cellStyle name="Total 4 95 4 2" xfId="30038"/>
    <cellStyle name="Total 4 95 5" xfId="29447"/>
    <cellStyle name="Total 4 96" xfId="23533"/>
    <cellStyle name="Total 4 96 2" xfId="27174"/>
    <cellStyle name="Total 4 96 2 2" xfId="30317"/>
    <cellStyle name="Total 4 96 3" xfId="26640"/>
    <cellStyle name="Total 4 96 3 2" xfId="29793"/>
    <cellStyle name="Total 4 96 4" xfId="26897"/>
    <cellStyle name="Total 4 96 4 2" xfId="30050"/>
    <cellStyle name="Total 4 96 5" xfId="29467"/>
    <cellStyle name="Total 4 97" xfId="23698"/>
    <cellStyle name="Total 4 97 2" xfId="27196"/>
    <cellStyle name="Total 4 97 2 2" xfId="30339"/>
    <cellStyle name="Total 4 97 3" xfId="26620"/>
    <cellStyle name="Total 4 97 3 2" xfId="29773"/>
    <cellStyle name="Total 4 97 4" xfId="27048"/>
    <cellStyle name="Total 4 97 4 2" xfId="30191"/>
    <cellStyle name="Total 4 97 5" xfId="29487"/>
    <cellStyle name="Total 4 98" xfId="23861"/>
    <cellStyle name="Total 4 98 2" xfId="27220"/>
    <cellStyle name="Total 4 98 2 2" xfId="30363"/>
    <cellStyle name="Total 4 98 3" xfId="26601"/>
    <cellStyle name="Total 4 98 3 2" xfId="29754"/>
    <cellStyle name="Total 4 98 4" xfId="27354"/>
    <cellStyle name="Total 4 98 4 2" xfId="30487"/>
    <cellStyle name="Total 4 98 5" xfId="29507"/>
    <cellStyle name="Total 4 99" xfId="24027"/>
    <cellStyle name="Total 4 99 2" xfId="27242"/>
    <cellStyle name="Total 4 99 2 2" xfId="30385"/>
    <cellStyle name="Total 4 99 3" xfId="26581"/>
    <cellStyle name="Total 4 99 3 2" xfId="29734"/>
    <cellStyle name="Total 4 99 4" xfId="26949"/>
    <cellStyle name="Total 4 99 4 2" xfId="30102"/>
    <cellStyle name="Total 4 99 5" xfId="29527"/>
    <cellStyle name="Total 40" xfId="14188"/>
    <cellStyle name="Total 41" xfId="14189"/>
    <cellStyle name="Total 42" xfId="14190"/>
    <cellStyle name="Total 43" xfId="14191"/>
    <cellStyle name="Total 44" xfId="14192"/>
    <cellStyle name="Total 45" xfId="14193"/>
    <cellStyle name="Total 46" xfId="14194"/>
    <cellStyle name="Total 47" xfId="14195"/>
    <cellStyle name="Total 48" xfId="14196"/>
    <cellStyle name="Total 49" xfId="14197"/>
    <cellStyle name="Total 5" xfId="14198"/>
    <cellStyle name="Total 5 2" xfId="24379"/>
    <cellStyle name="Total 5 2 2" xfId="24702"/>
    <cellStyle name="Total 5 2 3" xfId="27288"/>
    <cellStyle name="Total 5 2 3 2" xfId="30423"/>
    <cellStyle name="Total 5 2 4" xfId="26541"/>
    <cellStyle name="Total 5 2 4 2" xfId="29702"/>
    <cellStyle name="Total 5 2 5" xfId="26982"/>
    <cellStyle name="Total 5 2 5 2" xfId="30130"/>
    <cellStyle name="Total 5 2 6" xfId="29558"/>
    <cellStyle name="Total 5 3" xfId="25636"/>
    <cellStyle name="Total 5 4" xfId="25270"/>
    <cellStyle name="Total 50" xfId="14199"/>
    <cellStyle name="Total 51" xfId="14200"/>
    <cellStyle name="Total 52" xfId="14201"/>
    <cellStyle name="Total 53" xfId="14202"/>
    <cellStyle name="Total 54" xfId="14203"/>
    <cellStyle name="Total 55" xfId="14204"/>
    <cellStyle name="Total 56" xfId="14205"/>
    <cellStyle name="Total 57" xfId="14206"/>
    <cellStyle name="Total 58" xfId="14207"/>
    <cellStyle name="Total 59" xfId="14208"/>
    <cellStyle name="Total 6" xfId="14209"/>
    <cellStyle name="Total 6 2" xfId="24431"/>
    <cellStyle name="Total 6 2 2" xfId="24703"/>
    <cellStyle name="Total 6 2 3" xfId="27295"/>
    <cellStyle name="Total 6 2 3 2" xfId="30429"/>
    <cellStyle name="Total 6 2 4" xfId="26534"/>
    <cellStyle name="Total 6 2 4 2" xfId="29696"/>
    <cellStyle name="Total 6 2 5" xfId="26987"/>
    <cellStyle name="Total 6 2 5 2" xfId="30134"/>
    <cellStyle name="Total 6 2 6" xfId="29563"/>
    <cellStyle name="Total 6 3" xfId="25637"/>
    <cellStyle name="Total 6 4" xfId="25882"/>
    <cellStyle name="Total 60" xfId="14210"/>
    <cellStyle name="Total 61" xfId="14211"/>
    <cellStyle name="Total 62" xfId="14212"/>
    <cellStyle name="Total 63" xfId="14213"/>
    <cellStyle name="Total 64" xfId="14214"/>
    <cellStyle name="Total 65" xfId="14215"/>
    <cellStyle name="Total 66" xfId="14216"/>
    <cellStyle name="Total 67" xfId="14217"/>
    <cellStyle name="Total 68" xfId="14218"/>
    <cellStyle name="Total 69" xfId="14219"/>
    <cellStyle name="Total 7" xfId="14220"/>
    <cellStyle name="Total 7 2" xfId="24481"/>
    <cellStyle name="Total 7 2 2" xfId="24704"/>
    <cellStyle name="Total 7 2 3" xfId="27301"/>
    <cellStyle name="Total 7 2 3 2" xfId="30435"/>
    <cellStyle name="Total 7 2 4" xfId="26528"/>
    <cellStyle name="Total 7 2 4 2" xfId="29690"/>
    <cellStyle name="Total 7 2 5" xfId="26991"/>
    <cellStyle name="Total 7 2 5 2" xfId="30138"/>
    <cellStyle name="Total 7 2 6" xfId="29567"/>
    <cellStyle name="Total 7 3" xfId="25638"/>
    <cellStyle name="Total 7 4" xfId="25268"/>
    <cellStyle name="Total 70" xfId="14221"/>
    <cellStyle name="Total 71" xfId="14222"/>
    <cellStyle name="Total 72" xfId="14223"/>
    <cellStyle name="Total 73" xfId="14224"/>
    <cellStyle name="Total 74" xfId="14225"/>
    <cellStyle name="Total 75" xfId="14226"/>
    <cellStyle name="Total 76" xfId="14227"/>
    <cellStyle name="Total 77" xfId="14228"/>
    <cellStyle name="Total 78" xfId="14229"/>
    <cellStyle name="Total 79" xfId="14230"/>
    <cellStyle name="Total 8" xfId="14231"/>
    <cellStyle name="Total 8 2" xfId="24536"/>
    <cellStyle name="Total 8 2 2" xfId="24705"/>
    <cellStyle name="Total 8 2 3" xfId="27307"/>
    <cellStyle name="Total 8 2 3 2" xfId="30440"/>
    <cellStyle name="Total 8 2 4" xfId="26523"/>
    <cellStyle name="Total 8 2 4 2" xfId="29686"/>
    <cellStyle name="Total 8 2 5" xfId="27199"/>
    <cellStyle name="Total 8 2 5 2" xfId="30342"/>
    <cellStyle name="Total 8 2 6" xfId="29572"/>
    <cellStyle name="Total 8 3" xfId="25639"/>
    <cellStyle name="Total 8 4" xfId="25852"/>
    <cellStyle name="Total 80" xfId="14232"/>
    <cellStyle name="Total 81" xfId="14233"/>
    <cellStyle name="Total 82" xfId="14234"/>
    <cellStyle name="Total 83" xfId="14235"/>
    <cellStyle name="Total 84" xfId="14236"/>
    <cellStyle name="Total 85" xfId="14237"/>
    <cellStyle name="Total 86" xfId="14238"/>
    <cellStyle name="Total 87" xfId="14239"/>
    <cellStyle name="Total 88" xfId="14240"/>
    <cellStyle name="Total 89" xfId="14241"/>
    <cellStyle name="Total 9" xfId="14242"/>
    <cellStyle name="Total 90" xfId="14243"/>
    <cellStyle name="Total 91" xfId="14244"/>
    <cellStyle name="Total 92" xfId="14245"/>
    <cellStyle name="Total 93" xfId="22537"/>
    <cellStyle name="Total 93 2" xfId="27044"/>
    <cellStyle name="Total 93 2 2" xfId="30187"/>
    <cellStyle name="Total 93 3" xfId="26757"/>
    <cellStyle name="Total 93 3 2" xfId="29910"/>
    <cellStyle name="Total 93 4" xfId="26790"/>
    <cellStyle name="Total 93 4 2" xfId="29943"/>
    <cellStyle name="Total 93 5" xfId="29344"/>
    <cellStyle name="Total 94" xfId="22706"/>
    <cellStyle name="Total 94 2" xfId="27067"/>
    <cellStyle name="Total 94 2 2" xfId="30210"/>
    <cellStyle name="Total 94 3" xfId="26738"/>
    <cellStyle name="Total 94 3 2" xfId="29891"/>
    <cellStyle name="Total 94 4" xfId="26809"/>
    <cellStyle name="Total 94 4 2" xfId="29962"/>
    <cellStyle name="Total 94 5" xfId="29364"/>
    <cellStyle name="Total 95" xfId="22871"/>
    <cellStyle name="Total 95 2" xfId="27089"/>
    <cellStyle name="Total 95 2 2" xfId="30232"/>
    <cellStyle name="Total 95 3" xfId="26718"/>
    <cellStyle name="Total 95 3 2" xfId="29871"/>
    <cellStyle name="Total 95 4" xfId="26829"/>
    <cellStyle name="Total 95 4 2" xfId="29982"/>
    <cellStyle name="Total 95 5" xfId="29384"/>
    <cellStyle name="Total 96" xfId="23036"/>
    <cellStyle name="Total 96 2" xfId="27109"/>
    <cellStyle name="Total 96 2 2" xfId="30252"/>
    <cellStyle name="Total 96 3" xfId="27366"/>
    <cellStyle name="Total 96 3 2" xfId="30496"/>
    <cellStyle name="Total 96 4" xfId="27396"/>
    <cellStyle name="Total 96 4 2" xfId="30497"/>
    <cellStyle name="Total 96 5" xfId="29404"/>
    <cellStyle name="Total 97" xfId="23201"/>
    <cellStyle name="Total 97 2" xfId="27129"/>
    <cellStyle name="Total 97 2 2" xfId="30272"/>
    <cellStyle name="Total 97 3" xfId="26683"/>
    <cellStyle name="Total 97 3 2" xfId="29836"/>
    <cellStyle name="Total 97 4" xfId="27359"/>
    <cellStyle name="Total 97 4 2" xfId="30491"/>
    <cellStyle name="Total 97 5" xfId="29424"/>
    <cellStyle name="Total 98" xfId="23366"/>
    <cellStyle name="Total 98 2" xfId="27150"/>
    <cellStyle name="Total 98 2 2" xfId="30293"/>
    <cellStyle name="Total 98 3" xfId="26663"/>
    <cellStyle name="Total 98 3 2" xfId="29816"/>
    <cellStyle name="Total 98 4" xfId="26882"/>
    <cellStyle name="Total 98 4 2" xfId="30035"/>
    <cellStyle name="Total 98 5" xfId="29444"/>
    <cellStyle name="Total 99" xfId="23530"/>
    <cellStyle name="Total 99 2" xfId="27171"/>
    <cellStyle name="Total 99 2 2" xfId="30314"/>
    <cellStyle name="Total 99 3" xfId="26643"/>
    <cellStyle name="Total 99 3 2" xfId="29796"/>
    <cellStyle name="Total 99 4" xfId="26894"/>
    <cellStyle name="Total 99 4 2" xfId="30047"/>
    <cellStyle name="Total 99 5" xfId="29464"/>
    <cellStyle name="Warning Text" xfId="14246"/>
    <cellStyle name="Warning Text 10" xfId="14247"/>
    <cellStyle name="Warning Text 100" xfId="23699"/>
    <cellStyle name="Warning Text 101" xfId="23862"/>
    <cellStyle name="Warning Text 102" xfId="24028"/>
    <cellStyle name="Warning Text 103" xfId="24103"/>
    <cellStyle name="Warning Text 103 2" xfId="24289"/>
    <cellStyle name="Warning Text 103 3" xfId="26178"/>
    <cellStyle name="Warning Text 103 4" xfId="26430"/>
    <cellStyle name="Warning Text 103 5" xfId="26293"/>
    <cellStyle name="Warning Text 104" xfId="24926"/>
    <cellStyle name="Warning Text 105" xfId="25088"/>
    <cellStyle name="Warning Text 106" xfId="25640"/>
    <cellStyle name="Warning Text 107" xfId="25267"/>
    <cellStyle name="Warning Text 108" xfId="26083"/>
    <cellStyle name="Warning Text 109" xfId="26220"/>
    <cellStyle name="Warning Text 11" xfId="14248"/>
    <cellStyle name="Warning Text 110" xfId="26469"/>
    <cellStyle name="Warning Text 111" xfId="27619"/>
    <cellStyle name="Warning Text 12" xfId="14249"/>
    <cellStyle name="Warning Text 13" xfId="14250"/>
    <cellStyle name="Warning Text 14" xfId="14251"/>
    <cellStyle name="Warning Text 15" xfId="14252"/>
    <cellStyle name="Warning Text 16" xfId="14253"/>
    <cellStyle name="Warning Text 17" xfId="14254"/>
    <cellStyle name="Warning Text 18" xfId="14255"/>
    <cellStyle name="Warning Text 19" xfId="14256"/>
    <cellStyle name="Warning Text 2" xfId="14257"/>
    <cellStyle name="Warning Text 2 10" xfId="14258"/>
    <cellStyle name="Warning Text 2 100" xfId="24290"/>
    <cellStyle name="Warning Text 2 101" xfId="24927"/>
    <cellStyle name="Warning Text 2 102" xfId="25089"/>
    <cellStyle name="Warning Text 2 103" xfId="25641"/>
    <cellStyle name="Warning Text 2 104" xfId="25266"/>
    <cellStyle name="Warning Text 2 11" xfId="14259"/>
    <cellStyle name="Warning Text 2 12" xfId="14260"/>
    <cellStyle name="Warning Text 2 13" xfId="14261"/>
    <cellStyle name="Warning Text 2 14" xfId="14262"/>
    <cellStyle name="Warning Text 2 15" xfId="14263"/>
    <cellStyle name="Warning Text 2 16" xfId="14264"/>
    <cellStyle name="Warning Text 2 17" xfId="14265"/>
    <cellStyle name="Warning Text 2 18" xfId="14266"/>
    <cellStyle name="Warning Text 2 19" xfId="14267"/>
    <cellStyle name="Warning Text 2 2" xfId="14268"/>
    <cellStyle name="Warning Text 2 20" xfId="14269"/>
    <cellStyle name="Warning Text 2 21" xfId="14270"/>
    <cellStyle name="Warning Text 2 22" xfId="14271"/>
    <cellStyle name="Warning Text 2 23" xfId="14272"/>
    <cellStyle name="Warning Text 2 24" xfId="14273"/>
    <cellStyle name="Warning Text 2 25" xfId="14274"/>
    <cellStyle name="Warning Text 2 26" xfId="14275"/>
    <cellStyle name="Warning Text 2 27" xfId="14276"/>
    <cellStyle name="Warning Text 2 28" xfId="14277"/>
    <cellStyle name="Warning Text 2 29" xfId="14278"/>
    <cellStyle name="Warning Text 2 3" xfId="14279"/>
    <cellStyle name="Warning Text 2 30" xfId="14280"/>
    <cellStyle name="Warning Text 2 31" xfId="14281"/>
    <cellStyle name="Warning Text 2 32" xfId="14282"/>
    <cellStyle name="Warning Text 2 33" xfId="14283"/>
    <cellStyle name="Warning Text 2 34" xfId="14284"/>
    <cellStyle name="Warning Text 2 35" xfId="14285"/>
    <cellStyle name="Warning Text 2 36" xfId="14286"/>
    <cellStyle name="Warning Text 2 37" xfId="14287"/>
    <cellStyle name="Warning Text 2 38" xfId="14288"/>
    <cellStyle name="Warning Text 2 39" xfId="14289"/>
    <cellStyle name="Warning Text 2 4" xfId="14290"/>
    <cellStyle name="Warning Text 2 40" xfId="14291"/>
    <cellStyle name="Warning Text 2 41" xfId="14292"/>
    <cellStyle name="Warning Text 2 42" xfId="14293"/>
    <cellStyle name="Warning Text 2 43" xfId="14294"/>
    <cellStyle name="Warning Text 2 44" xfId="14295"/>
    <cellStyle name="Warning Text 2 45" xfId="14296"/>
    <cellStyle name="Warning Text 2 46" xfId="14297"/>
    <cellStyle name="Warning Text 2 47" xfId="14298"/>
    <cellStyle name="Warning Text 2 48" xfId="14299"/>
    <cellStyle name="Warning Text 2 49" xfId="14300"/>
    <cellStyle name="Warning Text 2 5" xfId="14301"/>
    <cellStyle name="Warning Text 2 50" xfId="14302"/>
    <cellStyle name="Warning Text 2 51" xfId="14303"/>
    <cellStyle name="Warning Text 2 52" xfId="14304"/>
    <cellStyle name="Warning Text 2 53" xfId="14305"/>
    <cellStyle name="Warning Text 2 54" xfId="14306"/>
    <cellStyle name="Warning Text 2 55" xfId="14307"/>
    <cellStyle name="Warning Text 2 56" xfId="14308"/>
    <cellStyle name="Warning Text 2 57" xfId="14309"/>
    <cellStyle name="Warning Text 2 58" xfId="14310"/>
    <cellStyle name="Warning Text 2 59" xfId="14311"/>
    <cellStyle name="Warning Text 2 6" xfId="14312"/>
    <cellStyle name="Warning Text 2 60" xfId="14313"/>
    <cellStyle name="Warning Text 2 61" xfId="14314"/>
    <cellStyle name="Warning Text 2 62" xfId="14315"/>
    <cellStyle name="Warning Text 2 63" xfId="14316"/>
    <cellStyle name="Warning Text 2 64" xfId="14317"/>
    <cellStyle name="Warning Text 2 65" xfId="14318"/>
    <cellStyle name="Warning Text 2 66" xfId="14319"/>
    <cellStyle name="Warning Text 2 67" xfId="14320"/>
    <cellStyle name="Warning Text 2 68" xfId="14321"/>
    <cellStyle name="Warning Text 2 69" xfId="14322"/>
    <cellStyle name="Warning Text 2 7" xfId="14323"/>
    <cellStyle name="Warning Text 2 70" xfId="14324"/>
    <cellStyle name="Warning Text 2 71" xfId="14325"/>
    <cellStyle name="Warning Text 2 72" xfId="14326"/>
    <cellStyle name="Warning Text 2 73" xfId="14327"/>
    <cellStyle name="Warning Text 2 74" xfId="14328"/>
    <cellStyle name="Warning Text 2 75" xfId="14329"/>
    <cellStyle name="Warning Text 2 76" xfId="14330"/>
    <cellStyle name="Warning Text 2 77" xfId="14331"/>
    <cellStyle name="Warning Text 2 78" xfId="14332"/>
    <cellStyle name="Warning Text 2 79" xfId="14333"/>
    <cellStyle name="Warning Text 2 8" xfId="14334"/>
    <cellStyle name="Warning Text 2 80" xfId="14335"/>
    <cellStyle name="Warning Text 2 81" xfId="14336"/>
    <cellStyle name="Warning Text 2 82" xfId="14337"/>
    <cellStyle name="Warning Text 2 83" xfId="14338"/>
    <cellStyle name="Warning Text 2 84" xfId="14339"/>
    <cellStyle name="Warning Text 2 85" xfId="14340"/>
    <cellStyle name="Warning Text 2 86" xfId="14341"/>
    <cellStyle name="Warning Text 2 87" xfId="14342"/>
    <cellStyle name="Warning Text 2 88" xfId="14343"/>
    <cellStyle name="Warning Text 2 89" xfId="14344"/>
    <cellStyle name="Warning Text 2 9" xfId="14345"/>
    <cellStyle name="Warning Text 2 90" xfId="22542"/>
    <cellStyle name="Warning Text 2 91" xfId="22711"/>
    <cellStyle name="Warning Text 2 92" xfId="22876"/>
    <cellStyle name="Warning Text 2 93" xfId="23041"/>
    <cellStyle name="Warning Text 2 94" xfId="23206"/>
    <cellStyle name="Warning Text 2 95" xfId="23371"/>
    <cellStyle name="Warning Text 2 96" xfId="23535"/>
    <cellStyle name="Warning Text 2 97" xfId="23700"/>
    <cellStyle name="Warning Text 2 98" xfId="23863"/>
    <cellStyle name="Warning Text 2 99" xfId="24029"/>
    <cellStyle name="Warning Text 20" xfId="14346"/>
    <cellStyle name="Warning Text 21" xfId="14347"/>
    <cellStyle name="Warning Text 22" xfId="14348"/>
    <cellStyle name="Warning Text 23" xfId="14349"/>
    <cellStyle name="Warning Text 24" xfId="14350"/>
    <cellStyle name="Warning Text 25" xfId="14351"/>
    <cellStyle name="Warning Text 26" xfId="14352"/>
    <cellStyle name="Warning Text 27" xfId="14353"/>
    <cellStyle name="Warning Text 28" xfId="14354"/>
    <cellStyle name="Warning Text 29" xfId="14355"/>
    <cellStyle name="Warning Text 3" xfId="14356"/>
    <cellStyle name="Warning Text 3 10" xfId="14357"/>
    <cellStyle name="Warning Text 3 100" xfId="24291"/>
    <cellStyle name="Warning Text 3 101" xfId="24928"/>
    <cellStyle name="Warning Text 3 102" xfId="25090"/>
    <cellStyle name="Warning Text 3 103" xfId="25643"/>
    <cellStyle name="Warning Text 3 104" xfId="25264"/>
    <cellStyle name="Warning Text 3 11" xfId="14358"/>
    <cellStyle name="Warning Text 3 12" xfId="14359"/>
    <cellStyle name="Warning Text 3 13" xfId="14360"/>
    <cellStyle name="Warning Text 3 14" xfId="14361"/>
    <cellStyle name="Warning Text 3 15" xfId="14362"/>
    <cellStyle name="Warning Text 3 16" xfId="14363"/>
    <cellStyle name="Warning Text 3 17" xfId="14364"/>
    <cellStyle name="Warning Text 3 18" xfId="14365"/>
    <cellStyle name="Warning Text 3 19" xfId="14366"/>
    <cellStyle name="Warning Text 3 2" xfId="14367"/>
    <cellStyle name="Warning Text 3 20" xfId="14368"/>
    <cellStyle name="Warning Text 3 21" xfId="14369"/>
    <cellStyle name="Warning Text 3 22" xfId="14370"/>
    <cellStyle name="Warning Text 3 23" xfId="14371"/>
    <cellStyle name="Warning Text 3 24" xfId="14372"/>
    <cellStyle name="Warning Text 3 25" xfId="14373"/>
    <cellStyle name="Warning Text 3 26" xfId="14374"/>
    <cellStyle name="Warning Text 3 27" xfId="14375"/>
    <cellStyle name="Warning Text 3 28" xfId="14376"/>
    <cellStyle name="Warning Text 3 29" xfId="14377"/>
    <cellStyle name="Warning Text 3 3" xfId="14378"/>
    <cellStyle name="Warning Text 3 30" xfId="14379"/>
    <cellStyle name="Warning Text 3 31" xfId="14380"/>
    <cellStyle name="Warning Text 3 32" xfId="14381"/>
    <cellStyle name="Warning Text 3 33" xfId="14382"/>
    <cellStyle name="Warning Text 3 34" xfId="14383"/>
    <cellStyle name="Warning Text 3 35" xfId="14384"/>
    <cellStyle name="Warning Text 3 36" xfId="14385"/>
    <cellStyle name="Warning Text 3 37" xfId="14386"/>
    <cellStyle name="Warning Text 3 38" xfId="14387"/>
    <cellStyle name="Warning Text 3 39" xfId="14388"/>
    <cellStyle name="Warning Text 3 4" xfId="14389"/>
    <cellStyle name="Warning Text 3 40" xfId="14390"/>
    <cellStyle name="Warning Text 3 41" xfId="14391"/>
    <cellStyle name="Warning Text 3 42" xfId="14392"/>
    <cellStyle name="Warning Text 3 43" xfId="14393"/>
    <cellStyle name="Warning Text 3 44" xfId="14394"/>
    <cellStyle name="Warning Text 3 45" xfId="14395"/>
    <cellStyle name="Warning Text 3 46" xfId="14396"/>
    <cellStyle name="Warning Text 3 47" xfId="14397"/>
    <cellStyle name="Warning Text 3 48" xfId="14398"/>
    <cellStyle name="Warning Text 3 49" xfId="14399"/>
    <cellStyle name="Warning Text 3 5" xfId="14400"/>
    <cellStyle name="Warning Text 3 50" xfId="14401"/>
    <cellStyle name="Warning Text 3 51" xfId="14402"/>
    <cellStyle name="Warning Text 3 52" xfId="14403"/>
    <cellStyle name="Warning Text 3 53" xfId="14404"/>
    <cellStyle name="Warning Text 3 54" xfId="14405"/>
    <cellStyle name="Warning Text 3 55" xfId="14406"/>
    <cellStyle name="Warning Text 3 56" xfId="14407"/>
    <cellStyle name="Warning Text 3 57" xfId="14408"/>
    <cellStyle name="Warning Text 3 58" xfId="14409"/>
    <cellStyle name="Warning Text 3 59" xfId="14410"/>
    <cellStyle name="Warning Text 3 6" xfId="14411"/>
    <cellStyle name="Warning Text 3 60" xfId="14412"/>
    <cellStyle name="Warning Text 3 61" xfId="14413"/>
    <cellStyle name="Warning Text 3 62" xfId="14414"/>
    <cellStyle name="Warning Text 3 63" xfId="14415"/>
    <cellStyle name="Warning Text 3 64" xfId="14416"/>
    <cellStyle name="Warning Text 3 65" xfId="14417"/>
    <cellStyle name="Warning Text 3 66" xfId="14418"/>
    <cellStyle name="Warning Text 3 67" xfId="14419"/>
    <cellStyle name="Warning Text 3 68" xfId="14420"/>
    <cellStyle name="Warning Text 3 69" xfId="14421"/>
    <cellStyle name="Warning Text 3 7" xfId="14422"/>
    <cellStyle name="Warning Text 3 70" xfId="14423"/>
    <cellStyle name="Warning Text 3 71" xfId="14424"/>
    <cellStyle name="Warning Text 3 72" xfId="14425"/>
    <cellStyle name="Warning Text 3 73" xfId="14426"/>
    <cellStyle name="Warning Text 3 74" xfId="14427"/>
    <cellStyle name="Warning Text 3 75" xfId="14428"/>
    <cellStyle name="Warning Text 3 76" xfId="14429"/>
    <cellStyle name="Warning Text 3 77" xfId="14430"/>
    <cellStyle name="Warning Text 3 78" xfId="14431"/>
    <cellStyle name="Warning Text 3 79" xfId="14432"/>
    <cellStyle name="Warning Text 3 8" xfId="14433"/>
    <cellStyle name="Warning Text 3 80" xfId="14434"/>
    <cellStyle name="Warning Text 3 81" xfId="14435"/>
    <cellStyle name="Warning Text 3 82" xfId="14436"/>
    <cellStyle name="Warning Text 3 83" xfId="14437"/>
    <cellStyle name="Warning Text 3 84" xfId="14438"/>
    <cellStyle name="Warning Text 3 85" xfId="14439"/>
    <cellStyle name="Warning Text 3 86" xfId="14440"/>
    <cellStyle name="Warning Text 3 87" xfId="14441"/>
    <cellStyle name="Warning Text 3 88" xfId="14442"/>
    <cellStyle name="Warning Text 3 89" xfId="14443"/>
    <cellStyle name="Warning Text 3 9" xfId="14444"/>
    <cellStyle name="Warning Text 3 90" xfId="22543"/>
    <cellStyle name="Warning Text 3 91" xfId="22712"/>
    <cellStyle name="Warning Text 3 92" xfId="22877"/>
    <cellStyle name="Warning Text 3 93" xfId="23042"/>
    <cellStyle name="Warning Text 3 94" xfId="23207"/>
    <cellStyle name="Warning Text 3 95" xfId="23372"/>
    <cellStyle name="Warning Text 3 96" xfId="23536"/>
    <cellStyle name="Warning Text 3 97" xfId="23701"/>
    <cellStyle name="Warning Text 3 98" xfId="23864"/>
    <cellStyle name="Warning Text 3 99" xfId="24030"/>
    <cellStyle name="Warning Text 30" xfId="14445"/>
    <cellStyle name="Warning Text 31" xfId="14446"/>
    <cellStyle name="Warning Text 32" xfId="14447"/>
    <cellStyle name="Warning Text 33" xfId="14448"/>
    <cellStyle name="Warning Text 34" xfId="14449"/>
    <cellStyle name="Warning Text 35" xfId="14450"/>
    <cellStyle name="Warning Text 36" xfId="14451"/>
    <cellStyle name="Warning Text 37" xfId="14452"/>
    <cellStyle name="Warning Text 38" xfId="14453"/>
    <cellStyle name="Warning Text 39" xfId="14454"/>
    <cellStyle name="Warning Text 4" xfId="14455"/>
    <cellStyle name="Warning Text 4 10" xfId="14456"/>
    <cellStyle name="Warning Text 4 100" xfId="24292"/>
    <cellStyle name="Warning Text 4 101" xfId="24929"/>
    <cellStyle name="Warning Text 4 102" xfId="25091"/>
    <cellStyle name="Warning Text 4 103" xfId="25647"/>
    <cellStyle name="Warning Text 4 104" xfId="25856"/>
    <cellStyle name="Warning Text 4 11" xfId="14457"/>
    <cellStyle name="Warning Text 4 12" xfId="14458"/>
    <cellStyle name="Warning Text 4 13" xfId="14459"/>
    <cellStyle name="Warning Text 4 14" xfId="14460"/>
    <cellStyle name="Warning Text 4 15" xfId="14461"/>
    <cellStyle name="Warning Text 4 16" xfId="14462"/>
    <cellStyle name="Warning Text 4 17" xfId="14463"/>
    <cellStyle name="Warning Text 4 18" xfId="14464"/>
    <cellStyle name="Warning Text 4 19" xfId="14465"/>
    <cellStyle name="Warning Text 4 2" xfId="14466"/>
    <cellStyle name="Warning Text 4 20" xfId="14467"/>
    <cellStyle name="Warning Text 4 21" xfId="14468"/>
    <cellStyle name="Warning Text 4 22" xfId="14469"/>
    <cellStyle name="Warning Text 4 23" xfId="14470"/>
    <cellStyle name="Warning Text 4 24" xfId="14471"/>
    <cellStyle name="Warning Text 4 25" xfId="14472"/>
    <cellStyle name="Warning Text 4 26" xfId="14473"/>
    <cellStyle name="Warning Text 4 27" xfId="14474"/>
    <cellStyle name="Warning Text 4 28" xfId="14475"/>
    <cellStyle name="Warning Text 4 29" xfId="14476"/>
    <cellStyle name="Warning Text 4 3" xfId="14477"/>
    <cellStyle name="Warning Text 4 30" xfId="14478"/>
    <cellStyle name="Warning Text 4 31" xfId="14479"/>
    <cellStyle name="Warning Text 4 32" xfId="14480"/>
    <cellStyle name="Warning Text 4 33" xfId="14481"/>
    <cellStyle name="Warning Text 4 34" xfId="14482"/>
    <cellStyle name="Warning Text 4 35" xfId="14483"/>
    <cellStyle name="Warning Text 4 36" xfId="14484"/>
    <cellStyle name="Warning Text 4 37" xfId="14485"/>
    <cellStyle name="Warning Text 4 38" xfId="14486"/>
    <cellStyle name="Warning Text 4 39" xfId="14487"/>
    <cellStyle name="Warning Text 4 4" xfId="14488"/>
    <cellStyle name="Warning Text 4 40" xfId="14489"/>
    <cellStyle name="Warning Text 4 41" xfId="14490"/>
    <cellStyle name="Warning Text 4 42" xfId="14491"/>
    <cellStyle name="Warning Text 4 43" xfId="14492"/>
    <cellStyle name="Warning Text 4 44" xfId="14493"/>
    <cellStyle name="Warning Text 4 45" xfId="14494"/>
    <cellStyle name="Warning Text 4 46" xfId="14495"/>
    <cellStyle name="Warning Text 4 47" xfId="14496"/>
    <cellStyle name="Warning Text 4 48" xfId="14497"/>
    <cellStyle name="Warning Text 4 49" xfId="14498"/>
    <cellStyle name="Warning Text 4 5" xfId="14499"/>
    <cellStyle name="Warning Text 4 50" xfId="14500"/>
    <cellStyle name="Warning Text 4 51" xfId="14501"/>
    <cellStyle name="Warning Text 4 52" xfId="14502"/>
    <cellStyle name="Warning Text 4 53" xfId="14503"/>
    <cellStyle name="Warning Text 4 54" xfId="14504"/>
    <cellStyle name="Warning Text 4 55" xfId="14505"/>
    <cellStyle name="Warning Text 4 56" xfId="14506"/>
    <cellStyle name="Warning Text 4 57" xfId="14507"/>
    <cellStyle name="Warning Text 4 58" xfId="14508"/>
    <cellStyle name="Warning Text 4 59" xfId="14509"/>
    <cellStyle name="Warning Text 4 6" xfId="14510"/>
    <cellStyle name="Warning Text 4 60" xfId="14511"/>
    <cellStyle name="Warning Text 4 61" xfId="14512"/>
    <cellStyle name="Warning Text 4 62" xfId="14513"/>
    <cellStyle name="Warning Text 4 63" xfId="14514"/>
    <cellStyle name="Warning Text 4 64" xfId="14515"/>
    <cellStyle name="Warning Text 4 65" xfId="14516"/>
    <cellStyle name="Warning Text 4 66" xfId="14517"/>
    <cellStyle name="Warning Text 4 67" xfId="14518"/>
    <cellStyle name="Warning Text 4 68" xfId="14519"/>
    <cellStyle name="Warning Text 4 69" xfId="14520"/>
    <cellStyle name="Warning Text 4 7" xfId="14521"/>
    <cellStyle name="Warning Text 4 70" xfId="14522"/>
    <cellStyle name="Warning Text 4 71" xfId="14523"/>
    <cellStyle name="Warning Text 4 72" xfId="14524"/>
    <cellStyle name="Warning Text 4 73" xfId="14525"/>
    <cellStyle name="Warning Text 4 74" xfId="14526"/>
    <cellStyle name="Warning Text 4 75" xfId="14527"/>
    <cellStyle name="Warning Text 4 76" xfId="14528"/>
    <cellStyle name="Warning Text 4 77" xfId="14529"/>
    <cellStyle name="Warning Text 4 78" xfId="14530"/>
    <cellStyle name="Warning Text 4 79" xfId="14531"/>
    <cellStyle name="Warning Text 4 8" xfId="14532"/>
    <cellStyle name="Warning Text 4 80" xfId="14533"/>
    <cellStyle name="Warning Text 4 81" xfId="14534"/>
    <cellStyle name="Warning Text 4 82" xfId="14535"/>
    <cellStyle name="Warning Text 4 83" xfId="14536"/>
    <cellStyle name="Warning Text 4 84" xfId="14537"/>
    <cellStyle name="Warning Text 4 85" xfId="14538"/>
    <cellStyle name="Warning Text 4 86" xfId="14539"/>
    <cellStyle name="Warning Text 4 87" xfId="14540"/>
    <cellStyle name="Warning Text 4 88" xfId="14541"/>
    <cellStyle name="Warning Text 4 89" xfId="14542"/>
    <cellStyle name="Warning Text 4 9" xfId="14543"/>
    <cellStyle name="Warning Text 4 90" xfId="22544"/>
    <cellStyle name="Warning Text 4 91" xfId="22713"/>
    <cellStyle name="Warning Text 4 92" xfId="22878"/>
    <cellStyle name="Warning Text 4 93" xfId="23043"/>
    <cellStyle name="Warning Text 4 94" xfId="23208"/>
    <cellStyle name="Warning Text 4 95" xfId="23373"/>
    <cellStyle name="Warning Text 4 96" xfId="23537"/>
    <cellStyle name="Warning Text 4 97" xfId="23702"/>
    <cellStyle name="Warning Text 4 98" xfId="23865"/>
    <cellStyle name="Warning Text 4 99" xfId="24031"/>
    <cellStyle name="Warning Text 40" xfId="14544"/>
    <cellStyle name="Warning Text 41" xfId="14545"/>
    <cellStyle name="Warning Text 42" xfId="14546"/>
    <cellStyle name="Warning Text 43" xfId="14547"/>
    <cellStyle name="Warning Text 44" xfId="14548"/>
    <cellStyle name="Warning Text 45" xfId="14549"/>
    <cellStyle name="Warning Text 46" xfId="14550"/>
    <cellStyle name="Warning Text 47" xfId="14551"/>
    <cellStyle name="Warning Text 48" xfId="14552"/>
    <cellStyle name="Warning Text 49" xfId="14553"/>
    <cellStyle name="Warning Text 5" xfId="14554"/>
    <cellStyle name="Warning Text 5 2" xfId="24351"/>
    <cellStyle name="Warning Text 5 2 2" xfId="24706"/>
    <cellStyle name="Warning Text 5 3" xfId="25650"/>
    <cellStyle name="Warning Text 5 4" xfId="25257"/>
    <cellStyle name="Warning Text 50" xfId="14555"/>
    <cellStyle name="Warning Text 51" xfId="14556"/>
    <cellStyle name="Warning Text 52" xfId="14557"/>
    <cellStyle name="Warning Text 53" xfId="14558"/>
    <cellStyle name="Warning Text 54" xfId="14559"/>
    <cellStyle name="Warning Text 55" xfId="14560"/>
    <cellStyle name="Warning Text 56" xfId="14561"/>
    <cellStyle name="Warning Text 57" xfId="14562"/>
    <cellStyle name="Warning Text 58" xfId="14563"/>
    <cellStyle name="Warning Text 59" xfId="14564"/>
    <cellStyle name="Warning Text 6" xfId="14565"/>
    <cellStyle name="Warning Text 6 2" xfId="24403"/>
    <cellStyle name="Warning Text 6 2 2" xfId="24707"/>
    <cellStyle name="Warning Text 6 3" xfId="25651"/>
    <cellStyle name="Warning Text 6 4" xfId="25256"/>
    <cellStyle name="Warning Text 60" xfId="14566"/>
    <cellStyle name="Warning Text 61" xfId="14567"/>
    <cellStyle name="Warning Text 62" xfId="14568"/>
    <cellStyle name="Warning Text 63" xfId="14569"/>
    <cellStyle name="Warning Text 64" xfId="14570"/>
    <cellStyle name="Warning Text 65" xfId="14571"/>
    <cellStyle name="Warning Text 66" xfId="14572"/>
    <cellStyle name="Warning Text 67" xfId="14573"/>
    <cellStyle name="Warning Text 68" xfId="14574"/>
    <cellStyle name="Warning Text 69" xfId="14575"/>
    <cellStyle name="Warning Text 7" xfId="14576"/>
    <cellStyle name="Warning Text 7 2" xfId="24453"/>
    <cellStyle name="Warning Text 7 2 2" xfId="24708"/>
    <cellStyle name="Warning Text 7 3" xfId="25653"/>
    <cellStyle name="Warning Text 7 4" xfId="25255"/>
    <cellStyle name="Warning Text 70" xfId="14577"/>
    <cellStyle name="Warning Text 71" xfId="14578"/>
    <cellStyle name="Warning Text 72" xfId="14579"/>
    <cellStyle name="Warning Text 73" xfId="14580"/>
    <cellStyle name="Warning Text 74" xfId="14581"/>
    <cellStyle name="Warning Text 75" xfId="14582"/>
    <cellStyle name="Warning Text 76" xfId="14583"/>
    <cellStyle name="Warning Text 77" xfId="14584"/>
    <cellStyle name="Warning Text 78" xfId="14585"/>
    <cellStyle name="Warning Text 79" xfId="14586"/>
    <cellStyle name="Warning Text 8" xfId="14587"/>
    <cellStyle name="Warning Text 8 2" xfId="24508"/>
    <cellStyle name="Warning Text 8 2 2" xfId="24709"/>
    <cellStyle name="Warning Text 8 3" xfId="25654"/>
    <cellStyle name="Warning Text 8 4" xfId="25254"/>
    <cellStyle name="Warning Text 80" xfId="14588"/>
    <cellStyle name="Warning Text 81" xfId="14589"/>
    <cellStyle name="Warning Text 82" xfId="14590"/>
    <cellStyle name="Warning Text 83" xfId="14591"/>
    <cellStyle name="Warning Text 84" xfId="14592"/>
    <cellStyle name="Warning Text 85" xfId="14593"/>
    <cellStyle name="Warning Text 86" xfId="14594"/>
    <cellStyle name="Warning Text 87" xfId="14595"/>
    <cellStyle name="Warning Text 88" xfId="14596"/>
    <cellStyle name="Warning Text 89" xfId="14597"/>
    <cellStyle name="Warning Text 9" xfId="14598"/>
    <cellStyle name="Warning Text 90" xfId="14599"/>
    <cellStyle name="Warning Text 91" xfId="14600"/>
    <cellStyle name="Warning Text 92" xfId="14601"/>
    <cellStyle name="Warning Text 93" xfId="22541"/>
    <cellStyle name="Warning Text 94" xfId="22710"/>
    <cellStyle name="Warning Text 95" xfId="22875"/>
    <cellStyle name="Warning Text 96" xfId="23040"/>
    <cellStyle name="Warning Text 97" xfId="23205"/>
    <cellStyle name="Warning Text 98" xfId="23370"/>
    <cellStyle name="Warning Text 99" xfId="23534"/>
    <cellStyle name="常规 10" xfId="24337"/>
    <cellStyle name="常规 10 10" xfId="30505"/>
    <cellStyle name="常规 10 11" xfId="30578"/>
    <cellStyle name="常规 10 12" xfId="30619"/>
    <cellStyle name="常规 10 13" xfId="30640"/>
    <cellStyle name="常规 10 14" xfId="30660"/>
    <cellStyle name="常规 10 15" xfId="30677"/>
    <cellStyle name="常规 10 16" xfId="30699"/>
    <cellStyle name="常规 10 17" xfId="30717"/>
    <cellStyle name="常规 10 18" xfId="30736"/>
    <cellStyle name="常规 10 19" xfId="30753"/>
    <cellStyle name="常规 10 2" xfId="26193"/>
    <cellStyle name="常规 10 20" xfId="30775"/>
    <cellStyle name="常规 10 21" xfId="30792"/>
    <cellStyle name="常规 10 22" xfId="30812"/>
    <cellStyle name="常规 10 23" xfId="30831"/>
    <cellStyle name="常规 10 24" xfId="30849"/>
    <cellStyle name="常规 10 25" xfId="30865"/>
    <cellStyle name="常规 10 26" xfId="30889"/>
    <cellStyle name="常规 10 27" xfId="30907"/>
    <cellStyle name="常规 10 28" xfId="30766"/>
    <cellStyle name="常规 10 29" xfId="30929"/>
    <cellStyle name="常规 10 3" xfId="26445"/>
    <cellStyle name="常规 10 30" xfId="30947"/>
    <cellStyle name="常规 10 31" xfId="30965"/>
    <cellStyle name="常规 10 32" xfId="30983"/>
    <cellStyle name="常规 10 33" xfId="31001"/>
    <cellStyle name="常规 10 34" xfId="31015"/>
    <cellStyle name="常规 10 35" xfId="31035"/>
    <cellStyle name="常规 10 36" xfId="31053"/>
    <cellStyle name="常规 10 37" xfId="31071"/>
    <cellStyle name="常规 10 38" xfId="31089"/>
    <cellStyle name="常规 10 4" xfId="26278"/>
    <cellStyle name="常规 10 5" xfId="27280"/>
    <cellStyle name="常规 10 6" xfId="26549"/>
    <cellStyle name="常规 10 7" xfId="26976"/>
    <cellStyle name="常规 10 8" xfId="29143"/>
    <cellStyle name="常规 10 9" xfId="29316"/>
    <cellStyle name="常规 100" xfId="29231"/>
    <cellStyle name="常规 101" xfId="29232"/>
    <cellStyle name="常规 102" xfId="29233"/>
    <cellStyle name="常规 103" xfId="29234"/>
    <cellStyle name="常规 104" xfId="29235"/>
    <cellStyle name="常规 105" xfId="27487"/>
    <cellStyle name="常规 105 2" xfId="27567"/>
    <cellStyle name="常规 106" xfId="29236"/>
    <cellStyle name="常规 107" xfId="29237"/>
    <cellStyle name="常规 108" xfId="29238"/>
    <cellStyle name="常规 109" xfId="29239"/>
    <cellStyle name="常规 11" xfId="24381"/>
    <cellStyle name="常规 11 10" xfId="30506"/>
    <cellStyle name="常规 11 11" xfId="30579"/>
    <cellStyle name="常规 11 12" xfId="30618"/>
    <cellStyle name="常规 11 13" xfId="30641"/>
    <cellStyle name="常规 11 14" xfId="30661"/>
    <cellStyle name="常规 11 15" xfId="30678"/>
    <cellStyle name="常规 11 16" xfId="30700"/>
    <cellStyle name="常规 11 17" xfId="30718"/>
    <cellStyle name="常规 11 18" xfId="30737"/>
    <cellStyle name="常规 11 19" xfId="30754"/>
    <cellStyle name="常规 11 2" xfId="26194"/>
    <cellStyle name="常规 11 20" xfId="30776"/>
    <cellStyle name="常规 11 21" xfId="30793"/>
    <cellStyle name="常规 11 22" xfId="30813"/>
    <cellStyle name="常规 11 23" xfId="30832"/>
    <cellStyle name="常规 11 24" xfId="30850"/>
    <cellStyle name="常规 11 25" xfId="30866"/>
    <cellStyle name="常规 11 26" xfId="30890"/>
    <cellStyle name="常规 11 27" xfId="30908"/>
    <cellStyle name="常规 11 28" xfId="30909"/>
    <cellStyle name="常规 11 29" xfId="30930"/>
    <cellStyle name="常规 11 3" xfId="26446"/>
    <cellStyle name="常规 11 30" xfId="30948"/>
    <cellStyle name="常规 11 31" xfId="30966"/>
    <cellStyle name="常规 11 32" xfId="30984"/>
    <cellStyle name="常规 11 33" xfId="31002"/>
    <cellStyle name="常规 11 34" xfId="31016"/>
    <cellStyle name="常规 11 35" xfId="31036"/>
    <cellStyle name="常规 11 36" xfId="31054"/>
    <cellStyle name="常规 11 37" xfId="31072"/>
    <cellStyle name="常规 11 38" xfId="31090"/>
    <cellStyle name="常规 11 4" xfId="26277"/>
    <cellStyle name="常规 11 5" xfId="27290"/>
    <cellStyle name="常规 11 6" xfId="26539"/>
    <cellStyle name="常规 11 7" xfId="26983"/>
    <cellStyle name="常规 11 8" xfId="29144"/>
    <cellStyle name="常规 11 9" xfId="29317"/>
    <cellStyle name="常规 110" xfId="29240"/>
    <cellStyle name="常规 111" xfId="29241"/>
    <cellStyle name="常规 112" xfId="29242"/>
    <cellStyle name="常规 113" xfId="29243"/>
    <cellStyle name="常规 114" xfId="29244"/>
    <cellStyle name="常规 115" xfId="29245"/>
    <cellStyle name="常规 116" xfId="29246"/>
    <cellStyle name="常规 117" xfId="29247"/>
    <cellStyle name="常规 118" xfId="29248"/>
    <cellStyle name="常规 119" xfId="29249"/>
    <cellStyle name="常规 12" xfId="24492"/>
    <cellStyle name="常规 12 10" xfId="30507"/>
    <cellStyle name="常规 12 11" xfId="30580"/>
    <cellStyle name="常规 12 12" xfId="30617"/>
    <cellStyle name="常规 12 13" xfId="30642"/>
    <cellStyle name="常规 12 14" xfId="30662"/>
    <cellStyle name="常规 12 15" xfId="30679"/>
    <cellStyle name="常规 12 16" xfId="30701"/>
    <cellStyle name="常规 12 17" xfId="30719"/>
    <cellStyle name="常规 12 18" xfId="30738"/>
    <cellStyle name="常规 12 19" xfId="30755"/>
    <cellStyle name="常规 12 2" xfId="27497"/>
    <cellStyle name="常规 12 2 2" xfId="28447"/>
    <cellStyle name="常规 12 2 3" xfId="28410"/>
    <cellStyle name="常规 12 20" xfId="30777"/>
    <cellStyle name="常规 12 21" xfId="30794"/>
    <cellStyle name="常规 12 22" xfId="30814"/>
    <cellStyle name="常规 12 23" xfId="30833"/>
    <cellStyle name="常规 12 24" xfId="30851"/>
    <cellStyle name="常规 12 25" xfId="30867"/>
    <cellStyle name="常规 12 26" xfId="30891"/>
    <cellStyle name="常规 12 27" xfId="30877"/>
    <cellStyle name="常规 12 28" xfId="30910"/>
    <cellStyle name="常规 12 29" xfId="30931"/>
    <cellStyle name="常规 12 3" xfId="28633"/>
    <cellStyle name="常规 12 30" xfId="30949"/>
    <cellStyle name="常规 12 31" xfId="30967"/>
    <cellStyle name="常规 12 32" xfId="30985"/>
    <cellStyle name="常规 12 33" xfId="31003"/>
    <cellStyle name="常规 12 34" xfId="31017"/>
    <cellStyle name="常规 12 35" xfId="31037"/>
    <cellStyle name="常规 12 36" xfId="31055"/>
    <cellStyle name="常规 12 37" xfId="31073"/>
    <cellStyle name="常规 12 38" xfId="31091"/>
    <cellStyle name="常规 12 4" xfId="28515"/>
    <cellStyle name="常规 12 5" xfId="28579"/>
    <cellStyle name="常规 12 6" xfId="28529"/>
    <cellStyle name="常规 12 7" xfId="28557"/>
    <cellStyle name="常规 12 8" xfId="29145"/>
    <cellStyle name="常规 12 9" xfId="29318"/>
    <cellStyle name="常规 120" xfId="29250"/>
    <cellStyle name="常规 121" xfId="29251"/>
    <cellStyle name="常规 122" xfId="27493"/>
    <cellStyle name="常规 123" xfId="29252"/>
    <cellStyle name="常规 124" xfId="29253"/>
    <cellStyle name="常规 125" xfId="29254"/>
    <cellStyle name="常规 126" xfId="29255"/>
    <cellStyle name="常规 127" xfId="27472"/>
    <cellStyle name="常规 127 2" xfId="27552"/>
    <cellStyle name="常规 128" xfId="27492"/>
    <cellStyle name="常规 128 2" xfId="27572"/>
    <cellStyle name="常规 129" xfId="29256"/>
    <cellStyle name="常规 13" xfId="24495"/>
    <cellStyle name="常规 13 10" xfId="30508"/>
    <cellStyle name="常规 13 11" xfId="30581"/>
    <cellStyle name="常规 13 12" xfId="30616"/>
    <cellStyle name="常规 13 13" xfId="30643"/>
    <cellStyle name="常规 13 14" xfId="30663"/>
    <cellStyle name="常规 13 15" xfId="30680"/>
    <cellStyle name="常规 13 16" xfId="30702"/>
    <cellStyle name="常规 13 17" xfId="30720"/>
    <cellStyle name="常规 13 18" xfId="30739"/>
    <cellStyle name="常规 13 19" xfId="30756"/>
    <cellStyle name="常规 13 2" xfId="26195"/>
    <cellStyle name="常规 13 20" xfId="30778"/>
    <cellStyle name="常规 13 21" xfId="30795"/>
    <cellStyle name="常规 13 22" xfId="30815"/>
    <cellStyle name="常规 13 23" xfId="30834"/>
    <cellStyle name="常规 13 24" xfId="30852"/>
    <cellStyle name="常规 13 25" xfId="30868"/>
    <cellStyle name="常规 13 26" xfId="30892"/>
    <cellStyle name="常规 13 27" xfId="30878"/>
    <cellStyle name="常规 13 28" xfId="30911"/>
    <cellStyle name="常规 13 29" xfId="30932"/>
    <cellStyle name="常规 13 3" xfId="26451"/>
    <cellStyle name="常规 13 30" xfId="30950"/>
    <cellStyle name="常规 13 31" xfId="30968"/>
    <cellStyle name="常规 13 32" xfId="30986"/>
    <cellStyle name="常规 13 33" xfId="31004"/>
    <cellStyle name="常规 13 34" xfId="31018"/>
    <cellStyle name="常规 13 35" xfId="31038"/>
    <cellStyle name="常规 13 36" xfId="31056"/>
    <cellStyle name="常规 13 37" xfId="31074"/>
    <cellStyle name="常规 13 38" xfId="31092"/>
    <cellStyle name="常规 13 4" xfId="26276"/>
    <cellStyle name="常规 13 5" xfId="27302"/>
    <cellStyle name="常规 13 6" xfId="26527"/>
    <cellStyle name="常规 13 7" xfId="26992"/>
    <cellStyle name="常规 13 8" xfId="29146"/>
    <cellStyle name="常规 13 9" xfId="29319"/>
    <cellStyle name="常规 130" xfId="29257"/>
    <cellStyle name="常规 131" xfId="29258"/>
    <cellStyle name="常规 132" xfId="29259"/>
    <cellStyle name="常规 133" xfId="29260"/>
    <cellStyle name="常规 134" xfId="29261"/>
    <cellStyle name="常规 135" xfId="29262"/>
    <cellStyle name="常规 136" xfId="29263"/>
    <cellStyle name="常规 137" xfId="27490"/>
    <cellStyle name="常规 137 2" xfId="27570"/>
    <cellStyle name="常规 138" xfId="27474"/>
    <cellStyle name="常规 138 2" xfId="27554"/>
    <cellStyle name="常规 139" xfId="29264"/>
    <cellStyle name="常规 14" xfId="27573"/>
    <cellStyle name="常规 14 10" xfId="30703"/>
    <cellStyle name="常规 14 11" xfId="30721"/>
    <cellStyle name="常规 14 12" xfId="30740"/>
    <cellStyle name="常规 14 13" xfId="30757"/>
    <cellStyle name="常规 14 14" xfId="30779"/>
    <cellStyle name="常规 14 15" xfId="30796"/>
    <cellStyle name="常规 14 16" xfId="30816"/>
    <cellStyle name="常规 14 17" xfId="30835"/>
    <cellStyle name="常规 14 18" xfId="30853"/>
    <cellStyle name="常规 14 19" xfId="30869"/>
    <cellStyle name="常规 14 2" xfId="29147"/>
    <cellStyle name="常规 14 20" xfId="30893"/>
    <cellStyle name="常规 14 21" xfId="30592"/>
    <cellStyle name="常规 14 22" xfId="30912"/>
    <cellStyle name="常规 14 23" xfId="30933"/>
    <cellStyle name="常规 14 24" xfId="30951"/>
    <cellStyle name="常规 14 25" xfId="30969"/>
    <cellStyle name="常规 14 26" xfId="30987"/>
    <cellStyle name="常规 14 27" xfId="31005"/>
    <cellStyle name="常规 14 28" xfId="31019"/>
    <cellStyle name="常规 14 29" xfId="31039"/>
    <cellStyle name="常规 14 3" xfId="29320"/>
    <cellStyle name="常规 14 30" xfId="31057"/>
    <cellStyle name="常规 14 31" xfId="31075"/>
    <cellStyle name="常规 14 32" xfId="31093"/>
    <cellStyle name="常规 14 33" xfId="28411"/>
    <cellStyle name="常规 14 4" xfId="30509"/>
    <cellStyle name="常规 14 5" xfId="30582"/>
    <cellStyle name="常规 14 6" xfId="30615"/>
    <cellStyle name="常规 14 7" xfId="30644"/>
    <cellStyle name="常规 14 8" xfId="30664"/>
    <cellStyle name="常规 14 9" xfId="30681"/>
    <cellStyle name="常规 140" xfId="29265"/>
    <cellStyle name="常规 141" xfId="29266"/>
    <cellStyle name="常规 142" xfId="29267"/>
    <cellStyle name="常规 143" xfId="27489"/>
    <cellStyle name="常规 143 2" xfId="27569"/>
    <cellStyle name="常规 144" xfId="27491"/>
    <cellStyle name="常规 144 2" xfId="27571"/>
    <cellStyle name="常规 145" xfId="27473"/>
    <cellStyle name="常规 145 2" xfId="27553"/>
    <cellStyle name="常规 146" xfId="29268"/>
    <cellStyle name="常规 147" xfId="29269"/>
    <cellStyle name="常规 148" xfId="27475"/>
    <cellStyle name="常规 148 2" xfId="27555"/>
    <cellStyle name="常规 149" xfId="29270"/>
    <cellStyle name="常规 15" xfId="18514"/>
    <cellStyle name="常规 15 10" xfId="30510"/>
    <cellStyle name="常规 15 11" xfId="30583"/>
    <cellStyle name="常规 15 12" xfId="30614"/>
    <cellStyle name="常规 15 13" xfId="30645"/>
    <cellStyle name="常规 15 14" xfId="30665"/>
    <cellStyle name="常规 15 15" xfId="30682"/>
    <cellStyle name="常规 15 16" xfId="30704"/>
    <cellStyle name="常规 15 17" xfId="30722"/>
    <cellStyle name="常规 15 18" xfId="30741"/>
    <cellStyle name="常规 15 19" xfId="30758"/>
    <cellStyle name="常规 15 2" xfId="28412"/>
    <cellStyle name="常规 15 2 2" xfId="28431"/>
    <cellStyle name="常规 15 20" xfId="30780"/>
    <cellStyle name="常规 15 21" xfId="30797"/>
    <cellStyle name="常规 15 22" xfId="30817"/>
    <cellStyle name="常规 15 23" xfId="30836"/>
    <cellStyle name="常规 15 24" xfId="30854"/>
    <cellStyle name="常规 15 25" xfId="30870"/>
    <cellStyle name="常规 15 26" xfId="30894"/>
    <cellStyle name="常规 15 27" xfId="30593"/>
    <cellStyle name="常规 15 28" xfId="30913"/>
    <cellStyle name="常规 15 29" xfId="30934"/>
    <cellStyle name="常规 15 3" xfId="28592"/>
    <cellStyle name="常规 15 30" xfId="30952"/>
    <cellStyle name="常规 15 31" xfId="30970"/>
    <cellStyle name="常规 15 32" xfId="30988"/>
    <cellStyle name="常规 15 33" xfId="31006"/>
    <cellStyle name="常规 15 34" xfId="31020"/>
    <cellStyle name="常规 15 35" xfId="31040"/>
    <cellStyle name="常规 15 36" xfId="31058"/>
    <cellStyle name="常规 15 37" xfId="31076"/>
    <cellStyle name="常规 15 38" xfId="31094"/>
    <cellStyle name="常规 15 4" xfId="28609"/>
    <cellStyle name="常规 15 5" xfId="28559"/>
    <cellStyle name="常规 15 6" xfId="28594"/>
    <cellStyle name="常规 15 7" xfId="28543"/>
    <cellStyle name="常规 15 8" xfId="29148"/>
    <cellStyle name="常规 15 9" xfId="29321"/>
    <cellStyle name="常规 150" xfId="29271"/>
    <cellStyle name="常规 151" xfId="29272"/>
    <cellStyle name="常规 152" xfId="29273"/>
    <cellStyle name="常规 153" xfId="27479"/>
    <cellStyle name="常规 153 2" xfId="27559"/>
    <cellStyle name="常规 154" xfId="27477"/>
    <cellStyle name="常规 154 2" xfId="27557"/>
    <cellStyle name="常规 155" xfId="27480"/>
    <cellStyle name="常规 155 2" xfId="27560"/>
    <cellStyle name="常规 156" xfId="29274"/>
    <cellStyle name="常规 157" xfId="29275"/>
    <cellStyle name="常规 158" xfId="29276"/>
    <cellStyle name="常规 159" xfId="27481"/>
    <cellStyle name="常规 159 2" xfId="27561"/>
    <cellStyle name="常规 16" xfId="18513"/>
    <cellStyle name="常规 16 10" xfId="30511"/>
    <cellStyle name="常规 16 11" xfId="30584"/>
    <cellStyle name="常规 16 12" xfId="30613"/>
    <cellStyle name="常规 16 13" xfId="30646"/>
    <cellStyle name="常规 16 14" xfId="30666"/>
    <cellStyle name="常规 16 15" xfId="30683"/>
    <cellStyle name="常规 16 16" xfId="30705"/>
    <cellStyle name="常规 16 17" xfId="30723"/>
    <cellStyle name="常规 16 18" xfId="30742"/>
    <cellStyle name="常规 16 19" xfId="30759"/>
    <cellStyle name="常规 16 2" xfId="28413"/>
    <cellStyle name="常规 16 2 2" xfId="28430"/>
    <cellStyle name="常规 16 20" xfId="30781"/>
    <cellStyle name="常规 16 21" xfId="30798"/>
    <cellStyle name="常规 16 22" xfId="30818"/>
    <cellStyle name="常规 16 23" xfId="30837"/>
    <cellStyle name="常规 16 24" xfId="30855"/>
    <cellStyle name="常规 16 25" xfId="30871"/>
    <cellStyle name="常规 16 26" xfId="30895"/>
    <cellStyle name="常规 16 27" xfId="30594"/>
    <cellStyle name="常规 16 28" xfId="30914"/>
    <cellStyle name="常规 16 29" xfId="30935"/>
    <cellStyle name="常规 16 3" xfId="28591"/>
    <cellStyle name="常规 16 30" xfId="30953"/>
    <cellStyle name="常规 16 31" xfId="30971"/>
    <cellStyle name="常规 16 32" xfId="30989"/>
    <cellStyle name="常规 16 33" xfId="31007"/>
    <cellStyle name="常规 16 34" xfId="31021"/>
    <cellStyle name="常规 16 35" xfId="31041"/>
    <cellStyle name="常规 16 36" xfId="31059"/>
    <cellStyle name="常规 16 37" xfId="31077"/>
    <cellStyle name="常规 16 38" xfId="31095"/>
    <cellStyle name="常规 16 4" xfId="28604"/>
    <cellStyle name="常规 16 5" xfId="28596"/>
    <cellStyle name="常规 16 6" xfId="28561"/>
    <cellStyle name="常规 16 7" xfId="28542"/>
    <cellStyle name="常规 16 8" xfId="29149"/>
    <cellStyle name="常规 16 9" xfId="29322"/>
    <cellStyle name="常规 160" xfId="27476"/>
    <cellStyle name="常规 160 2" xfId="27556"/>
    <cellStyle name="常规 161" xfId="29277"/>
    <cellStyle name="常规 162" xfId="29278"/>
    <cellStyle name="常规 163" xfId="29279"/>
    <cellStyle name="常规 164" xfId="29280"/>
    <cellStyle name="常规 165" xfId="29281"/>
    <cellStyle name="常规 166" xfId="27482"/>
    <cellStyle name="常规 166 2" xfId="27562"/>
    <cellStyle name="常规 167" xfId="29282"/>
    <cellStyle name="常规 168" xfId="29283"/>
    <cellStyle name="常规 169" xfId="29284"/>
    <cellStyle name="常规 17" xfId="18512"/>
    <cellStyle name="常规 17 10" xfId="30512"/>
    <cellStyle name="常规 17 11" xfId="30585"/>
    <cellStyle name="常规 17 12" xfId="30612"/>
    <cellStyle name="常规 17 13" xfId="30647"/>
    <cellStyle name="常规 17 14" xfId="30667"/>
    <cellStyle name="常规 17 15" xfId="30684"/>
    <cellStyle name="常规 17 16" xfId="30706"/>
    <cellStyle name="常规 17 17" xfId="30724"/>
    <cellStyle name="常规 17 18" xfId="30743"/>
    <cellStyle name="常规 17 19" xfId="30760"/>
    <cellStyle name="常规 17 2" xfId="28414"/>
    <cellStyle name="常规 17 2 2" xfId="28429"/>
    <cellStyle name="常规 17 20" xfId="30782"/>
    <cellStyle name="常规 17 21" xfId="30799"/>
    <cellStyle name="常规 17 22" xfId="30819"/>
    <cellStyle name="常规 17 23" xfId="30838"/>
    <cellStyle name="常规 17 24" xfId="30856"/>
    <cellStyle name="常规 17 25" xfId="30872"/>
    <cellStyle name="常规 17 26" xfId="30896"/>
    <cellStyle name="常规 17 27" xfId="30595"/>
    <cellStyle name="常规 17 28" xfId="30915"/>
    <cellStyle name="常规 17 29" xfId="30936"/>
    <cellStyle name="常规 17 3" xfId="28590"/>
    <cellStyle name="常规 17 30" xfId="30954"/>
    <cellStyle name="常规 17 31" xfId="30972"/>
    <cellStyle name="常规 17 32" xfId="30990"/>
    <cellStyle name="常规 17 33" xfId="31008"/>
    <cellStyle name="常规 17 34" xfId="31022"/>
    <cellStyle name="常规 17 35" xfId="31042"/>
    <cellStyle name="常规 17 36" xfId="31060"/>
    <cellStyle name="常规 17 37" xfId="31078"/>
    <cellStyle name="常规 17 38" xfId="31096"/>
    <cellStyle name="常规 17 4" xfId="28612"/>
    <cellStyle name="常规 17 5" xfId="28603"/>
    <cellStyle name="常规 17 6" xfId="28598"/>
    <cellStyle name="常规 17 7" xfId="28531"/>
    <cellStyle name="常规 17 8" xfId="29150"/>
    <cellStyle name="常规 17 9" xfId="29323"/>
    <cellStyle name="常规 170" xfId="29285"/>
    <cellStyle name="常规 171" xfId="29286"/>
    <cellStyle name="常规 172" xfId="29287"/>
    <cellStyle name="常规 173" xfId="29288"/>
    <cellStyle name="常规 174" xfId="27483"/>
    <cellStyle name="常规 174 2" xfId="27563"/>
    <cellStyle name="常规 175" xfId="27485"/>
    <cellStyle name="常规 175 2" xfId="27565"/>
    <cellStyle name="常规 176" xfId="29289"/>
    <cellStyle name="常规 177" xfId="27478"/>
    <cellStyle name="常规 177 2" xfId="27558"/>
    <cellStyle name="常规 178" xfId="29290"/>
    <cellStyle name="常规 179" xfId="29291"/>
    <cellStyle name="常规 18" xfId="23866"/>
    <cellStyle name="常规 18 10" xfId="30513"/>
    <cellStyle name="常规 18 11" xfId="30586"/>
    <cellStyle name="常规 18 12" xfId="30611"/>
    <cellStyle name="常规 18 13" xfId="30648"/>
    <cellStyle name="常规 18 14" xfId="30668"/>
    <cellStyle name="常规 18 15" xfId="30685"/>
    <cellStyle name="常规 18 16" xfId="30707"/>
    <cellStyle name="常规 18 17" xfId="30725"/>
    <cellStyle name="常规 18 18" xfId="30744"/>
    <cellStyle name="常规 18 19" xfId="30761"/>
    <cellStyle name="常规 18 2" xfId="28415"/>
    <cellStyle name="常规 18 2 2" xfId="28433"/>
    <cellStyle name="常规 18 20" xfId="30783"/>
    <cellStyle name="常规 18 21" xfId="30800"/>
    <cellStyle name="常规 18 22" xfId="30820"/>
    <cellStyle name="常规 18 23" xfId="30839"/>
    <cellStyle name="常规 18 24" xfId="30857"/>
    <cellStyle name="常规 18 25" xfId="30873"/>
    <cellStyle name="常规 18 26" xfId="30897"/>
    <cellStyle name="常规 18 27" xfId="30596"/>
    <cellStyle name="常规 18 28" xfId="30916"/>
    <cellStyle name="常规 18 29" xfId="30937"/>
    <cellStyle name="常规 18 3" xfId="28620"/>
    <cellStyle name="常规 18 30" xfId="30955"/>
    <cellStyle name="常规 18 31" xfId="30973"/>
    <cellStyle name="常规 18 32" xfId="30991"/>
    <cellStyle name="常规 18 33" xfId="31009"/>
    <cellStyle name="常规 18 34" xfId="31023"/>
    <cellStyle name="常规 18 35" xfId="31043"/>
    <cellStyle name="常规 18 36" xfId="31061"/>
    <cellStyle name="常规 18 37" xfId="31079"/>
    <cellStyle name="常规 18 38" xfId="31097"/>
    <cellStyle name="常规 18 4" xfId="28527"/>
    <cellStyle name="常规 18 5" xfId="28568"/>
    <cellStyle name="常规 18 6" xfId="28539"/>
    <cellStyle name="常规 18 7" xfId="28555"/>
    <cellStyle name="常规 18 8" xfId="29151"/>
    <cellStyle name="常规 18 9" xfId="29324"/>
    <cellStyle name="常规 180" xfId="27484"/>
    <cellStyle name="常规 180 2" xfId="27564"/>
    <cellStyle name="常规 181" xfId="29292"/>
    <cellStyle name="常规 182" xfId="29293"/>
    <cellStyle name="常规 183" xfId="29294"/>
    <cellStyle name="常规 184" xfId="29295"/>
    <cellStyle name="常规 185" xfId="29296"/>
    <cellStyle name="常规 186" xfId="29297"/>
    <cellStyle name="常规 187" xfId="29298"/>
    <cellStyle name="常规 188" xfId="29299"/>
    <cellStyle name="常规 189" xfId="29300"/>
    <cellStyle name="常规 19" xfId="26393"/>
    <cellStyle name="常规 19 10" xfId="30708"/>
    <cellStyle name="常规 19 11" xfId="30726"/>
    <cellStyle name="常规 19 12" xfId="30745"/>
    <cellStyle name="常规 19 13" xfId="30762"/>
    <cellStyle name="常规 19 14" xfId="30784"/>
    <cellStyle name="常规 19 15" xfId="30801"/>
    <cellStyle name="常规 19 16" xfId="30821"/>
    <cellStyle name="常规 19 17" xfId="30840"/>
    <cellStyle name="常规 19 18" xfId="30858"/>
    <cellStyle name="常规 19 19" xfId="30874"/>
    <cellStyle name="常规 19 2" xfId="29152"/>
    <cellStyle name="常规 19 20" xfId="30898"/>
    <cellStyle name="常规 19 21" xfId="30772"/>
    <cellStyle name="常规 19 22" xfId="30917"/>
    <cellStyle name="常规 19 23" xfId="30938"/>
    <cellStyle name="常规 19 24" xfId="30956"/>
    <cellStyle name="常规 19 25" xfId="30974"/>
    <cellStyle name="常规 19 26" xfId="30992"/>
    <cellStyle name="常规 19 27" xfId="30696"/>
    <cellStyle name="常规 19 28" xfId="31024"/>
    <cellStyle name="常规 19 29" xfId="31044"/>
    <cellStyle name="常规 19 3" xfId="29325"/>
    <cellStyle name="常规 19 30" xfId="31062"/>
    <cellStyle name="常规 19 31" xfId="31080"/>
    <cellStyle name="常规 19 32" xfId="31098"/>
    <cellStyle name="常规 19 4" xfId="30514"/>
    <cellStyle name="常规 19 5" xfId="30587"/>
    <cellStyle name="常规 19 6" xfId="30610"/>
    <cellStyle name="常规 19 7" xfId="30649"/>
    <cellStyle name="常规 19 8" xfId="30669"/>
    <cellStyle name="常规 19 9" xfId="30686"/>
    <cellStyle name="常规 190" xfId="29301"/>
    <cellStyle name="常规 191" xfId="29302"/>
    <cellStyle name="常规 192" xfId="29303"/>
    <cellStyle name="常规 193" xfId="29304"/>
    <cellStyle name="常规 194" xfId="29305"/>
    <cellStyle name="常规 195" xfId="29306"/>
    <cellStyle name="常规 196" xfId="29307"/>
    <cellStyle name="常规 197" xfId="29308"/>
    <cellStyle name="常规 198" xfId="27486"/>
    <cellStyle name="常规 198 2" xfId="27566"/>
    <cellStyle name="常规 199" xfId="27488"/>
    <cellStyle name="常规 199 2" xfId="27568"/>
    <cellStyle name="常规 2" xfId="2"/>
    <cellStyle name="常规 2 10" xfId="26033"/>
    <cellStyle name="常规 2 11" xfId="26051"/>
    <cellStyle name="常规 2 12" xfId="26068"/>
    <cellStyle name="常规 2 13" xfId="26205"/>
    <cellStyle name="常规 2 14" xfId="26470"/>
    <cellStyle name="常规 2 15" xfId="26479"/>
    <cellStyle name="常规 2 16" xfId="27025"/>
    <cellStyle name="常规 2 17" xfId="27027"/>
    <cellStyle name="常规 2 18" xfId="27458"/>
    <cellStyle name="常规 2 19" xfId="26022"/>
    <cellStyle name="常规 2 2" xfId="24085"/>
    <cellStyle name="常规 2 2 10" xfId="26044"/>
    <cellStyle name="常规 2 2 10 2" xfId="27622"/>
    <cellStyle name="常规 2 2 11" xfId="26043"/>
    <cellStyle name="常规 2 2 12" xfId="27246"/>
    <cellStyle name="常规 2 2 13" xfId="26580"/>
    <cellStyle name="常规 2 2 14" xfId="26950"/>
    <cellStyle name="常规 2 2 15" xfId="26025"/>
    <cellStyle name="常规 2 2 16" xfId="26001"/>
    <cellStyle name="常规 2 2 17" xfId="25989"/>
    <cellStyle name="常规 2 2 18" xfId="28416"/>
    <cellStyle name="常规 2 2 2" xfId="24154"/>
    <cellStyle name="常规 2 2 2 10" xfId="26048"/>
    <cellStyle name="常规 2 2 2 11" xfId="27255"/>
    <cellStyle name="常规 2 2 2 12" xfId="26572"/>
    <cellStyle name="常规 2 2 2 13" xfId="26956"/>
    <cellStyle name="常规 2 2 2 14" xfId="26003"/>
    <cellStyle name="常规 2 2 2 15" xfId="25998"/>
    <cellStyle name="常规 2 2 2 16" xfId="25999"/>
    <cellStyle name="常规 2 2 2 17" xfId="28435"/>
    <cellStyle name="常规 2 2 2 2" xfId="24181"/>
    <cellStyle name="常规 2 2 2 2 10" xfId="26039"/>
    <cellStyle name="常规 2 2 2 2 11" xfId="27256"/>
    <cellStyle name="常规 2 2 2 2 12" xfId="26571"/>
    <cellStyle name="常规 2 2 2 2 13" xfId="27355"/>
    <cellStyle name="常规 2 2 2 2 14" xfId="26002"/>
    <cellStyle name="常规 2 2 2 2 15" xfId="26009"/>
    <cellStyle name="常规 2 2 2 2 16" xfId="26012"/>
    <cellStyle name="常规 2 2 2 2 17" xfId="28437"/>
    <cellStyle name="常规 2 2 2 2 2" xfId="25992"/>
    <cellStyle name="常规 2 2 2 2 2 2" xfId="25991"/>
    <cellStyle name="常规 2 2 2 2 2 3" xfId="25988"/>
    <cellStyle name="常规 2 2 2 2 2 4" xfId="26008"/>
    <cellStyle name="常规 2 2 2 2 2 5" xfId="25997"/>
    <cellStyle name="常规 2 2 2 2 2 6" xfId="28444"/>
    <cellStyle name="常规 2 2 2 2 3" xfId="26065"/>
    <cellStyle name="常规 2 2 2 2 4" xfId="26029"/>
    <cellStyle name="常规 2 2 2 2 5" xfId="26054"/>
    <cellStyle name="常规 2 2 2 2 6" xfId="26058"/>
    <cellStyle name="常规 2 2 2 2 7" xfId="26060"/>
    <cellStyle name="常规 2 2 2 2 8" xfId="26034"/>
    <cellStyle name="常规 2 2 2 2 9" xfId="26050"/>
    <cellStyle name="常规 2 2 2 3" xfId="25994"/>
    <cellStyle name="常规 2 2 2 3 2" xfId="26064"/>
    <cellStyle name="常规 2 2 2 3 3" xfId="27457"/>
    <cellStyle name="常规 2 2 2 3 4" xfId="26021"/>
    <cellStyle name="常规 2 2 2 3 5" xfId="26015"/>
    <cellStyle name="常规 2 2 2 3 6" xfId="28623"/>
    <cellStyle name="常规 2 2 2 4" xfId="26030"/>
    <cellStyle name="常规 2 2 2 5" xfId="26066"/>
    <cellStyle name="常规 2 2 2 6" xfId="26028"/>
    <cellStyle name="常规 2 2 2 7" xfId="26055"/>
    <cellStyle name="常规 2 2 2 8" xfId="26057"/>
    <cellStyle name="常规 2 2 2 9" xfId="26036"/>
    <cellStyle name="常规 2 2 3" xfId="25899"/>
    <cellStyle name="常规 2 2 4" xfId="26026"/>
    <cellStyle name="常规 2 2 4 2" xfId="26062"/>
    <cellStyle name="常规 2 2 4 3" xfId="27456"/>
    <cellStyle name="常规 2 2 4 4" xfId="26020"/>
    <cellStyle name="常规 2 2 4 5" xfId="26014"/>
    <cellStyle name="常规 2 2 4 6" xfId="28621"/>
    <cellStyle name="常规 2 2 5" xfId="26032"/>
    <cellStyle name="常规 2 2 6" xfId="26052"/>
    <cellStyle name="常规 2 2 7" xfId="26038"/>
    <cellStyle name="常规 2 2 8" xfId="26046"/>
    <cellStyle name="常规 2 2 9" xfId="26041"/>
    <cellStyle name="常规 2 20" xfId="26016"/>
    <cellStyle name="常规 2 21" xfId="27498"/>
    <cellStyle name="常规 2 21 2" xfId="28403"/>
    <cellStyle name="常规 2 22" xfId="27621"/>
    <cellStyle name="常规 2 22 2" xfId="29135"/>
    <cellStyle name="常规 2 23" xfId="29309"/>
    <cellStyle name="常规 2 24" xfId="30498"/>
    <cellStyle name="常规 2 25" xfId="30570"/>
    <cellStyle name="常规 2 26" xfId="30627"/>
    <cellStyle name="常规 2 27" xfId="30632"/>
    <cellStyle name="常规 2 28" xfId="30652"/>
    <cellStyle name="常规 2 29" xfId="30670"/>
    <cellStyle name="常规 2 3" xfId="24088"/>
    <cellStyle name="常规 2 3 2" xfId="25892"/>
    <cellStyle name="常规 2 3 3" xfId="26202"/>
    <cellStyle name="常规 2 3 4" xfId="26474"/>
    <cellStyle name="常规 2 3 5" xfId="26476"/>
    <cellStyle name="常规 2 3 6" xfId="27248"/>
    <cellStyle name="常规 2 3 7" xfId="26578"/>
    <cellStyle name="常规 2 3 8" xfId="27365"/>
    <cellStyle name="常规 2 30" xfId="30691"/>
    <cellStyle name="常规 2 31" xfId="30710"/>
    <cellStyle name="常规 2 32" xfId="30728"/>
    <cellStyle name="常规 2 33" xfId="30746"/>
    <cellStyle name="常规 2 34" xfId="30767"/>
    <cellStyle name="常规 2 35" xfId="30785"/>
    <cellStyle name="常规 2 36" xfId="30804"/>
    <cellStyle name="常规 2 37" xfId="30824"/>
    <cellStyle name="常规 2 38" xfId="30841"/>
    <cellStyle name="常规 2 39" xfId="30803"/>
    <cellStyle name="常规 2 4" xfId="26067"/>
    <cellStyle name="常规 2 4 2" xfId="26027"/>
    <cellStyle name="常规 2 4 3" xfId="27455"/>
    <cellStyle name="常规 2 4 4" xfId="26019"/>
    <cellStyle name="常规 2 4 5" xfId="26013"/>
    <cellStyle name="常规 2 4 6" xfId="27494"/>
    <cellStyle name="常规 2 4 6 2" xfId="28434"/>
    <cellStyle name="常规 2 40" xfId="30881"/>
    <cellStyle name="常规 2 41" xfId="30900"/>
    <cellStyle name="常规 2 42" xfId="30628"/>
    <cellStyle name="常规 2 43" xfId="30922"/>
    <cellStyle name="常规 2 44" xfId="30940"/>
    <cellStyle name="常规 2 45" xfId="30958"/>
    <cellStyle name="常规 2 46" xfId="30976"/>
    <cellStyle name="常规 2 47" xfId="30994"/>
    <cellStyle name="常规 2 48" xfId="30630"/>
    <cellStyle name="常规 2 49" xfId="31028"/>
    <cellStyle name="常规 2 5" xfId="26056"/>
    <cellStyle name="常规 2 50" xfId="31046"/>
    <cellStyle name="常规 2 51" xfId="31064"/>
    <cellStyle name="常规 2 52" xfId="31082"/>
    <cellStyle name="常规 2 6" xfId="26059"/>
    <cellStyle name="常规 2 7" xfId="26035"/>
    <cellStyle name="常规 2 8" xfId="26049"/>
    <cellStyle name="常规 2 9" xfId="26061"/>
    <cellStyle name="常规 20" xfId="27635"/>
    <cellStyle name="常规 20 10" xfId="30605"/>
    <cellStyle name="常规 20 11" xfId="30727"/>
    <cellStyle name="常规 20 12" xfId="30603"/>
    <cellStyle name="常规 20 13" xfId="30763"/>
    <cellStyle name="常规 20 14" xfId="30575"/>
    <cellStyle name="常规 20 15" xfId="30802"/>
    <cellStyle name="常规 20 16" xfId="30822"/>
    <cellStyle name="常规 20 17" xfId="30590"/>
    <cellStyle name="常规 20 18" xfId="30637"/>
    <cellStyle name="常规 20 19" xfId="30875"/>
    <cellStyle name="常规 20 2" xfId="29153"/>
    <cellStyle name="常规 20 20" xfId="30899"/>
    <cellStyle name="常规 20 21" xfId="30733"/>
    <cellStyle name="常规 20 22" xfId="30918"/>
    <cellStyle name="常规 20 23" xfId="30939"/>
    <cellStyle name="常规 20 24" xfId="30957"/>
    <cellStyle name="常规 20 25" xfId="30975"/>
    <cellStyle name="常规 20 26" xfId="30993"/>
    <cellStyle name="常规 20 27" xfId="30657"/>
    <cellStyle name="常规 20 28" xfId="31025"/>
    <cellStyle name="常规 20 29" xfId="31045"/>
    <cellStyle name="常规 20 3" xfId="29326"/>
    <cellStyle name="常规 20 30" xfId="31063"/>
    <cellStyle name="常规 20 31" xfId="31081"/>
    <cellStyle name="常规 20 32" xfId="31099"/>
    <cellStyle name="常规 20 4" xfId="30515"/>
    <cellStyle name="常规 20 5" xfId="30588"/>
    <cellStyle name="常规 20 6" xfId="30609"/>
    <cellStyle name="常规 20 7" xfId="30650"/>
    <cellStyle name="常规 20 8" xfId="30607"/>
    <cellStyle name="常规 20 9" xfId="30687"/>
    <cellStyle name="常规 200" xfId="27471"/>
    <cellStyle name="常规 200 2" xfId="27551"/>
    <cellStyle name="常规 21" xfId="14602"/>
    <cellStyle name="常规 21 10" xfId="14603"/>
    <cellStyle name="常规 21 100" xfId="29327"/>
    <cellStyle name="常规 21 101" xfId="30516"/>
    <cellStyle name="常规 21 102" xfId="30589"/>
    <cellStyle name="常规 21 103" xfId="30608"/>
    <cellStyle name="常规 21 104" xfId="30651"/>
    <cellStyle name="常规 21 105" xfId="30606"/>
    <cellStyle name="常规 21 106" xfId="30688"/>
    <cellStyle name="常规 21 107" xfId="30604"/>
    <cellStyle name="常规 21 108" xfId="30689"/>
    <cellStyle name="常规 21 109" xfId="30602"/>
    <cellStyle name="常规 21 11" xfId="14604"/>
    <cellStyle name="常规 21 110" xfId="30764"/>
    <cellStyle name="常规 21 111" xfId="30601"/>
    <cellStyle name="常规 21 112" xfId="30765"/>
    <cellStyle name="常规 21 113" xfId="30823"/>
    <cellStyle name="常规 21 114" xfId="30591"/>
    <cellStyle name="常规 21 115" xfId="30600"/>
    <cellStyle name="常规 21 116" xfId="30876"/>
    <cellStyle name="常规 21 117" xfId="30599"/>
    <cellStyle name="常规 21 118" xfId="30846"/>
    <cellStyle name="常规 21 119" xfId="30919"/>
    <cellStyle name="常规 21 12" xfId="14605"/>
    <cellStyle name="常规 21 120" xfId="30886"/>
    <cellStyle name="常规 21 121" xfId="30920"/>
    <cellStyle name="常规 21 122" xfId="30809"/>
    <cellStyle name="常规 21 123" xfId="30921"/>
    <cellStyle name="常规 21 124" xfId="30622"/>
    <cellStyle name="常规 21 125" xfId="31026"/>
    <cellStyle name="常规 21 126" xfId="30597"/>
    <cellStyle name="常规 21 127" xfId="31027"/>
    <cellStyle name="常规 21 128" xfId="30598"/>
    <cellStyle name="常规 21 129" xfId="31100"/>
    <cellStyle name="常规 21 13" xfId="14606"/>
    <cellStyle name="常规 21 14" xfId="14607"/>
    <cellStyle name="常规 21 15" xfId="14608"/>
    <cellStyle name="常规 21 16" xfId="14609"/>
    <cellStyle name="常规 21 17" xfId="14610"/>
    <cellStyle name="常规 21 18" xfId="14611"/>
    <cellStyle name="常规 21 19" xfId="14612"/>
    <cellStyle name="常规 21 2" xfId="14613"/>
    <cellStyle name="常规 21 2 10" xfId="14614"/>
    <cellStyle name="常规 21 2 11" xfId="14615"/>
    <cellStyle name="常规 21 2 12" xfId="14616"/>
    <cellStyle name="常规 21 2 13" xfId="14617"/>
    <cellStyle name="常规 21 2 14" xfId="14618"/>
    <cellStyle name="常规 21 2 15" xfId="14619"/>
    <cellStyle name="常规 21 2 16" xfId="14620"/>
    <cellStyle name="常规 21 2 17" xfId="14621"/>
    <cellStyle name="常规 21 2 18" xfId="14622"/>
    <cellStyle name="常规 21 2 19" xfId="14623"/>
    <cellStyle name="常规 21 2 2" xfId="14624"/>
    <cellStyle name="常规 21 2 20" xfId="14625"/>
    <cellStyle name="常规 21 2 21" xfId="14626"/>
    <cellStyle name="常规 21 2 22" xfId="14627"/>
    <cellStyle name="常规 21 2 23" xfId="14628"/>
    <cellStyle name="常规 21 2 24" xfId="14629"/>
    <cellStyle name="常规 21 2 25" xfId="14630"/>
    <cellStyle name="常规 21 2 26" xfId="14631"/>
    <cellStyle name="常规 21 2 27" xfId="14632"/>
    <cellStyle name="常规 21 2 28" xfId="14633"/>
    <cellStyle name="常规 21 2 29" xfId="14634"/>
    <cellStyle name="常规 21 2 3" xfId="14635"/>
    <cellStyle name="常规 21 2 30" xfId="14636"/>
    <cellStyle name="常规 21 2 31" xfId="14637"/>
    <cellStyle name="常规 21 2 32" xfId="14638"/>
    <cellStyle name="常规 21 2 33" xfId="14639"/>
    <cellStyle name="常规 21 2 34" xfId="14640"/>
    <cellStyle name="常规 21 2 35" xfId="14641"/>
    <cellStyle name="常规 21 2 36" xfId="14642"/>
    <cellStyle name="常规 21 2 37" xfId="14643"/>
    <cellStyle name="常规 21 2 38" xfId="14644"/>
    <cellStyle name="常规 21 2 39" xfId="14645"/>
    <cellStyle name="常规 21 2 4" xfId="14646"/>
    <cellStyle name="常规 21 2 40" xfId="14647"/>
    <cellStyle name="常规 21 2 41" xfId="14648"/>
    <cellStyle name="常规 21 2 42" xfId="14649"/>
    <cellStyle name="常规 21 2 43" xfId="14650"/>
    <cellStyle name="常规 21 2 44" xfId="14651"/>
    <cellStyle name="常规 21 2 45" xfId="14652"/>
    <cellStyle name="常规 21 2 46" xfId="14653"/>
    <cellStyle name="常规 21 2 47" xfId="14654"/>
    <cellStyle name="常规 21 2 48" xfId="14655"/>
    <cellStyle name="常规 21 2 49" xfId="14656"/>
    <cellStyle name="常规 21 2 5" xfId="14657"/>
    <cellStyle name="常规 21 2 50" xfId="14658"/>
    <cellStyle name="常规 21 2 51" xfId="14659"/>
    <cellStyle name="常规 21 2 52" xfId="14660"/>
    <cellStyle name="常规 21 2 53" xfId="14661"/>
    <cellStyle name="常规 21 2 54" xfId="14662"/>
    <cellStyle name="常规 21 2 55" xfId="14663"/>
    <cellStyle name="常规 21 2 56" xfId="14664"/>
    <cellStyle name="常规 21 2 57" xfId="14665"/>
    <cellStyle name="常规 21 2 58" xfId="14666"/>
    <cellStyle name="常规 21 2 59" xfId="14667"/>
    <cellStyle name="常规 21 2 6" xfId="14668"/>
    <cellStyle name="常规 21 2 60" xfId="14669"/>
    <cellStyle name="常规 21 2 61" xfId="14670"/>
    <cellStyle name="常规 21 2 62" xfId="14671"/>
    <cellStyle name="常规 21 2 63" xfId="14672"/>
    <cellStyle name="常规 21 2 64" xfId="14673"/>
    <cellStyle name="常规 21 2 65" xfId="14674"/>
    <cellStyle name="常规 21 2 66" xfId="14675"/>
    <cellStyle name="常规 21 2 67" xfId="14676"/>
    <cellStyle name="常规 21 2 68" xfId="14677"/>
    <cellStyle name="常规 21 2 69" xfId="14678"/>
    <cellStyle name="常规 21 2 7" xfId="14679"/>
    <cellStyle name="常规 21 2 70" xfId="14680"/>
    <cellStyle name="常规 21 2 71" xfId="14681"/>
    <cellStyle name="常规 21 2 72" xfId="14682"/>
    <cellStyle name="常规 21 2 73" xfId="14683"/>
    <cellStyle name="常规 21 2 74" xfId="14684"/>
    <cellStyle name="常规 21 2 75" xfId="14685"/>
    <cellStyle name="常规 21 2 76" xfId="14686"/>
    <cellStyle name="常规 21 2 77" xfId="14687"/>
    <cellStyle name="常规 21 2 78" xfId="14688"/>
    <cellStyle name="常规 21 2 79" xfId="14689"/>
    <cellStyle name="常规 21 2 8" xfId="14690"/>
    <cellStyle name="常规 21 2 80" xfId="14691"/>
    <cellStyle name="常规 21 2 81" xfId="14692"/>
    <cellStyle name="常规 21 2 82" xfId="14693"/>
    <cellStyle name="常规 21 2 83" xfId="14694"/>
    <cellStyle name="常规 21 2 84" xfId="14695"/>
    <cellStyle name="常规 21 2 85" xfId="14696"/>
    <cellStyle name="常规 21 2 86" xfId="14697"/>
    <cellStyle name="常规 21 2 87" xfId="14698"/>
    <cellStyle name="常规 21 2 88" xfId="14699"/>
    <cellStyle name="常规 21 2 89" xfId="14700"/>
    <cellStyle name="常规 21 2 9" xfId="14701"/>
    <cellStyle name="常规 21 20" xfId="14702"/>
    <cellStyle name="常规 21 21" xfId="14703"/>
    <cellStyle name="常规 21 22" xfId="14704"/>
    <cellStyle name="常规 21 23" xfId="14705"/>
    <cellStyle name="常规 21 24" xfId="14706"/>
    <cellStyle name="常规 21 25" xfId="14707"/>
    <cellStyle name="常规 21 26" xfId="14708"/>
    <cellStyle name="常规 21 27" xfId="14709"/>
    <cellStyle name="常规 21 28" xfId="14710"/>
    <cellStyle name="常规 21 29" xfId="14711"/>
    <cellStyle name="常规 21 3" xfId="14712"/>
    <cellStyle name="常规 21 3 10" xfId="14713"/>
    <cellStyle name="常规 21 3 11" xfId="14714"/>
    <cellStyle name="常规 21 3 12" xfId="14715"/>
    <cellStyle name="常规 21 3 13" xfId="14716"/>
    <cellStyle name="常规 21 3 14" xfId="14717"/>
    <cellStyle name="常规 21 3 15" xfId="14718"/>
    <cellStyle name="常规 21 3 16" xfId="14719"/>
    <cellStyle name="常规 21 3 17" xfId="14720"/>
    <cellStyle name="常规 21 3 18" xfId="14721"/>
    <cellStyle name="常规 21 3 19" xfId="14722"/>
    <cellStyle name="常规 21 3 2" xfId="14723"/>
    <cellStyle name="常规 21 3 20" xfId="14724"/>
    <cellStyle name="常规 21 3 21" xfId="14725"/>
    <cellStyle name="常规 21 3 22" xfId="14726"/>
    <cellStyle name="常规 21 3 23" xfId="14727"/>
    <cellStyle name="常规 21 3 24" xfId="14728"/>
    <cellStyle name="常规 21 3 25" xfId="14729"/>
    <cellStyle name="常规 21 3 26" xfId="14730"/>
    <cellStyle name="常规 21 3 27" xfId="14731"/>
    <cellStyle name="常规 21 3 28" xfId="14732"/>
    <cellStyle name="常规 21 3 29" xfId="14733"/>
    <cellStyle name="常规 21 3 3" xfId="14734"/>
    <cellStyle name="常规 21 3 30" xfId="14735"/>
    <cellStyle name="常规 21 3 31" xfId="14736"/>
    <cellStyle name="常规 21 3 32" xfId="14737"/>
    <cellStyle name="常规 21 3 33" xfId="14738"/>
    <cellStyle name="常规 21 3 34" xfId="14739"/>
    <cellStyle name="常规 21 3 35" xfId="14740"/>
    <cellStyle name="常规 21 3 36" xfId="14741"/>
    <cellStyle name="常规 21 3 37" xfId="14742"/>
    <cellStyle name="常规 21 3 38" xfId="14743"/>
    <cellStyle name="常规 21 3 39" xfId="14744"/>
    <cellStyle name="常规 21 3 4" xfId="14745"/>
    <cellStyle name="常规 21 3 40" xfId="14746"/>
    <cellStyle name="常规 21 3 41" xfId="14747"/>
    <cellStyle name="常规 21 3 42" xfId="14748"/>
    <cellStyle name="常规 21 3 43" xfId="14749"/>
    <cellStyle name="常规 21 3 44" xfId="14750"/>
    <cellStyle name="常规 21 3 45" xfId="14751"/>
    <cellStyle name="常规 21 3 46" xfId="14752"/>
    <cellStyle name="常规 21 3 47" xfId="14753"/>
    <cellStyle name="常规 21 3 48" xfId="14754"/>
    <cellStyle name="常规 21 3 49" xfId="14755"/>
    <cellStyle name="常规 21 3 5" xfId="14756"/>
    <cellStyle name="常规 21 3 50" xfId="14757"/>
    <cellStyle name="常规 21 3 51" xfId="14758"/>
    <cellStyle name="常规 21 3 52" xfId="14759"/>
    <cellStyle name="常规 21 3 53" xfId="14760"/>
    <cellStyle name="常规 21 3 54" xfId="14761"/>
    <cellStyle name="常规 21 3 55" xfId="14762"/>
    <cellStyle name="常规 21 3 56" xfId="14763"/>
    <cellStyle name="常规 21 3 57" xfId="14764"/>
    <cellStyle name="常规 21 3 58" xfId="14765"/>
    <cellStyle name="常规 21 3 59" xfId="14766"/>
    <cellStyle name="常规 21 3 6" xfId="14767"/>
    <cellStyle name="常规 21 3 60" xfId="14768"/>
    <cellStyle name="常规 21 3 61" xfId="14769"/>
    <cellStyle name="常规 21 3 62" xfId="14770"/>
    <cellStyle name="常规 21 3 63" xfId="14771"/>
    <cellStyle name="常规 21 3 64" xfId="14772"/>
    <cellStyle name="常规 21 3 65" xfId="14773"/>
    <cellStyle name="常规 21 3 66" xfId="14774"/>
    <cellStyle name="常规 21 3 67" xfId="14775"/>
    <cellStyle name="常规 21 3 68" xfId="14776"/>
    <cellStyle name="常规 21 3 69" xfId="14777"/>
    <cellStyle name="常规 21 3 7" xfId="14778"/>
    <cellStyle name="常规 21 3 70" xfId="14779"/>
    <cellStyle name="常规 21 3 71" xfId="14780"/>
    <cellStyle name="常规 21 3 72" xfId="14781"/>
    <cellStyle name="常规 21 3 73" xfId="14782"/>
    <cellStyle name="常规 21 3 74" xfId="14783"/>
    <cellStyle name="常规 21 3 75" xfId="14784"/>
    <cellStyle name="常规 21 3 76" xfId="14785"/>
    <cellStyle name="常规 21 3 77" xfId="14786"/>
    <cellStyle name="常规 21 3 78" xfId="14787"/>
    <cellStyle name="常规 21 3 79" xfId="14788"/>
    <cellStyle name="常规 21 3 8" xfId="14789"/>
    <cellStyle name="常规 21 3 80" xfId="14790"/>
    <cellStyle name="常规 21 3 81" xfId="14791"/>
    <cellStyle name="常规 21 3 82" xfId="14792"/>
    <cellStyle name="常规 21 3 83" xfId="14793"/>
    <cellStyle name="常规 21 3 84" xfId="14794"/>
    <cellStyle name="常规 21 3 85" xfId="14795"/>
    <cellStyle name="常规 21 3 86" xfId="14796"/>
    <cellStyle name="常规 21 3 87" xfId="14797"/>
    <cellStyle name="常规 21 3 88" xfId="14798"/>
    <cellStyle name="常规 21 3 89" xfId="14799"/>
    <cellStyle name="常规 21 3 9" xfId="14800"/>
    <cellStyle name="常规 21 30" xfId="14801"/>
    <cellStyle name="常规 21 31" xfId="14802"/>
    <cellStyle name="常规 21 32" xfId="14803"/>
    <cellStyle name="常规 21 33" xfId="14804"/>
    <cellStyle name="常规 21 34" xfId="14805"/>
    <cellStyle name="常规 21 35" xfId="14806"/>
    <cellStyle name="常规 21 36" xfId="14807"/>
    <cellStyle name="常规 21 37" xfId="14808"/>
    <cellStyle name="常规 21 38" xfId="14809"/>
    <cellStyle name="常规 21 39" xfId="14810"/>
    <cellStyle name="常规 21 4" xfId="14811"/>
    <cellStyle name="常规 21 4 10" xfId="14812"/>
    <cellStyle name="常规 21 4 11" xfId="14813"/>
    <cellStyle name="常规 21 4 12" xfId="14814"/>
    <cellStyle name="常规 21 4 13" xfId="14815"/>
    <cellStyle name="常规 21 4 14" xfId="14816"/>
    <cellStyle name="常规 21 4 15" xfId="14817"/>
    <cellStyle name="常规 21 4 16" xfId="14818"/>
    <cellStyle name="常规 21 4 17" xfId="14819"/>
    <cellStyle name="常规 21 4 18" xfId="14820"/>
    <cellStyle name="常规 21 4 19" xfId="14821"/>
    <cellStyle name="常规 21 4 2" xfId="14822"/>
    <cellStyle name="常规 21 4 20" xfId="14823"/>
    <cellStyle name="常规 21 4 21" xfId="14824"/>
    <cellStyle name="常规 21 4 22" xfId="14825"/>
    <cellStyle name="常规 21 4 23" xfId="14826"/>
    <cellStyle name="常规 21 4 24" xfId="14827"/>
    <cellStyle name="常规 21 4 25" xfId="14828"/>
    <cellStyle name="常规 21 4 26" xfId="14829"/>
    <cellStyle name="常规 21 4 27" xfId="14830"/>
    <cellStyle name="常规 21 4 28" xfId="14831"/>
    <cellStyle name="常规 21 4 29" xfId="14832"/>
    <cellStyle name="常规 21 4 3" xfId="14833"/>
    <cellStyle name="常规 21 4 30" xfId="14834"/>
    <cellStyle name="常规 21 4 31" xfId="14835"/>
    <cellStyle name="常规 21 4 32" xfId="14836"/>
    <cellStyle name="常规 21 4 33" xfId="14837"/>
    <cellStyle name="常规 21 4 34" xfId="14838"/>
    <cellStyle name="常规 21 4 35" xfId="14839"/>
    <cellStyle name="常规 21 4 36" xfId="14840"/>
    <cellStyle name="常规 21 4 37" xfId="14841"/>
    <cellStyle name="常规 21 4 38" xfId="14842"/>
    <cellStyle name="常规 21 4 39" xfId="14843"/>
    <cellStyle name="常规 21 4 4" xfId="14844"/>
    <cellStyle name="常规 21 4 40" xfId="14845"/>
    <cellStyle name="常规 21 4 41" xfId="14846"/>
    <cellStyle name="常规 21 4 42" xfId="14847"/>
    <cellStyle name="常规 21 4 43" xfId="14848"/>
    <cellStyle name="常规 21 4 44" xfId="14849"/>
    <cellStyle name="常规 21 4 45" xfId="14850"/>
    <cellStyle name="常规 21 4 46" xfId="14851"/>
    <cellStyle name="常规 21 4 47" xfId="14852"/>
    <cellStyle name="常规 21 4 48" xfId="14853"/>
    <cellStyle name="常规 21 4 49" xfId="14854"/>
    <cellStyle name="常规 21 4 5" xfId="14855"/>
    <cellStyle name="常规 21 4 50" xfId="14856"/>
    <cellStyle name="常规 21 4 51" xfId="14857"/>
    <cellStyle name="常规 21 4 52" xfId="14858"/>
    <cellStyle name="常规 21 4 53" xfId="14859"/>
    <cellStyle name="常规 21 4 54" xfId="14860"/>
    <cellStyle name="常规 21 4 55" xfId="14861"/>
    <cellStyle name="常规 21 4 56" xfId="14862"/>
    <cellStyle name="常规 21 4 57" xfId="14863"/>
    <cellStyle name="常规 21 4 58" xfId="14864"/>
    <cellStyle name="常规 21 4 59" xfId="14865"/>
    <cellStyle name="常规 21 4 6" xfId="14866"/>
    <cellStyle name="常规 21 4 60" xfId="14867"/>
    <cellStyle name="常规 21 4 61" xfId="14868"/>
    <cellStyle name="常规 21 4 62" xfId="14869"/>
    <cellStyle name="常规 21 4 63" xfId="14870"/>
    <cellStyle name="常规 21 4 64" xfId="14871"/>
    <cellStyle name="常规 21 4 65" xfId="14872"/>
    <cellStyle name="常规 21 4 66" xfId="14873"/>
    <cellStyle name="常规 21 4 67" xfId="14874"/>
    <cellStyle name="常规 21 4 68" xfId="14875"/>
    <cellStyle name="常规 21 4 69" xfId="14876"/>
    <cellStyle name="常规 21 4 7" xfId="14877"/>
    <cellStyle name="常规 21 4 70" xfId="14878"/>
    <cellStyle name="常规 21 4 71" xfId="14879"/>
    <cellStyle name="常规 21 4 72" xfId="14880"/>
    <cellStyle name="常规 21 4 73" xfId="14881"/>
    <cellStyle name="常规 21 4 74" xfId="14882"/>
    <cellStyle name="常规 21 4 75" xfId="14883"/>
    <cellStyle name="常规 21 4 76" xfId="14884"/>
    <cellStyle name="常规 21 4 77" xfId="14885"/>
    <cellStyle name="常规 21 4 78" xfId="14886"/>
    <cellStyle name="常规 21 4 79" xfId="14887"/>
    <cellStyle name="常规 21 4 8" xfId="14888"/>
    <cellStyle name="常规 21 4 80" xfId="14889"/>
    <cellStyle name="常规 21 4 81" xfId="14890"/>
    <cellStyle name="常规 21 4 82" xfId="14891"/>
    <cellStyle name="常规 21 4 83" xfId="14892"/>
    <cellStyle name="常规 21 4 84" xfId="14893"/>
    <cellStyle name="常规 21 4 85" xfId="14894"/>
    <cellStyle name="常规 21 4 86" xfId="14895"/>
    <cellStyle name="常规 21 4 87" xfId="14896"/>
    <cellStyle name="常规 21 4 88" xfId="14897"/>
    <cellStyle name="常规 21 4 89" xfId="14898"/>
    <cellStyle name="常规 21 4 9" xfId="14899"/>
    <cellStyle name="常规 21 40" xfId="14900"/>
    <cellStyle name="常规 21 41" xfId="14901"/>
    <cellStyle name="常规 21 42" xfId="14902"/>
    <cellStyle name="常规 21 43" xfId="14903"/>
    <cellStyle name="常规 21 44" xfId="14904"/>
    <cellStyle name="常规 21 45" xfId="14905"/>
    <cellStyle name="常规 21 46" xfId="14906"/>
    <cellStyle name="常规 21 47" xfId="14907"/>
    <cellStyle name="常规 21 48" xfId="14908"/>
    <cellStyle name="常规 21 49" xfId="14909"/>
    <cellStyle name="常规 21 5" xfId="14910"/>
    <cellStyle name="常规 21 5 2" xfId="24389"/>
    <cellStyle name="常规 21 5 2 2" xfId="24710"/>
    <cellStyle name="常规 21 5 3" xfId="25662"/>
    <cellStyle name="常规 21 5 4" xfId="25245"/>
    <cellStyle name="常规 21 50" xfId="14911"/>
    <cellStyle name="常规 21 51" xfId="14912"/>
    <cellStyle name="常规 21 52" xfId="14913"/>
    <cellStyle name="常规 21 53" xfId="14914"/>
    <cellStyle name="常规 21 54" xfId="14915"/>
    <cellStyle name="常规 21 55" xfId="14916"/>
    <cellStyle name="常规 21 56" xfId="14917"/>
    <cellStyle name="常规 21 57" xfId="14918"/>
    <cellStyle name="常规 21 58" xfId="14919"/>
    <cellStyle name="常规 21 59" xfId="14920"/>
    <cellStyle name="常规 21 6" xfId="14921"/>
    <cellStyle name="常规 21 6 2" xfId="24439"/>
    <cellStyle name="常规 21 6 2 2" xfId="24711"/>
    <cellStyle name="常规 21 6 3" xfId="25664"/>
    <cellStyle name="常规 21 6 4" xfId="25244"/>
    <cellStyle name="常规 21 60" xfId="14922"/>
    <cellStyle name="常规 21 61" xfId="14923"/>
    <cellStyle name="常规 21 62" xfId="14924"/>
    <cellStyle name="常规 21 63" xfId="14925"/>
    <cellStyle name="常规 21 64" xfId="14926"/>
    <cellStyle name="常规 21 65" xfId="14927"/>
    <cellStyle name="常规 21 66" xfId="14928"/>
    <cellStyle name="常规 21 67" xfId="14929"/>
    <cellStyle name="常规 21 68" xfId="14930"/>
    <cellStyle name="常规 21 69" xfId="14931"/>
    <cellStyle name="常规 21 7" xfId="14932"/>
    <cellStyle name="常规 21 7 2" xfId="24487"/>
    <cellStyle name="常规 21 7 2 2" xfId="24712"/>
    <cellStyle name="常规 21 7 3" xfId="25665"/>
    <cellStyle name="常规 21 7 4" xfId="25243"/>
    <cellStyle name="常规 21 70" xfId="14933"/>
    <cellStyle name="常规 21 71" xfId="14934"/>
    <cellStyle name="常规 21 72" xfId="14935"/>
    <cellStyle name="常规 21 73" xfId="14936"/>
    <cellStyle name="常规 21 74" xfId="14937"/>
    <cellStyle name="常规 21 75" xfId="14938"/>
    <cellStyle name="常规 21 76" xfId="14939"/>
    <cellStyle name="常规 21 77" xfId="14940"/>
    <cellStyle name="常规 21 78" xfId="14941"/>
    <cellStyle name="常规 21 79" xfId="14942"/>
    <cellStyle name="常规 21 8" xfId="14943"/>
    <cellStyle name="常规 21 8 2" xfId="24542"/>
    <cellStyle name="常规 21 8 2 2" xfId="24713"/>
    <cellStyle name="常规 21 8 3" xfId="25666"/>
    <cellStyle name="常规 21 8 4" xfId="25242"/>
    <cellStyle name="常规 21 80" xfId="14944"/>
    <cellStyle name="常规 21 81" xfId="14945"/>
    <cellStyle name="常规 21 82" xfId="14946"/>
    <cellStyle name="常规 21 83" xfId="14947"/>
    <cellStyle name="常规 21 84" xfId="14948"/>
    <cellStyle name="常规 21 85" xfId="14949"/>
    <cellStyle name="常规 21 86" xfId="14950"/>
    <cellStyle name="常规 21 87" xfId="14951"/>
    <cellStyle name="常规 21 88" xfId="14952"/>
    <cellStyle name="常规 21 89" xfId="14953"/>
    <cellStyle name="常规 21 9" xfId="14954"/>
    <cellStyle name="常规 21 90" xfId="14955"/>
    <cellStyle name="常规 21 91" xfId="14956"/>
    <cellStyle name="常规 21 92" xfId="14957"/>
    <cellStyle name="常规 21 93" xfId="24147"/>
    <cellStyle name="常规 21 93 2" xfId="24293"/>
    <cellStyle name="常规 21 93 3" xfId="26179"/>
    <cellStyle name="常规 21 93 4" xfId="26431"/>
    <cellStyle name="常规 21 93 5" xfId="26292"/>
    <cellStyle name="常规 21 94" xfId="26127"/>
    <cellStyle name="常规 21 94 2" xfId="28554"/>
    <cellStyle name="常规 21 95" xfId="26264"/>
    <cellStyle name="常规 21 95 2" xfId="28547"/>
    <cellStyle name="常规 21 96" xfId="26403"/>
    <cellStyle name="常规 21 96 2" xfId="28630"/>
    <cellStyle name="常规 21 97" xfId="28549"/>
    <cellStyle name="常规 21 98" xfId="28566"/>
    <cellStyle name="常规 21 99" xfId="29154"/>
    <cellStyle name="常规 22" xfId="27634"/>
    <cellStyle name="常规 22 2" xfId="27661"/>
    <cellStyle name="常规 22 2 2" xfId="27711"/>
    <cellStyle name="常规 22 3" xfId="27686"/>
    <cellStyle name="常规 22 4" xfId="29155"/>
    <cellStyle name="常规 23" xfId="27469"/>
    <cellStyle name="常规 23 2" xfId="27549"/>
    <cellStyle name="常规 24" xfId="29156"/>
    <cellStyle name="常规 25" xfId="29157"/>
    <cellStyle name="常规 26" xfId="29158"/>
    <cellStyle name="常规 27" xfId="29159"/>
    <cellStyle name="常规 28" xfId="29160"/>
    <cellStyle name="常规 29" xfId="29161"/>
    <cellStyle name="常规 3" xfId="18510"/>
    <cellStyle name="常规 3 10" xfId="14958"/>
    <cellStyle name="常规 3 100" xfId="29136"/>
    <cellStyle name="常规 3 101" xfId="29310"/>
    <cellStyle name="常规 3 102" xfId="30499"/>
    <cellStyle name="常规 3 103" xfId="30571"/>
    <cellStyle name="常规 3 104" xfId="30626"/>
    <cellStyle name="常规 3 105" xfId="30633"/>
    <cellStyle name="常规 3 106" xfId="30653"/>
    <cellStyle name="常规 3 107" xfId="30671"/>
    <cellStyle name="常规 3 108" xfId="30692"/>
    <cellStyle name="常规 3 109" xfId="30711"/>
    <cellStyle name="常规 3 11" xfId="14959"/>
    <cellStyle name="常规 3 110" xfId="30729"/>
    <cellStyle name="常规 3 111" xfId="30747"/>
    <cellStyle name="常规 3 112" xfId="30768"/>
    <cellStyle name="常规 3 113" xfId="30786"/>
    <cellStyle name="常规 3 114" xfId="30805"/>
    <cellStyle name="常规 3 115" xfId="30825"/>
    <cellStyle name="常规 3 116" xfId="30842"/>
    <cellStyle name="常规 3 117" xfId="30859"/>
    <cellStyle name="常规 3 118" xfId="30882"/>
    <cellStyle name="常规 3 119" xfId="30901"/>
    <cellStyle name="常规 3 12" xfId="14960"/>
    <cellStyle name="常规 3 120" xfId="30569"/>
    <cellStyle name="常规 3 121" xfId="30923"/>
    <cellStyle name="常规 3 122" xfId="30941"/>
    <cellStyle name="常规 3 123" xfId="30959"/>
    <cellStyle name="常规 3 124" xfId="30977"/>
    <cellStyle name="常规 3 125" xfId="30995"/>
    <cellStyle name="常规 3 126" xfId="30629"/>
    <cellStyle name="常规 3 127" xfId="31029"/>
    <cellStyle name="常规 3 128" xfId="31047"/>
    <cellStyle name="常规 3 129" xfId="31065"/>
    <cellStyle name="常规 3 13" xfId="14961"/>
    <cellStyle name="常规 3 130" xfId="31083"/>
    <cellStyle name="常规 3 14" xfId="14962"/>
    <cellStyle name="常规 3 15" xfId="14963"/>
    <cellStyle name="常规 3 16" xfId="14964"/>
    <cellStyle name="常规 3 17" xfId="14965"/>
    <cellStyle name="常规 3 18" xfId="14966"/>
    <cellStyle name="常规 3 19" xfId="14967"/>
    <cellStyle name="常规 3 2" xfId="14968"/>
    <cellStyle name="常规 3 2 10" xfId="28550"/>
    <cellStyle name="常规 3 2 2" xfId="24176"/>
    <cellStyle name="常规 3 2 2 2" xfId="24170"/>
    <cellStyle name="常规 3 2 2 2 2" xfId="24753"/>
    <cellStyle name="常规 3 2 2 2 2 2" xfId="24714"/>
    <cellStyle name="常规 3 2 2 2 2 2 2" xfId="28451"/>
    <cellStyle name="常规 3 2 2 2 2 2 2 2" xfId="28448"/>
    <cellStyle name="常规 3 2 2 2 2 2 3" xfId="28635"/>
    <cellStyle name="常规 3 2 2 2 2 2 4" xfId="28514"/>
    <cellStyle name="常规 3 2 2 2 2 2 5" xfId="28580"/>
    <cellStyle name="常规 3 2 2 2 2 2 6" xfId="28605"/>
    <cellStyle name="常规 3 2 2 2 2 2 7" xfId="28563"/>
    <cellStyle name="常规 3 2 2 2 2 3" xfId="26196"/>
    <cellStyle name="常规 3 2 2 2 2 3 2" xfId="28638"/>
    <cellStyle name="常规 3 2 2 2 2 4" xfId="26454"/>
    <cellStyle name="常规 3 2 2 2 2 4 2" xfId="28511"/>
    <cellStyle name="常规 3 2 2 2 2 5" xfId="26275"/>
    <cellStyle name="常规 3 2 2 2 2 5 2" xfId="28583"/>
    <cellStyle name="常规 3 2 2 2 2 6" xfId="28438"/>
    <cellStyle name="常规 3 2 2 2 2 6 2" xfId="28507"/>
    <cellStyle name="常规 3 2 2 2 2 7" xfId="28534"/>
    <cellStyle name="常规 3 2 2 2 3" xfId="25903"/>
    <cellStyle name="常规 3 2 2 2 4" xfId="26199"/>
    <cellStyle name="常规 3 2 2 2 4 2" xfId="28624"/>
    <cellStyle name="常规 3 2 2 2 5" xfId="26461"/>
    <cellStyle name="常规 3 2 2 2 5 2" xfId="28523"/>
    <cellStyle name="常规 3 2 2 2 6" xfId="26272"/>
    <cellStyle name="常规 3 2 2 2 6 2" xfId="28570"/>
    <cellStyle name="常规 3 2 2 2 7" xfId="28441"/>
    <cellStyle name="常规 3 2 2 2 7 2" xfId="28528"/>
    <cellStyle name="常规 3 2 2 2 8" xfId="28616"/>
    <cellStyle name="常规 3 2 2 3" xfId="25906"/>
    <cellStyle name="常规 3 2 2 4" xfId="26143"/>
    <cellStyle name="常规 3 2 2 4 2" xfId="28627"/>
    <cellStyle name="常规 3 2 2 5" xfId="26340"/>
    <cellStyle name="常规 3 2 2 5 2" xfId="28520"/>
    <cellStyle name="常规 3 2 2 6" xfId="26326"/>
    <cellStyle name="常规 3 2 2 6 2" xfId="28573"/>
    <cellStyle name="常规 3 2 2 7" xfId="28424"/>
    <cellStyle name="常规 3 2 2 7 2" xfId="28606"/>
    <cellStyle name="常规 3 2 2 8" xfId="28610"/>
    <cellStyle name="常规 3 2 3" xfId="25667"/>
    <cellStyle name="常规 3 2 4" xfId="25241"/>
    <cellStyle name="常规 3 2 5" xfId="25893"/>
    <cellStyle name="常规 3 2 6" xfId="26149"/>
    <cellStyle name="常规 3 2 6 2" xfId="28556"/>
    <cellStyle name="常规 3 2 7" xfId="26394"/>
    <cellStyle name="常规 3 2 7 2" xfId="28546"/>
    <cellStyle name="常规 3 2 8" xfId="26320"/>
    <cellStyle name="常规 3 2 8 2" xfId="28551"/>
    <cellStyle name="常规 3 2 9" xfId="28427"/>
    <cellStyle name="常规 3 2 9 2" xfId="28548"/>
    <cellStyle name="常规 3 20" xfId="14969"/>
    <cellStyle name="常规 3 21" xfId="14970"/>
    <cellStyle name="常规 3 22" xfId="14971"/>
    <cellStyle name="常规 3 23" xfId="14972"/>
    <cellStyle name="常规 3 24" xfId="14973"/>
    <cellStyle name="常规 3 25" xfId="14974"/>
    <cellStyle name="常规 3 26" xfId="14975"/>
    <cellStyle name="常规 3 27" xfId="14976"/>
    <cellStyle name="常规 3 28" xfId="14977"/>
    <cellStyle name="常规 3 29" xfId="14978"/>
    <cellStyle name="常规 3 3" xfId="14979"/>
    <cellStyle name="常规 3 30" xfId="14980"/>
    <cellStyle name="常规 3 31" xfId="14981"/>
    <cellStyle name="常规 3 32" xfId="14982"/>
    <cellStyle name="常规 3 33" xfId="14983"/>
    <cellStyle name="常规 3 34" xfId="14984"/>
    <cellStyle name="常规 3 35" xfId="14985"/>
    <cellStyle name="常规 3 36" xfId="14986"/>
    <cellStyle name="常规 3 37" xfId="14987"/>
    <cellStyle name="常规 3 38" xfId="14988"/>
    <cellStyle name="常规 3 39" xfId="14989"/>
    <cellStyle name="常规 3 4" xfId="14990"/>
    <cellStyle name="常规 3 40" xfId="14991"/>
    <cellStyle name="常规 3 41" xfId="14992"/>
    <cellStyle name="常规 3 42" xfId="14993"/>
    <cellStyle name="常规 3 43" xfId="14994"/>
    <cellStyle name="常规 3 44" xfId="14995"/>
    <cellStyle name="常规 3 45" xfId="14996"/>
    <cellStyle name="常规 3 46" xfId="14997"/>
    <cellStyle name="常规 3 47" xfId="14998"/>
    <cellStyle name="常规 3 48" xfId="14999"/>
    <cellStyle name="常规 3 49" xfId="15000"/>
    <cellStyle name="常规 3 5" xfId="15001"/>
    <cellStyle name="常规 3 50" xfId="15002"/>
    <cellStyle name="常规 3 51" xfId="15003"/>
    <cellStyle name="常规 3 52" xfId="15004"/>
    <cellStyle name="常规 3 53" xfId="15005"/>
    <cellStyle name="常规 3 54" xfId="15006"/>
    <cellStyle name="常规 3 55" xfId="15007"/>
    <cellStyle name="常规 3 56" xfId="15008"/>
    <cellStyle name="常规 3 57" xfId="15009"/>
    <cellStyle name="常规 3 58" xfId="15010"/>
    <cellStyle name="常规 3 59" xfId="15011"/>
    <cellStyle name="常规 3 6" xfId="15012"/>
    <cellStyle name="常规 3 60" xfId="15013"/>
    <cellStyle name="常规 3 61" xfId="15014"/>
    <cellStyle name="常规 3 62" xfId="15015"/>
    <cellStyle name="常规 3 63" xfId="15016"/>
    <cellStyle name="常规 3 64" xfId="15017"/>
    <cellStyle name="常规 3 65" xfId="15018"/>
    <cellStyle name="常规 3 66" xfId="15019"/>
    <cellStyle name="常规 3 67" xfId="15020"/>
    <cellStyle name="常规 3 68" xfId="15021"/>
    <cellStyle name="常规 3 69" xfId="15022"/>
    <cellStyle name="常规 3 7" xfId="15023"/>
    <cellStyle name="常规 3 70" xfId="15024"/>
    <cellStyle name="常规 3 71" xfId="15025"/>
    <cellStyle name="常规 3 72" xfId="15026"/>
    <cellStyle name="常规 3 73" xfId="15027"/>
    <cellStyle name="常规 3 74" xfId="15028"/>
    <cellStyle name="常规 3 75" xfId="15029"/>
    <cellStyle name="常规 3 76" xfId="15030"/>
    <cellStyle name="常规 3 77" xfId="15031"/>
    <cellStyle name="常规 3 78" xfId="15032"/>
    <cellStyle name="常规 3 79" xfId="22545"/>
    <cellStyle name="常规 3 8" xfId="15033"/>
    <cellStyle name="常规 3 80" xfId="22717"/>
    <cellStyle name="常规 3 81" xfId="22882"/>
    <cellStyle name="常规 3 82" xfId="23047"/>
    <cellStyle name="常规 3 83" xfId="23212"/>
    <cellStyle name="常规 3 84" xfId="23376"/>
    <cellStyle name="常规 3 85" xfId="23540"/>
    <cellStyle name="常规 3 86" xfId="23704"/>
    <cellStyle name="常规 3 87" xfId="23867"/>
    <cellStyle name="常规 3 88" xfId="24032"/>
    <cellStyle name="常规 3 89" xfId="24089"/>
    <cellStyle name="常规 3 89 2" xfId="24294"/>
    <cellStyle name="常规 3 89 3" xfId="26180"/>
    <cellStyle name="常规 3 89 4" xfId="26432"/>
    <cellStyle name="常规 3 89 5" xfId="26291"/>
    <cellStyle name="常规 3 89 6" xfId="27249"/>
    <cellStyle name="常规 3 89 7" xfId="26577"/>
    <cellStyle name="常规 3 89 8" xfId="26951"/>
    <cellStyle name="常规 3 9" xfId="15034"/>
    <cellStyle name="常规 3 90" xfId="24930"/>
    <cellStyle name="常规 3 91" xfId="25092"/>
    <cellStyle name="常规 3 92" xfId="25788"/>
    <cellStyle name="常规 3 93" xfId="25834"/>
    <cellStyle name="常规 3 94" xfId="25896"/>
    <cellStyle name="常规 3 95" xfId="26069"/>
    <cellStyle name="常规 3 95 2" xfId="28588"/>
    <cellStyle name="常规 3 96" xfId="26206"/>
    <cellStyle name="常规 3 96 2" xfId="28615"/>
    <cellStyle name="常规 3 97" xfId="26460"/>
    <cellStyle name="常规 3 97 2" xfId="28536"/>
    <cellStyle name="常规 3 98" xfId="28404"/>
    <cellStyle name="常规 3 98 2" xfId="28533"/>
    <cellStyle name="常规 3 99" xfId="28530"/>
    <cellStyle name="常规 30" xfId="29162"/>
    <cellStyle name="常规 31" xfId="29163"/>
    <cellStyle name="常规 32" xfId="29164"/>
    <cellStyle name="常规 33" xfId="29165"/>
    <cellStyle name="常规 34" xfId="29166"/>
    <cellStyle name="常规 35" xfId="29167"/>
    <cellStyle name="常规 36" xfId="29168"/>
    <cellStyle name="常规 37" xfId="29169"/>
    <cellStyle name="常规 38" xfId="29170"/>
    <cellStyle name="常规 39" xfId="29171"/>
    <cellStyle name="常规 4" xfId="22427"/>
    <cellStyle name="常规 4 10" xfId="15035"/>
    <cellStyle name="常规 4 100" xfId="29137"/>
    <cellStyle name="常规 4 101" xfId="29311"/>
    <cellStyle name="常规 4 102" xfId="30500"/>
    <cellStyle name="常规 4 103" xfId="30572"/>
    <cellStyle name="常规 4 104" xfId="30625"/>
    <cellStyle name="常规 4 105" xfId="30634"/>
    <cellStyle name="常规 4 106" xfId="30654"/>
    <cellStyle name="常规 4 107" xfId="30672"/>
    <cellStyle name="常规 4 108" xfId="30693"/>
    <cellStyle name="常规 4 109" xfId="30712"/>
    <cellStyle name="常规 4 11" xfId="15036"/>
    <cellStyle name="常规 4 110" xfId="30730"/>
    <cellStyle name="常规 4 111" xfId="30748"/>
    <cellStyle name="常规 4 112" xfId="30769"/>
    <cellStyle name="常规 4 113" xfId="30787"/>
    <cellStyle name="常规 4 114" xfId="30806"/>
    <cellStyle name="常规 4 115" xfId="30826"/>
    <cellStyle name="常规 4 116" xfId="30843"/>
    <cellStyle name="常规 4 117" xfId="30860"/>
    <cellStyle name="常规 4 118" xfId="30883"/>
    <cellStyle name="常规 4 119" xfId="30902"/>
    <cellStyle name="常规 4 12" xfId="15037"/>
    <cellStyle name="常规 4 120" xfId="30631"/>
    <cellStyle name="常规 4 121" xfId="30924"/>
    <cellStyle name="常规 4 122" xfId="30942"/>
    <cellStyle name="常规 4 123" xfId="30960"/>
    <cellStyle name="常规 4 124" xfId="30978"/>
    <cellStyle name="常规 4 125" xfId="30996"/>
    <cellStyle name="常规 4 126" xfId="31010"/>
    <cellStyle name="常规 4 127" xfId="31030"/>
    <cellStyle name="常规 4 128" xfId="31048"/>
    <cellStyle name="常规 4 129" xfId="31066"/>
    <cellStyle name="常规 4 13" xfId="15038"/>
    <cellStyle name="常规 4 130" xfId="31084"/>
    <cellStyle name="常规 4 14" xfId="15039"/>
    <cellStyle name="常规 4 15" xfId="15040"/>
    <cellStyle name="常规 4 16" xfId="15041"/>
    <cellStyle name="常规 4 17" xfId="15042"/>
    <cellStyle name="常规 4 18" xfId="15043"/>
    <cellStyle name="常规 4 19" xfId="15044"/>
    <cellStyle name="常规 4 2" xfId="15045"/>
    <cellStyle name="常规 4 2 10" xfId="28525"/>
    <cellStyle name="常规 4 2 2" xfId="24178"/>
    <cellStyle name="常规 4 2 2 2" xfId="24171"/>
    <cellStyle name="常规 4 2 2 2 2" xfId="24759"/>
    <cellStyle name="常规 4 2 2 2 2 2" xfId="24715"/>
    <cellStyle name="常规 4 2 2 2 2 2 2" xfId="28453"/>
    <cellStyle name="常规 4 2 2 2 2 2 2 2" xfId="28449"/>
    <cellStyle name="常规 4 2 2 2 2 2 3" xfId="28636"/>
    <cellStyle name="常规 4 2 2 2 2 2 4" xfId="28513"/>
    <cellStyle name="常规 4 2 2 2 2 2 5" xfId="28581"/>
    <cellStyle name="常规 4 2 2 2 2 2 6" xfId="28608"/>
    <cellStyle name="常规 4 2 2 2 2 2 7" xfId="28564"/>
    <cellStyle name="常规 4 2 2 2 2 3" xfId="26197"/>
    <cellStyle name="常规 4 2 2 2 2 3 2" xfId="28640"/>
    <cellStyle name="常规 4 2 2 2 2 4" xfId="26455"/>
    <cellStyle name="常规 4 2 2 2 2 4 2" xfId="28509"/>
    <cellStyle name="常规 4 2 2 2 2 5" xfId="26274"/>
    <cellStyle name="常规 4 2 2 2 2 5 2" xfId="28585"/>
    <cellStyle name="常规 4 2 2 2 2 6" xfId="28439"/>
    <cellStyle name="常规 4 2 2 2 2 6 2" xfId="28593"/>
    <cellStyle name="常规 4 2 2 2 2 7" xfId="28602"/>
    <cellStyle name="常规 4 2 2 2 3" xfId="25904"/>
    <cellStyle name="常规 4 2 2 2 4" xfId="26201"/>
    <cellStyle name="常规 4 2 2 2 4 2" xfId="28625"/>
    <cellStyle name="常规 4 2 2 2 5" xfId="26463"/>
    <cellStyle name="常规 4 2 2 2 5 2" xfId="28522"/>
    <cellStyle name="常规 4 2 2 2 6" xfId="26270"/>
    <cellStyle name="常规 4 2 2 2 6 2" xfId="28571"/>
    <cellStyle name="常规 4 2 2 2 7" xfId="28443"/>
    <cellStyle name="常规 4 2 2 2 7 2" xfId="28643"/>
    <cellStyle name="常规 4 2 2 2 8" xfId="28576"/>
    <cellStyle name="常规 4 2 2 3" xfId="25908"/>
    <cellStyle name="常规 4 2 2 4" xfId="26144"/>
    <cellStyle name="常规 4 2 2 4 2" xfId="28629"/>
    <cellStyle name="常规 4 2 2 5" xfId="26341"/>
    <cellStyle name="常规 4 2 2 5 2" xfId="28518"/>
    <cellStyle name="常规 4 2 2 6" xfId="26473"/>
    <cellStyle name="常规 4 2 2 6 2" xfId="28575"/>
    <cellStyle name="常规 4 2 2 7" xfId="28425"/>
    <cellStyle name="常规 4 2 2 7 2" xfId="28607"/>
    <cellStyle name="常规 4 2 2 8" xfId="28599"/>
    <cellStyle name="常规 4 2 3" xfId="25668"/>
    <cellStyle name="常规 4 2 4" xfId="25239"/>
    <cellStyle name="常规 4 2 5" xfId="25894"/>
    <cellStyle name="常规 4 2 6" xfId="26151"/>
    <cellStyle name="常规 4 2 6 2" xfId="28558"/>
    <cellStyle name="常规 4 2 7" xfId="26397"/>
    <cellStyle name="常规 4 2 7 2" xfId="28545"/>
    <cellStyle name="常规 4 2 8" xfId="26318"/>
    <cellStyle name="常规 4 2 8 2" xfId="28552"/>
    <cellStyle name="常规 4 2 9" xfId="28432"/>
    <cellStyle name="常规 4 2 9 2" xfId="28634"/>
    <cellStyle name="常规 4 20" xfId="15046"/>
    <cellStyle name="常规 4 21" xfId="15047"/>
    <cellStyle name="常规 4 22" xfId="15048"/>
    <cellStyle name="常规 4 23" xfId="15049"/>
    <cellStyle name="常规 4 24" xfId="15050"/>
    <cellStyle name="常规 4 25" xfId="15051"/>
    <cellStyle name="常规 4 26" xfId="15052"/>
    <cellStyle name="常规 4 27" xfId="15053"/>
    <cellStyle name="常规 4 28" xfId="15054"/>
    <cellStyle name="常规 4 29" xfId="15055"/>
    <cellStyle name="常规 4 3" xfId="15056"/>
    <cellStyle name="常规 4 30" xfId="15057"/>
    <cellStyle name="常规 4 31" xfId="15058"/>
    <cellStyle name="常规 4 32" xfId="15059"/>
    <cellStyle name="常规 4 33" xfId="15060"/>
    <cellStyle name="常规 4 34" xfId="15061"/>
    <cellStyle name="常规 4 35" xfId="15062"/>
    <cellStyle name="常规 4 36" xfId="15063"/>
    <cellStyle name="常规 4 37" xfId="15064"/>
    <cellStyle name="常规 4 38" xfId="15065"/>
    <cellStyle name="常规 4 39" xfId="15066"/>
    <cellStyle name="常规 4 4" xfId="15067"/>
    <cellStyle name="常规 4 40" xfId="15068"/>
    <cellStyle name="常规 4 41" xfId="15069"/>
    <cellStyle name="常规 4 42" xfId="15070"/>
    <cellStyle name="常规 4 43" xfId="15071"/>
    <cellStyle name="常规 4 44" xfId="15072"/>
    <cellStyle name="常规 4 45" xfId="15073"/>
    <cellStyle name="常规 4 46" xfId="15074"/>
    <cellStyle name="常规 4 47" xfId="15075"/>
    <cellStyle name="常规 4 48" xfId="15076"/>
    <cellStyle name="常规 4 49" xfId="15077"/>
    <cellStyle name="常规 4 5" xfId="15078"/>
    <cellStyle name="常规 4 50" xfId="15079"/>
    <cellStyle name="常规 4 51" xfId="15080"/>
    <cellStyle name="常规 4 52" xfId="15081"/>
    <cellStyle name="常规 4 53" xfId="15082"/>
    <cellStyle name="常规 4 54" xfId="15083"/>
    <cellStyle name="常规 4 55" xfId="15084"/>
    <cellStyle name="常规 4 56" xfId="15085"/>
    <cellStyle name="常规 4 57" xfId="15086"/>
    <cellStyle name="常规 4 58" xfId="15087"/>
    <cellStyle name="常规 4 59" xfId="15088"/>
    <cellStyle name="常规 4 6" xfId="15089"/>
    <cellStyle name="常规 4 60" xfId="15090"/>
    <cellStyle name="常规 4 61" xfId="15091"/>
    <cellStyle name="常规 4 62" xfId="15092"/>
    <cellStyle name="常规 4 63" xfId="15093"/>
    <cellStyle name="常规 4 64" xfId="15094"/>
    <cellStyle name="常规 4 65" xfId="15095"/>
    <cellStyle name="常规 4 66" xfId="15096"/>
    <cellStyle name="常规 4 67" xfId="15097"/>
    <cellStyle name="常规 4 68" xfId="15098"/>
    <cellStyle name="常规 4 69" xfId="15099"/>
    <cellStyle name="常规 4 7" xfId="15100"/>
    <cellStyle name="常规 4 70" xfId="15101"/>
    <cellStyle name="常规 4 71" xfId="15102"/>
    <cellStyle name="常规 4 72" xfId="15103"/>
    <cellStyle name="常规 4 73" xfId="15104"/>
    <cellStyle name="常规 4 74" xfId="15105"/>
    <cellStyle name="常规 4 75" xfId="15106"/>
    <cellStyle name="常规 4 76" xfId="15107"/>
    <cellStyle name="常规 4 77" xfId="15108"/>
    <cellStyle name="常规 4 78" xfId="15109"/>
    <cellStyle name="常规 4 79" xfId="22546"/>
    <cellStyle name="常规 4 8" xfId="15110"/>
    <cellStyle name="常规 4 80" xfId="22718"/>
    <cellStyle name="常规 4 81" xfId="22883"/>
    <cellStyle name="常规 4 82" xfId="23048"/>
    <cellStyle name="常规 4 83" xfId="23213"/>
    <cellStyle name="常规 4 84" xfId="23377"/>
    <cellStyle name="常规 4 85" xfId="23541"/>
    <cellStyle name="常规 4 86" xfId="23705"/>
    <cellStyle name="常规 4 87" xfId="23868"/>
    <cellStyle name="常规 4 88" xfId="24033"/>
    <cellStyle name="常规 4 89" xfId="24090"/>
    <cellStyle name="常规 4 89 2" xfId="24295"/>
    <cellStyle name="常规 4 89 3" xfId="26181"/>
    <cellStyle name="常规 4 89 4" xfId="26433"/>
    <cellStyle name="常规 4 89 5" xfId="26290"/>
    <cellStyle name="常规 4 9" xfId="15111"/>
    <cellStyle name="常规 4 90" xfId="24931"/>
    <cellStyle name="常规 4 91" xfId="25093"/>
    <cellStyle name="常规 4 92" xfId="25851"/>
    <cellStyle name="常规 4 93" xfId="25160"/>
    <cellStyle name="常规 4 94" xfId="25898"/>
    <cellStyle name="常规 4 95" xfId="26070"/>
    <cellStyle name="常规 4 95 2" xfId="28618"/>
    <cellStyle name="常规 4 96" xfId="26207"/>
    <cellStyle name="常规 4 96 2" xfId="28532"/>
    <cellStyle name="常规 4 97" xfId="26452"/>
    <cellStyle name="常规 4 97 2" xfId="28562"/>
    <cellStyle name="常规 4 98" xfId="28405"/>
    <cellStyle name="常规 4 98 2" xfId="28541"/>
    <cellStyle name="常规 4 99" xfId="28641"/>
    <cellStyle name="常规 40" xfId="29172"/>
    <cellStyle name="常规 41" xfId="29173"/>
    <cellStyle name="常规 42" xfId="29174"/>
    <cellStyle name="常规 43" xfId="29175"/>
    <cellStyle name="常规 44" xfId="27470"/>
    <cellStyle name="常规 44 2" xfId="27550"/>
    <cellStyle name="常规 45" xfId="29176"/>
    <cellStyle name="常规 46" xfId="29177"/>
    <cellStyle name="常规 47" xfId="29178"/>
    <cellStyle name="常规 48" xfId="29179"/>
    <cellStyle name="常规 49" xfId="29180"/>
    <cellStyle name="常规 5" xfId="18511"/>
    <cellStyle name="常规 5 10" xfId="15112"/>
    <cellStyle name="常规 5 100" xfId="29138"/>
    <cellStyle name="常规 5 101" xfId="29312"/>
    <cellStyle name="常规 5 102" xfId="30501"/>
    <cellStyle name="常规 5 103" xfId="30573"/>
    <cellStyle name="常规 5 104" xfId="30624"/>
    <cellStyle name="常规 5 105" xfId="30635"/>
    <cellStyle name="常规 5 106" xfId="30655"/>
    <cellStyle name="常规 5 107" xfId="30673"/>
    <cellStyle name="常规 5 108" xfId="30694"/>
    <cellStyle name="常规 5 109" xfId="30713"/>
    <cellStyle name="常规 5 11" xfId="15113"/>
    <cellStyle name="常规 5 110" xfId="30731"/>
    <cellStyle name="常规 5 111" xfId="30749"/>
    <cellStyle name="常规 5 112" xfId="30770"/>
    <cellStyle name="常规 5 113" xfId="30788"/>
    <cellStyle name="常规 5 114" xfId="30807"/>
    <cellStyle name="常规 5 115" xfId="30827"/>
    <cellStyle name="常规 5 116" xfId="30844"/>
    <cellStyle name="常规 5 117" xfId="30861"/>
    <cellStyle name="常规 5 118" xfId="30884"/>
    <cellStyle name="常规 5 119" xfId="30903"/>
    <cellStyle name="常规 5 12" xfId="15114"/>
    <cellStyle name="常规 5 120" xfId="30690"/>
    <cellStyle name="常规 5 121" xfId="30925"/>
    <cellStyle name="常规 5 122" xfId="30943"/>
    <cellStyle name="常规 5 123" xfId="30961"/>
    <cellStyle name="常规 5 124" xfId="30979"/>
    <cellStyle name="常规 5 125" xfId="30997"/>
    <cellStyle name="常规 5 126" xfId="31011"/>
    <cellStyle name="常规 5 127" xfId="31031"/>
    <cellStyle name="常规 5 128" xfId="31049"/>
    <cellStyle name="常规 5 129" xfId="31067"/>
    <cellStyle name="常规 5 13" xfId="15115"/>
    <cellStyle name="常规 5 130" xfId="31085"/>
    <cellStyle name="常规 5 14" xfId="15116"/>
    <cellStyle name="常规 5 15" xfId="15117"/>
    <cellStyle name="常规 5 16" xfId="15118"/>
    <cellStyle name="常规 5 17" xfId="15119"/>
    <cellStyle name="常规 5 18" xfId="15120"/>
    <cellStyle name="常规 5 19" xfId="15121"/>
    <cellStyle name="常规 5 2" xfId="15122"/>
    <cellStyle name="常规 5 2 10" xfId="28540"/>
    <cellStyle name="常规 5 2 2" xfId="24177"/>
    <cellStyle name="常规 5 2 2 2" xfId="24172"/>
    <cellStyle name="常规 5 2 2 2 2" xfId="24754"/>
    <cellStyle name="常规 5 2 2 2 2 2" xfId="24716"/>
    <cellStyle name="常规 5 2 2 2 2 2 2" xfId="28452"/>
    <cellStyle name="常规 5 2 2 2 2 2 2 2" xfId="28450"/>
    <cellStyle name="常规 5 2 2 2 2 2 3" xfId="28637"/>
    <cellStyle name="常规 5 2 2 2 2 2 4" xfId="28512"/>
    <cellStyle name="常规 5 2 2 2 2 2 5" xfId="28582"/>
    <cellStyle name="常规 5 2 2 2 2 2 6" xfId="28538"/>
    <cellStyle name="常规 5 2 2 2 2 2 7" xfId="28565"/>
    <cellStyle name="常规 5 2 2 2 2 3" xfId="26198"/>
    <cellStyle name="常规 5 2 2 2 2 3 2" xfId="28639"/>
    <cellStyle name="常规 5 2 2 2 2 4" xfId="26456"/>
    <cellStyle name="常规 5 2 2 2 2 4 2" xfId="28510"/>
    <cellStyle name="常规 5 2 2 2 2 5" xfId="26273"/>
    <cellStyle name="常规 5 2 2 2 2 5 2" xfId="28584"/>
    <cellStyle name="常规 5 2 2 2 2 6" xfId="28440"/>
    <cellStyle name="常规 5 2 2 2 2 6 2" xfId="28506"/>
    <cellStyle name="常规 5 2 2 2 2 7" xfId="28537"/>
    <cellStyle name="常规 5 2 2 2 3" xfId="25905"/>
    <cellStyle name="常规 5 2 2 2 4" xfId="26200"/>
    <cellStyle name="常规 5 2 2 2 4 2" xfId="28626"/>
    <cellStyle name="常规 5 2 2 2 5" xfId="26462"/>
    <cellStyle name="常规 5 2 2 2 5 2" xfId="28521"/>
    <cellStyle name="常规 5 2 2 2 6" xfId="26271"/>
    <cellStyle name="常规 5 2 2 2 6 2" xfId="28572"/>
    <cellStyle name="常规 5 2 2 2 7" xfId="28442"/>
    <cellStyle name="常规 5 2 2 2 7 2" xfId="28526"/>
    <cellStyle name="常规 5 2 2 2 8" xfId="28586"/>
    <cellStyle name="常规 5 2 2 3" xfId="25907"/>
    <cellStyle name="常规 5 2 2 4" xfId="26145"/>
    <cellStyle name="常规 5 2 2 4 2" xfId="28628"/>
    <cellStyle name="常规 5 2 2 5" xfId="26342"/>
    <cellStyle name="常规 5 2 2 5 2" xfId="28519"/>
    <cellStyle name="常规 5 2 2 6" xfId="26325"/>
    <cellStyle name="常规 5 2 2 6 2" xfId="28574"/>
    <cellStyle name="常规 5 2 2 7" xfId="28426"/>
    <cellStyle name="常规 5 2 2 7 2" xfId="28597"/>
    <cellStyle name="常规 5 2 2 8" xfId="28617"/>
    <cellStyle name="常规 5 2 3" xfId="25669"/>
    <cellStyle name="常规 5 2 4" xfId="25238"/>
    <cellStyle name="常规 5 2 5" xfId="25895"/>
    <cellStyle name="常规 5 2 6" xfId="26150"/>
    <cellStyle name="常规 5 2 6 2" xfId="28560"/>
    <cellStyle name="常规 5 2 7" xfId="26395"/>
    <cellStyle name="常规 5 2 7 2" xfId="28619"/>
    <cellStyle name="常规 5 2 8" xfId="26396"/>
    <cellStyle name="常规 5 2 8 2" xfId="28553"/>
    <cellStyle name="常规 5 2 9" xfId="28428"/>
    <cellStyle name="常规 5 2 9 2" xfId="28567"/>
    <cellStyle name="常规 5 20" xfId="15123"/>
    <cellStyle name="常规 5 21" xfId="15124"/>
    <cellStyle name="常规 5 22" xfId="15125"/>
    <cellStyle name="常规 5 23" xfId="15126"/>
    <cellStyle name="常规 5 24" xfId="15127"/>
    <cellStyle name="常规 5 25" xfId="15128"/>
    <cellStyle name="常规 5 26" xfId="15129"/>
    <cellStyle name="常规 5 27" xfId="15130"/>
    <cellStyle name="常规 5 28" xfId="15131"/>
    <cellStyle name="常规 5 29" xfId="15132"/>
    <cellStyle name="常规 5 3" xfId="15133"/>
    <cellStyle name="常规 5 30" xfId="15134"/>
    <cellStyle name="常规 5 31" xfId="15135"/>
    <cellStyle name="常规 5 32" xfId="15136"/>
    <cellStyle name="常规 5 33" xfId="15137"/>
    <cellStyle name="常规 5 34" xfId="15138"/>
    <cellStyle name="常规 5 35" xfId="15139"/>
    <cellStyle name="常规 5 36" xfId="15140"/>
    <cellStyle name="常规 5 37" xfId="15141"/>
    <cellStyle name="常规 5 38" xfId="15142"/>
    <cellStyle name="常规 5 39" xfId="15143"/>
    <cellStyle name="常规 5 4" xfId="15144"/>
    <cellStyle name="常规 5 40" xfId="15145"/>
    <cellStyle name="常规 5 41" xfId="15146"/>
    <cellStyle name="常规 5 42" xfId="15147"/>
    <cellStyle name="常规 5 43" xfId="15148"/>
    <cellStyle name="常规 5 44" xfId="15149"/>
    <cellStyle name="常规 5 45" xfId="15150"/>
    <cellStyle name="常规 5 46" xfId="15151"/>
    <cellStyle name="常规 5 47" xfId="15152"/>
    <cellStyle name="常规 5 48" xfId="15153"/>
    <cellStyle name="常规 5 49" xfId="15154"/>
    <cellStyle name="常规 5 5" xfId="15155"/>
    <cellStyle name="常规 5 50" xfId="15156"/>
    <cellStyle name="常规 5 51" xfId="15157"/>
    <cellStyle name="常规 5 52" xfId="15158"/>
    <cellStyle name="常规 5 53" xfId="15159"/>
    <cellStyle name="常规 5 54" xfId="15160"/>
    <cellStyle name="常规 5 55" xfId="15161"/>
    <cellStyle name="常规 5 56" xfId="15162"/>
    <cellStyle name="常规 5 57" xfId="15163"/>
    <cellStyle name="常规 5 58" xfId="15164"/>
    <cellStyle name="常规 5 59" xfId="15165"/>
    <cellStyle name="常规 5 6" xfId="15166"/>
    <cellStyle name="常规 5 60" xfId="15167"/>
    <cellStyle name="常规 5 61" xfId="15168"/>
    <cellStyle name="常规 5 62" xfId="15169"/>
    <cellStyle name="常规 5 63" xfId="15170"/>
    <cellStyle name="常规 5 64" xfId="15171"/>
    <cellStyle name="常规 5 65" xfId="15172"/>
    <cellStyle name="常规 5 66" xfId="15173"/>
    <cellStyle name="常规 5 67" xfId="15174"/>
    <cellStyle name="常规 5 68" xfId="15175"/>
    <cellStyle name="常规 5 69" xfId="15176"/>
    <cellStyle name="常规 5 7" xfId="15177"/>
    <cellStyle name="常规 5 70" xfId="15178"/>
    <cellStyle name="常规 5 71" xfId="15179"/>
    <cellStyle name="常规 5 72" xfId="15180"/>
    <cellStyle name="常规 5 73" xfId="15181"/>
    <cellStyle name="常规 5 74" xfId="15182"/>
    <cellStyle name="常规 5 75" xfId="15183"/>
    <cellStyle name="常规 5 76" xfId="15184"/>
    <cellStyle name="常规 5 77" xfId="15185"/>
    <cellStyle name="常规 5 78" xfId="15186"/>
    <cellStyle name="常规 5 79" xfId="22547"/>
    <cellStyle name="常规 5 8" xfId="15187"/>
    <cellStyle name="常规 5 80" xfId="22719"/>
    <cellStyle name="常规 5 81" xfId="22884"/>
    <cellStyle name="常规 5 82" xfId="23049"/>
    <cellStyle name="常规 5 83" xfId="23214"/>
    <cellStyle name="常规 5 84" xfId="23378"/>
    <cellStyle name="常规 5 85" xfId="23542"/>
    <cellStyle name="常规 5 86" xfId="23706"/>
    <cellStyle name="常规 5 87" xfId="23869"/>
    <cellStyle name="常规 5 88" xfId="24034"/>
    <cellStyle name="常规 5 89" xfId="24137"/>
    <cellStyle name="常规 5 89 2" xfId="24296"/>
    <cellStyle name="常规 5 89 3" xfId="26182"/>
    <cellStyle name="常规 5 89 4" xfId="26434"/>
    <cellStyle name="常规 5 89 5" xfId="26289"/>
    <cellStyle name="常规 5 9" xfId="15188"/>
    <cellStyle name="常规 5 90" xfId="24932"/>
    <cellStyle name="常规 5 91" xfId="25094"/>
    <cellStyle name="常规 5 92" xfId="25789"/>
    <cellStyle name="常规 5 93" xfId="25807"/>
    <cellStyle name="常规 5 94" xfId="25897"/>
    <cellStyle name="常规 5 95" xfId="26117"/>
    <cellStyle name="常规 5 95 2" xfId="28589"/>
    <cellStyle name="常规 5 96" xfId="26254"/>
    <cellStyle name="常规 5 96 2" xfId="28600"/>
    <cellStyle name="常规 5 97" xfId="26358"/>
    <cellStyle name="常规 5 97 2" xfId="28595"/>
    <cellStyle name="常规 5 98" xfId="28406"/>
    <cellStyle name="常规 5 98 2" xfId="28544"/>
    <cellStyle name="常规 5 99" xfId="28508"/>
    <cellStyle name="常规 50" xfId="29181"/>
    <cellStyle name="常规 51" xfId="29182"/>
    <cellStyle name="常规 52" xfId="29183"/>
    <cellStyle name="常规 53" xfId="29184"/>
    <cellStyle name="常规 54" xfId="29185"/>
    <cellStyle name="常规 55" xfId="29186"/>
    <cellStyle name="常规 56" xfId="29187"/>
    <cellStyle name="常规 57" xfId="29188"/>
    <cellStyle name="常规 58" xfId="29189"/>
    <cellStyle name="常规 59" xfId="29190"/>
    <cellStyle name="常规 6" xfId="25942"/>
    <cellStyle name="常规 6 10" xfId="30502"/>
    <cellStyle name="常规 6 11" xfId="30574"/>
    <cellStyle name="常规 6 12" xfId="30623"/>
    <cellStyle name="常规 6 13" xfId="30636"/>
    <cellStyle name="常规 6 14" xfId="30656"/>
    <cellStyle name="常规 6 15" xfId="30674"/>
    <cellStyle name="常规 6 16" xfId="30695"/>
    <cellStyle name="常规 6 17" xfId="30714"/>
    <cellStyle name="常规 6 18" xfId="30732"/>
    <cellStyle name="常规 6 19" xfId="30750"/>
    <cellStyle name="常规 6 2" xfId="24333"/>
    <cellStyle name="常规 6 2 2" xfId="28459"/>
    <cellStyle name="常规 6 2 2 2" xfId="28445"/>
    <cellStyle name="常规 6 2 3" xfId="28631"/>
    <cellStyle name="常规 6 2 4" xfId="28517"/>
    <cellStyle name="常规 6 2 5" xfId="28577"/>
    <cellStyle name="常规 6 2 6" xfId="28601"/>
    <cellStyle name="常规 6 2 7" xfId="28613"/>
    <cellStyle name="常规 6 20" xfId="30771"/>
    <cellStyle name="常规 6 21" xfId="30789"/>
    <cellStyle name="常规 6 22" xfId="30808"/>
    <cellStyle name="常规 6 23" xfId="30828"/>
    <cellStyle name="常规 6 24" xfId="30845"/>
    <cellStyle name="常规 6 25" xfId="30862"/>
    <cellStyle name="常规 6 26" xfId="30885"/>
    <cellStyle name="常规 6 27" xfId="30904"/>
    <cellStyle name="常规 6 28" xfId="30709"/>
    <cellStyle name="常规 6 29" xfId="30926"/>
    <cellStyle name="常规 6 3" xfId="26204"/>
    <cellStyle name="常规 6 3 2" xfId="28645"/>
    <cellStyle name="常规 6 30" xfId="30944"/>
    <cellStyle name="常规 6 31" xfId="30962"/>
    <cellStyle name="常规 6 32" xfId="30980"/>
    <cellStyle name="常规 6 33" xfId="30998"/>
    <cellStyle name="常规 6 34" xfId="31012"/>
    <cellStyle name="常规 6 35" xfId="31032"/>
    <cellStyle name="常规 6 36" xfId="31050"/>
    <cellStyle name="常规 6 37" xfId="31068"/>
    <cellStyle name="常规 6 38" xfId="31086"/>
    <cellStyle name="常规 6 4" xfId="27459"/>
    <cellStyle name="常规 6 4 2" xfId="28505"/>
    <cellStyle name="常规 6 5" xfId="26023"/>
    <cellStyle name="常规 6 5 2" xfId="28646"/>
    <cellStyle name="常规 6 6" xfId="26017"/>
    <cellStyle name="常规 6 6 2" xfId="28614"/>
    <cellStyle name="常规 6 7" xfId="28407"/>
    <cellStyle name="常规 6 7 2" xfId="28587"/>
    <cellStyle name="常规 6 8" xfId="29139"/>
    <cellStyle name="常规 6 9" xfId="29313"/>
    <cellStyle name="常规 60" xfId="29191"/>
    <cellStyle name="常规 61" xfId="29192"/>
    <cellStyle name="常规 62" xfId="29193"/>
    <cellStyle name="常规 63" xfId="29194"/>
    <cellStyle name="常规 64" xfId="29195"/>
    <cellStyle name="常规 65" xfId="29196"/>
    <cellStyle name="常规 66" xfId="29197"/>
    <cellStyle name="常规 67" xfId="29198"/>
    <cellStyle name="常规 68" xfId="29199"/>
    <cellStyle name="常规 69" xfId="29200"/>
    <cellStyle name="常规 7" xfId="27496"/>
    <cellStyle name="常规 7 10" xfId="27625"/>
    <cellStyle name="常规 7 10 2" xfId="27631"/>
    <cellStyle name="常规 7 10 2 2" xfId="27646"/>
    <cellStyle name="常规 7 10 2 2 2" xfId="27671"/>
    <cellStyle name="常规 7 10 2 2 2 2" xfId="27721"/>
    <cellStyle name="常规 7 10 2 2 3" xfId="27696"/>
    <cellStyle name="常规 7 10 2 3" xfId="27658"/>
    <cellStyle name="常规 7 10 2 3 2" xfId="27708"/>
    <cellStyle name="常规 7 10 2 4" xfId="27683"/>
    <cellStyle name="常规 7 10 3" xfId="27640"/>
    <cellStyle name="常规 7 10 3 2" xfId="27665"/>
    <cellStyle name="常规 7 10 3 2 2" xfId="27715"/>
    <cellStyle name="常规 7 10 3 3" xfId="27690"/>
    <cellStyle name="常规 7 10 4" xfId="27652"/>
    <cellStyle name="常规 7 10 4 2" xfId="27702"/>
    <cellStyle name="常规 7 10 5" xfId="27677"/>
    <cellStyle name="常规 7 11" xfId="27628"/>
    <cellStyle name="常规 7 11 2" xfId="27643"/>
    <cellStyle name="常规 7 11 2 2" xfId="27668"/>
    <cellStyle name="常规 7 11 2 2 2" xfId="27718"/>
    <cellStyle name="常规 7 11 2 3" xfId="27693"/>
    <cellStyle name="常规 7 11 3" xfId="27655"/>
    <cellStyle name="常规 7 11 3 2" xfId="27705"/>
    <cellStyle name="常规 7 11 4" xfId="27680"/>
    <cellStyle name="常规 7 12" xfId="27637"/>
    <cellStyle name="常规 7 12 2" xfId="27662"/>
    <cellStyle name="常规 7 12 2 2" xfId="27712"/>
    <cellStyle name="常规 7 12 3" xfId="27687"/>
    <cellStyle name="常规 7 13" xfId="27649"/>
    <cellStyle name="常规 7 13 2" xfId="27699"/>
    <cellStyle name="常规 7 14" xfId="27674"/>
    <cellStyle name="常规 7 15" xfId="29140"/>
    <cellStyle name="常规 7 2" xfId="24335"/>
    <cellStyle name="常规 7 3" xfId="25901"/>
    <cellStyle name="常规 7 4" xfId="26478"/>
    <cellStyle name="常规 7 5" xfId="27460"/>
    <cellStyle name="常规 7 6" xfId="26024"/>
    <cellStyle name="常规 7 7" xfId="26018"/>
    <cellStyle name="常规 7 8" xfId="27623"/>
    <cellStyle name="常规 7 8 2" xfId="27626"/>
    <cellStyle name="常规 7 8 2 2" xfId="27632"/>
    <cellStyle name="常规 7 8 2 2 2" xfId="27647"/>
    <cellStyle name="常规 7 8 2 2 2 2" xfId="27672"/>
    <cellStyle name="常规 7 8 2 2 2 2 2" xfId="27722"/>
    <cellStyle name="常规 7 8 2 2 2 3" xfId="27697"/>
    <cellStyle name="常规 7 8 2 2 3" xfId="27659"/>
    <cellStyle name="常规 7 8 2 2 3 2" xfId="27709"/>
    <cellStyle name="常规 7 8 2 2 4" xfId="27684"/>
    <cellStyle name="常规 7 8 2 3" xfId="27641"/>
    <cellStyle name="常规 7 8 2 3 2" xfId="27666"/>
    <cellStyle name="常规 7 8 2 3 2 2" xfId="27716"/>
    <cellStyle name="常规 7 8 2 3 3" xfId="27691"/>
    <cellStyle name="常规 7 8 2 4" xfId="27653"/>
    <cellStyle name="常规 7 8 2 4 2" xfId="27703"/>
    <cellStyle name="常规 7 8 2 5" xfId="27678"/>
    <cellStyle name="常规 7 8 3" xfId="27629"/>
    <cellStyle name="常规 7 8 3 2" xfId="27644"/>
    <cellStyle name="常规 7 8 3 2 2" xfId="27669"/>
    <cellStyle name="常规 7 8 3 2 2 2" xfId="27719"/>
    <cellStyle name="常规 7 8 3 2 3" xfId="27694"/>
    <cellStyle name="常规 7 8 3 3" xfId="27656"/>
    <cellStyle name="常规 7 8 3 3 2" xfId="27706"/>
    <cellStyle name="常规 7 8 3 4" xfId="27681"/>
    <cellStyle name="常规 7 8 4" xfId="27638"/>
    <cellStyle name="常规 7 8 4 2" xfId="27663"/>
    <cellStyle name="常规 7 8 4 2 2" xfId="27713"/>
    <cellStyle name="常规 7 8 4 3" xfId="27688"/>
    <cellStyle name="常规 7 8 5" xfId="27650"/>
    <cellStyle name="常规 7 8 5 2" xfId="27700"/>
    <cellStyle name="常规 7 8 6" xfId="27675"/>
    <cellStyle name="常规 7 8 7" xfId="28408"/>
    <cellStyle name="常规 7 9" xfId="27624"/>
    <cellStyle name="常规 7 9 2" xfId="27627"/>
    <cellStyle name="常规 7 9 2 2" xfId="27633"/>
    <cellStyle name="常规 7 9 2 2 2" xfId="27648"/>
    <cellStyle name="常规 7 9 2 2 2 2" xfId="27673"/>
    <cellStyle name="常规 7 9 2 2 2 2 2" xfId="27723"/>
    <cellStyle name="常规 7 9 2 2 2 3" xfId="27698"/>
    <cellStyle name="常规 7 9 2 2 3" xfId="27660"/>
    <cellStyle name="常规 7 9 2 2 3 2" xfId="27710"/>
    <cellStyle name="常规 7 9 2 2 4" xfId="27685"/>
    <cellStyle name="常规 7 9 2 3" xfId="27642"/>
    <cellStyle name="常规 7 9 2 3 2" xfId="27667"/>
    <cellStyle name="常规 7 9 2 3 2 2" xfId="27717"/>
    <cellStyle name="常规 7 9 2 3 3" xfId="27692"/>
    <cellStyle name="常规 7 9 2 4" xfId="27654"/>
    <cellStyle name="常规 7 9 2 4 2" xfId="27704"/>
    <cellStyle name="常规 7 9 2 5" xfId="27679"/>
    <cellStyle name="常规 7 9 3" xfId="27630"/>
    <cellStyle name="常规 7 9 3 2" xfId="27645"/>
    <cellStyle name="常规 7 9 3 2 2" xfId="27670"/>
    <cellStyle name="常规 7 9 3 2 2 2" xfId="27720"/>
    <cellStyle name="常规 7 9 3 2 3" xfId="27695"/>
    <cellStyle name="常规 7 9 3 3" xfId="27657"/>
    <cellStyle name="常规 7 9 3 3 2" xfId="27707"/>
    <cellStyle name="常规 7 9 3 4" xfId="27682"/>
    <cellStyle name="常规 7 9 4" xfId="27639"/>
    <cellStyle name="常规 7 9 4 2" xfId="27664"/>
    <cellStyle name="常规 7 9 4 2 2" xfId="27714"/>
    <cellStyle name="常规 7 9 4 3" xfId="27689"/>
    <cellStyle name="常规 7 9 5" xfId="27651"/>
    <cellStyle name="常规 7 9 5 2" xfId="27701"/>
    <cellStyle name="常规 7 9 6" xfId="27676"/>
    <cellStyle name="常规 70" xfId="29201"/>
    <cellStyle name="常规 71" xfId="29202"/>
    <cellStyle name="常规 72" xfId="29203"/>
    <cellStyle name="常规 73" xfId="29204"/>
    <cellStyle name="常规 74" xfId="29205"/>
    <cellStyle name="常规 75" xfId="29206"/>
    <cellStyle name="常规 76" xfId="29207"/>
    <cellStyle name="常规 77" xfId="29208"/>
    <cellStyle name="常规 78" xfId="29209"/>
    <cellStyle name="常规 79" xfId="29210"/>
    <cellStyle name="常规 8" xfId="24153"/>
    <cellStyle name="常规 8 10" xfId="29314"/>
    <cellStyle name="常规 8 11" xfId="30503"/>
    <cellStyle name="常规 8 12" xfId="30576"/>
    <cellStyle name="常规 8 13" xfId="30621"/>
    <cellStyle name="常规 8 14" xfId="30638"/>
    <cellStyle name="常规 8 15" xfId="30658"/>
    <cellStyle name="常规 8 16" xfId="30675"/>
    <cellStyle name="常规 8 17" xfId="30697"/>
    <cellStyle name="常规 8 18" xfId="30715"/>
    <cellStyle name="常规 8 19" xfId="30734"/>
    <cellStyle name="常规 8 2" xfId="24334"/>
    <cellStyle name="常规 8 2 2" xfId="28436"/>
    <cellStyle name="常规 8 2 2 2" xfId="28446"/>
    <cellStyle name="常规 8 2 3" xfId="28632"/>
    <cellStyle name="常规 8 2 4" xfId="28516"/>
    <cellStyle name="常规 8 2 5" xfId="28578"/>
    <cellStyle name="常规 8 2 6" xfId="28611"/>
    <cellStyle name="常规 8 2 7" xfId="28535"/>
    <cellStyle name="常规 8 20" xfId="30751"/>
    <cellStyle name="常规 8 21" xfId="30773"/>
    <cellStyle name="常规 8 22" xfId="30790"/>
    <cellStyle name="常规 8 23" xfId="30810"/>
    <cellStyle name="常规 8 24" xfId="30829"/>
    <cellStyle name="常规 8 25" xfId="30847"/>
    <cellStyle name="常规 8 26" xfId="30863"/>
    <cellStyle name="常规 8 27" xfId="30887"/>
    <cellStyle name="常规 8 28" xfId="30905"/>
    <cellStyle name="常规 8 29" xfId="30879"/>
    <cellStyle name="常规 8 3" xfId="25900"/>
    <cellStyle name="常规 8 30" xfId="30927"/>
    <cellStyle name="常规 8 31" xfId="30945"/>
    <cellStyle name="常规 8 32" xfId="30963"/>
    <cellStyle name="常规 8 33" xfId="30981"/>
    <cellStyle name="常规 8 34" xfId="30999"/>
    <cellStyle name="常规 8 35" xfId="31013"/>
    <cellStyle name="常规 8 36" xfId="31033"/>
    <cellStyle name="常规 8 37" xfId="31051"/>
    <cellStyle name="常规 8 38" xfId="31069"/>
    <cellStyle name="常规 8 39" xfId="31087"/>
    <cellStyle name="常规 8 4" xfId="28409"/>
    <cellStyle name="常规 8 4 2" xfId="28622"/>
    <cellStyle name="常规 8 5" xfId="28524"/>
    <cellStyle name="常规 8 6" xfId="28569"/>
    <cellStyle name="常规 8 7" xfId="28644"/>
    <cellStyle name="常规 8 8" xfId="28642"/>
    <cellStyle name="常规 8 9" xfId="29141"/>
    <cellStyle name="常规 80" xfId="29211"/>
    <cellStyle name="常规 81" xfId="29212"/>
    <cellStyle name="常规 82" xfId="29213"/>
    <cellStyle name="常规 83" xfId="29214"/>
    <cellStyle name="常规 84" xfId="29215"/>
    <cellStyle name="常规 85" xfId="29216"/>
    <cellStyle name="常规 86" xfId="29217"/>
    <cellStyle name="常规 87" xfId="29218"/>
    <cellStyle name="常规 88" xfId="29219"/>
    <cellStyle name="常规 89" xfId="29220"/>
    <cellStyle name="常规 9" xfId="27026"/>
    <cellStyle name="常规 9 10" xfId="30659"/>
    <cellStyle name="常规 9 11" xfId="30676"/>
    <cellStyle name="常规 9 12" xfId="30698"/>
    <cellStyle name="常规 9 13" xfId="30716"/>
    <cellStyle name="常规 9 14" xfId="30735"/>
    <cellStyle name="常规 9 15" xfId="30752"/>
    <cellStyle name="常规 9 16" xfId="30774"/>
    <cellStyle name="常规 9 17" xfId="30791"/>
    <cellStyle name="常规 9 18" xfId="30811"/>
    <cellStyle name="常规 9 19" xfId="30830"/>
    <cellStyle name="常规 9 2" xfId="24336"/>
    <cellStyle name="常规 9 2 2" xfId="26192"/>
    <cellStyle name="常规 9 2 3" xfId="26444"/>
    <cellStyle name="常规 9 2 4" xfId="26279"/>
    <cellStyle name="常规 9 2 5" xfId="27279"/>
    <cellStyle name="常规 9 2 6" xfId="26550"/>
    <cellStyle name="常规 9 2 7" xfId="26975"/>
    <cellStyle name="常规 9 20" xfId="30848"/>
    <cellStyle name="常规 9 21" xfId="30864"/>
    <cellStyle name="常规 9 22" xfId="30888"/>
    <cellStyle name="常规 9 23" xfId="30906"/>
    <cellStyle name="常规 9 24" xfId="30880"/>
    <cellStyle name="常规 9 25" xfId="30928"/>
    <cellStyle name="常规 9 26" xfId="30946"/>
    <cellStyle name="常规 9 27" xfId="30964"/>
    <cellStyle name="常规 9 28" xfId="30982"/>
    <cellStyle name="常规 9 29" xfId="31000"/>
    <cellStyle name="常规 9 3" xfId="25902"/>
    <cellStyle name="常规 9 3 2" xfId="26203"/>
    <cellStyle name="常规 9 3 3" xfId="26475"/>
    <cellStyle name="常规 9 3 4" xfId="26477"/>
    <cellStyle name="常规 9 3 5" xfId="27367"/>
    <cellStyle name="常规 9 3 6" xfId="27397"/>
    <cellStyle name="常规 9 3 7" xfId="27426"/>
    <cellStyle name="常规 9 30" xfId="31014"/>
    <cellStyle name="常规 9 31" xfId="31034"/>
    <cellStyle name="常规 9 32" xfId="31052"/>
    <cellStyle name="常规 9 33" xfId="31070"/>
    <cellStyle name="常规 9 34" xfId="31088"/>
    <cellStyle name="常规 9 4" xfId="29142"/>
    <cellStyle name="常规 9 5" xfId="29315"/>
    <cellStyle name="常规 9 6" xfId="30504"/>
    <cellStyle name="常规 9 7" xfId="30577"/>
    <cellStyle name="常规 9 8" xfId="30620"/>
    <cellStyle name="常规 9 9" xfId="30639"/>
    <cellStyle name="常规 90" xfId="29221"/>
    <cellStyle name="常规 91" xfId="29222"/>
    <cellStyle name="常规 92" xfId="29223"/>
    <cellStyle name="常规 93" xfId="29224"/>
    <cellStyle name="常规 94" xfId="29225"/>
    <cellStyle name="常规 95" xfId="29226"/>
    <cellStyle name="常规 96" xfId="29227"/>
    <cellStyle name="常规 97" xfId="29228"/>
    <cellStyle name="常规 98" xfId="29229"/>
    <cellStyle name="常规 99" xfId="29230"/>
    <cellStyle name="百分比 2" xfId="24086"/>
    <cellStyle name="百分比 2 2" xfId="27620"/>
    <cellStyle name="货币 10" xfId="15189"/>
    <cellStyle name="货币 10 10" xfId="15190"/>
    <cellStyle name="货币 10 11" xfId="15191"/>
    <cellStyle name="货币 10 12" xfId="15192"/>
    <cellStyle name="货币 10 13" xfId="15193"/>
    <cellStyle name="货币 10 14" xfId="22548"/>
    <cellStyle name="货币 10 15" xfId="22720"/>
    <cellStyle name="货币 10 16" xfId="22885"/>
    <cellStyle name="货币 10 17" xfId="23050"/>
    <cellStyle name="货币 10 18" xfId="23215"/>
    <cellStyle name="货币 10 19" xfId="23379"/>
    <cellStyle name="货币 10 2" xfId="15194"/>
    <cellStyle name="货币 10 20" xfId="23543"/>
    <cellStyle name="货币 10 21" xfId="23707"/>
    <cellStyle name="货币 10 22" xfId="23870"/>
    <cellStyle name="货币 10 23" xfId="24035"/>
    <cellStyle name="货币 10 24" xfId="24135"/>
    <cellStyle name="货币 10 25" xfId="24933"/>
    <cellStyle name="货币 10 26" xfId="25095"/>
    <cellStyle name="货币 10 27" xfId="25674"/>
    <cellStyle name="货币 10 28" xfId="25236"/>
    <cellStyle name="货币 10 29" xfId="26115"/>
    <cellStyle name="货币 10 3" xfId="15195"/>
    <cellStyle name="货币 10 30" xfId="26252"/>
    <cellStyle name="货币 10 31" xfId="26447"/>
    <cellStyle name="货币 10 4" xfId="15196"/>
    <cellStyle name="货币 10 5" xfId="15197"/>
    <cellStyle name="货币 10 6" xfId="15198"/>
    <cellStyle name="货币 10 7" xfId="15199"/>
    <cellStyle name="货币 10 8" xfId="15200"/>
    <cellStyle name="货币 10 9" xfId="15201"/>
    <cellStyle name="货币 11" xfId="15202"/>
    <cellStyle name="货币 11 10" xfId="15203"/>
    <cellStyle name="货币 11 11" xfId="15204"/>
    <cellStyle name="货币 11 12" xfId="15205"/>
    <cellStyle name="货币 11 13" xfId="15206"/>
    <cellStyle name="货币 11 14" xfId="22549"/>
    <cellStyle name="货币 11 14 2" xfId="24760"/>
    <cellStyle name="货币 11 14 3" xfId="25937"/>
    <cellStyle name="货币 11 14 3 10" xfId="28012"/>
    <cellStyle name="货币 11 14 3 11" xfId="27849"/>
    <cellStyle name="货币 11 14 3 12" xfId="27975"/>
    <cellStyle name="货币 11 14 3 13" xfId="27901"/>
    <cellStyle name="货币 11 14 3 14" xfId="27955"/>
    <cellStyle name="货币 11 14 3 15" xfId="27724"/>
    <cellStyle name="货币 11 14 3 16" xfId="28175"/>
    <cellStyle name="货币 11 14 3 17" xfId="27788"/>
    <cellStyle name="货币 11 14 3 18" xfId="28179"/>
    <cellStyle name="货币 11 14 3 19" xfId="29031"/>
    <cellStyle name="货币 11 14 3 2" xfId="27499"/>
    <cellStyle name="货币 11 14 3 20" xfId="28823"/>
    <cellStyle name="货币 11 14 3 21" xfId="28942"/>
    <cellStyle name="货币 11 14 3 22" xfId="28773"/>
    <cellStyle name="货币 11 14 3 23" xfId="28898"/>
    <cellStyle name="货币 11 14 3 24" xfId="28897"/>
    <cellStyle name="货币 11 14 3 25" xfId="29085"/>
    <cellStyle name="货币 11 14 3 26" xfId="30519"/>
    <cellStyle name="货币 11 14 3 3" xfId="28345"/>
    <cellStyle name="货币 11 14 3 4" xfId="28286"/>
    <cellStyle name="货币 11 14 3 5" xfId="28299"/>
    <cellStyle name="货币 11 14 3 6" xfId="28454"/>
    <cellStyle name="货币 11 14 3 7" xfId="28421"/>
    <cellStyle name="货币 11 14 3 8" xfId="28720"/>
    <cellStyle name="货币 11 14 3 9" xfId="27770"/>
    <cellStyle name="货币 11 15" xfId="22721"/>
    <cellStyle name="货币 11 15 2" xfId="24765"/>
    <cellStyle name="货币 11 15 3" xfId="25943"/>
    <cellStyle name="货币 11 15 3 10" xfId="28017"/>
    <cellStyle name="货币 11 15 3 11" xfId="27844"/>
    <cellStyle name="货币 11 15 3 12" xfId="27803"/>
    <cellStyle name="货币 11 15 3 13" xfId="27989"/>
    <cellStyle name="货币 11 15 3 14" xfId="28112"/>
    <cellStyle name="货币 11 15 3 15" xfId="28087"/>
    <cellStyle name="货币 11 15 3 16" xfId="28086"/>
    <cellStyle name="货币 11 15 3 17" xfId="28103"/>
    <cellStyle name="货币 11 15 3 18" xfId="28079"/>
    <cellStyle name="货币 11 15 3 19" xfId="29036"/>
    <cellStyle name="货币 11 15 3 2" xfId="27504"/>
    <cellStyle name="货币 11 15 3 20" xfId="28818"/>
    <cellStyle name="货币 11 15 3 21" xfId="28947"/>
    <cellStyle name="货币 11 15 3 22" xfId="29014"/>
    <cellStyle name="货币 11 15 3 23" xfId="28999"/>
    <cellStyle name="货币 11 15 3 24" xfId="29006"/>
    <cellStyle name="货币 11 15 3 25" xfId="29090"/>
    <cellStyle name="货币 11 15 3 26" xfId="30524"/>
    <cellStyle name="货币 11 15 3 3" xfId="28350"/>
    <cellStyle name="货币 11 15 3 4" xfId="28281"/>
    <cellStyle name="货币 11 15 3 5" xfId="28304"/>
    <cellStyle name="货币 11 15 3 6" xfId="28460"/>
    <cellStyle name="货币 11 15 3 7" xfId="28647"/>
    <cellStyle name="货币 11 15 3 8" xfId="28725"/>
    <cellStyle name="货币 11 15 3 9" xfId="27765"/>
    <cellStyle name="货币 11 16" xfId="22886"/>
    <cellStyle name="货币 11 16 2" xfId="24770"/>
    <cellStyle name="货币 11 16 3" xfId="25948"/>
    <cellStyle name="货币 11 16 3 10" xfId="28174"/>
    <cellStyle name="货币 11 16 3 11" xfId="27789"/>
    <cellStyle name="货币 11 16 3 12" xfId="27733"/>
    <cellStyle name="货币 11 16 3 13" xfId="28057"/>
    <cellStyle name="货币 11 16 3 14" xfId="28124"/>
    <cellStyle name="货币 11 16 3 15" xfId="27983"/>
    <cellStyle name="货币 11 16 3 16" xfId="27865"/>
    <cellStyle name="货币 11 16 3 17" xfId="27963"/>
    <cellStyle name="货币 11 16 3 18" xfId="27728"/>
    <cellStyle name="货币 11 16 3 19" xfId="29041"/>
    <cellStyle name="货币 11 16 3 2" xfId="27509"/>
    <cellStyle name="货币 11 16 3 20" xfId="28813"/>
    <cellStyle name="货币 11 16 3 21" xfId="29024"/>
    <cellStyle name="货币 11 16 3 22" xfId="28826"/>
    <cellStyle name="货币 11 16 3 23" xfId="28827"/>
    <cellStyle name="货币 11 16 3 24" xfId="28987"/>
    <cellStyle name="货币 11 16 3 25" xfId="29095"/>
    <cellStyle name="货币 11 16 3 26" xfId="30529"/>
    <cellStyle name="货币 11 16 3 3" xfId="28355"/>
    <cellStyle name="货币 11 16 3 4" xfId="28276"/>
    <cellStyle name="货币 11 16 3 5" xfId="28309"/>
    <cellStyle name="货币 11 16 3 6" xfId="28465"/>
    <cellStyle name="货币 11 16 3 7" xfId="28652"/>
    <cellStyle name="货币 11 16 3 8" xfId="28730"/>
    <cellStyle name="货币 11 16 3 9" xfId="27760"/>
    <cellStyle name="货币 11 17" xfId="23051"/>
    <cellStyle name="货币 11 17 2" xfId="24775"/>
    <cellStyle name="货币 11 17 3" xfId="25953"/>
    <cellStyle name="货币 11 17 3 10" xfId="28022"/>
    <cellStyle name="货币 11 17 3 11" xfId="27839"/>
    <cellStyle name="货币 11 17 3 12" xfId="28094"/>
    <cellStyle name="货币 11 17 3 13" xfId="28091"/>
    <cellStyle name="货币 11 17 3 14" xfId="28083"/>
    <cellStyle name="货币 11 17 3 15" xfId="28104"/>
    <cellStyle name="货币 11 17 3 16" xfId="28090"/>
    <cellStyle name="货币 11 17 3 17" xfId="28076"/>
    <cellStyle name="货币 11 17 3 18" xfId="28108"/>
    <cellStyle name="货币 11 17 3 19" xfId="29046"/>
    <cellStyle name="货币 11 17 3 2" xfId="27514"/>
    <cellStyle name="货币 11 17 3 20" xfId="28808"/>
    <cellStyle name="货币 11 17 3 21" xfId="28952"/>
    <cellStyle name="货币 11 17 3 22" xfId="29009"/>
    <cellStyle name="货币 11 17 3 23" xfId="28997"/>
    <cellStyle name="货币 11 17 3 24" xfId="29002"/>
    <cellStyle name="货币 11 17 3 25" xfId="29100"/>
    <cellStyle name="货币 11 17 3 26" xfId="30534"/>
    <cellStyle name="货币 11 17 3 3" xfId="28360"/>
    <cellStyle name="货币 11 17 3 4" xfId="28399"/>
    <cellStyle name="货币 11 17 3 5" xfId="28246"/>
    <cellStyle name="货币 11 17 3 6" xfId="28470"/>
    <cellStyle name="货币 11 17 3 7" xfId="28657"/>
    <cellStyle name="货币 11 17 3 8" xfId="28735"/>
    <cellStyle name="货币 11 17 3 9" xfId="28206"/>
    <cellStyle name="货币 11 18" xfId="23216"/>
    <cellStyle name="货币 11 18 2" xfId="24780"/>
    <cellStyle name="货币 11 18 3" xfId="25958"/>
    <cellStyle name="货币 11 18 3 10" xfId="28027"/>
    <cellStyle name="货币 11 18 3 11" xfId="28183"/>
    <cellStyle name="货币 11 18 3 12" xfId="27981"/>
    <cellStyle name="货币 11 18 3 13" xfId="27895"/>
    <cellStyle name="货币 11 18 3 14" xfId="27781"/>
    <cellStyle name="货币 11 18 3 15" xfId="28004"/>
    <cellStyle name="货币 11 18 3 16" xfId="27786"/>
    <cellStyle name="货币 11 18 3 17" xfId="28000"/>
    <cellStyle name="货币 11 18 3 18" xfId="27855"/>
    <cellStyle name="货币 11 18 3 19" xfId="29051"/>
    <cellStyle name="货币 11 18 3 2" xfId="27519"/>
    <cellStyle name="货币 11 18 3 20" xfId="28803"/>
    <cellStyle name="货币 11 18 3 21" xfId="28957"/>
    <cellStyle name="货币 11 18 3 22" xfId="28860"/>
    <cellStyle name="货币 11 18 3 23" xfId="28904"/>
    <cellStyle name="货币 11 18 3 24" xfId="29030"/>
    <cellStyle name="货币 11 18 3 25" xfId="29105"/>
    <cellStyle name="货币 11 18 3 26" xfId="30539"/>
    <cellStyle name="货币 11 18 3 3" xfId="28365"/>
    <cellStyle name="货币 11 18 3 4" xfId="28274"/>
    <cellStyle name="货币 11 18 3 5" xfId="28311"/>
    <cellStyle name="货币 11 18 3 6" xfId="28475"/>
    <cellStyle name="货币 11 18 3 7" xfId="28662"/>
    <cellStyle name="货币 11 18 3 8" xfId="28740"/>
    <cellStyle name="货币 11 18 3 9" xfId="27758"/>
    <cellStyle name="货币 11 19" xfId="23380"/>
    <cellStyle name="货币 11 19 2" xfId="24785"/>
    <cellStyle name="货币 11 19 3" xfId="25963"/>
    <cellStyle name="货币 11 19 3 10" xfId="28032"/>
    <cellStyle name="货币 11 19 3 11" xfId="27834"/>
    <cellStyle name="货币 11 19 3 12" xfId="28222"/>
    <cellStyle name="货币 11 19 3 13" xfId="27890"/>
    <cellStyle name="货币 11 19 3 14" xfId="28119"/>
    <cellStyle name="货币 11 19 3 15" xfId="27925"/>
    <cellStyle name="货币 11 19 3 16" xfId="28238"/>
    <cellStyle name="货币 11 19 3 17" xfId="28177"/>
    <cellStyle name="货币 11 19 3 18" xfId="27940"/>
    <cellStyle name="货币 11 19 3 19" xfId="29056"/>
    <cellStyle name="货币 11 19 3 2" xfId="27524"/>
    <cellStyle name="货币 11 19 3 20" xfId="28798"/>
    <cellStyle name="货币 11 19 3 21" xfId="28962"/>
    <cellStyle name="货币 11 19 3 22" xfId="28855"/>
    <cellStyle name="货币 11 19 3 23" xfId="28909"/>
    <cellStyle name="货币 11 19 3 24" xfId="28890"/>
    <cellStyle name="货币 11 19 3 25" xfId="29110"/>
    <cellStyle name="货币 11 19 3 26" xfId="30544"/>
    <cellStyle name="货币 11 19 3 3" xfId="28370"/>
    <cellStyle name="货币 11 19 3 4" xfId="28269"/>
    <cellStyle name="货币 11 19 3 5" xfId="28316"/>
    <cellStyle name="货币 11 19 3 6" xfId="28480"/>
    <cellStyle name="货币 11 19 3 7" xfId="28667"/>
    <cellStyle name="货币 11 19 3 8" xfId="28745"/>
    <cellStyle name="货币 11 19 3 9" xfId="27753"/>
    <cellStyle name="货币 11 2" xfId="15207"/>
    <cellStyle name="货币 11 20" xfId="23544"/>
    <cellStyle name="货币 11 20 2" xfId="24790"/>
    <cellStyle name="货币 11 20 3" xfId="25968"/>
    <cellStyle name="货币 11 20 3 10" xfId="28037"/>
    <cellStyle name="货币 11 20 3 11" xfId="27829"/>
    <cellStyle name="货币 11 20 3 12" xfId="28123"/>
    <cellStyle name="货币 11 20 3 13" xfId="27885"/>
    <cellStyle name="货币 11 20 3 14" xfId="28139"/>
    <cellStyle name="货币 11 20 3 15" xfId="27920"/>
    <cellStyle name="货币 11 20 3 16" xfId="28214"/>
    <cellStyle name="货币 11 20 3 17" xfId="27935"/>
    <cellStyle name="货币 11 20 3 18" xfId="27945"/>
    <cellStyle name="货币 11 20 3 19" xfId="29061"/>
    <cellStyle name="货币 11 20 3 2" xfId="27529"/>
    <cellStyle name="货币 11 20 3 20" xfId="28793"/>
    <cellStyle name="货币 11 20 3 21" xfId="28967"/>
    <cellStyle name="货币 11 20 3 22" xfId="28850"/>
    <cellStyle name="货币 11 20 3 23" xfId="28914"/>
    <cellStyle name="货币 11 20 3 24" xfId="28885"/>
    <cellStyle name="货币 11 20 3 25" xfId="29115"/>
    <cellStyle name="货币 11 20 3 26" xfId="30549"/>
    <cellStyle name="货币 11 20 3 3" xfId="28375"/>
    <cellStyle name="货币 11 20 3 4" xfId="28264"/>
    <cellStyle name="货币 11 20 3 5" xfId="28321"/>
    <cellStyle name="货币 11 20 3 6" xfId="28485"/>
    <cellStyle name="货币 11 20 3 7" xfId="28672"/>
    <cellStyle name="货币 11 20 3 8" xfId="28750"/>
    <cellStyle name="货币 11 20 3 9" xfId="27748"/>
    <cellStyle name="货币 11 21" xfId="23708"/>
    <cellStyle name="货币 11 21 2" xfId="24795"/>
    <cellStyle name="货币 11 21 3" xfId="25973"/>
    <cellStyle name="货币 11 21 3 10" xfId="28042"/>
    <cellStyle name="货币 11 21 3 11" xfId="27824"/>
    <cellStyle name="货币 11 21 3 12" xfId="28234"/>
    <cellStyle name="货币 11 21 3 13" xfId="27880"/>
    <cellStyle name="货币 11 21 3 14" xfId="27782"/>
    <cellStyle name="货币 11 21 3 15" xfId="28003"/>
    <cellStyle name="货币 11 21 3 16" xfId="27777"/>
    <cellStyle name="货币 11 21 3 17" xfId="28007"/>
    <cellStyle name="货币 11 21 3 18" xfId="27853"/>
    <cellStyle name="货币 11 21 3 19" xfId="29066"/>
    <cellStyle name="货币 11 21 3 2" xfId="27534"/>
    <cellStyle name="货币 11 21 3 20" xfId="28788"/>
    <cellStyle name="货币 11 21 3 21" xfId="28972"/>
    <cellStyle name="货币 11 21 3 22" xfId="28845"/>
    <cellStyle name="货币 11 21 3 23" xfId="28919"/>
    <cellStyle name="货币 11 21 3 24" xfId="29027"/>
    <cellStyle name="货币 11 21 3 25" xfId="29120"/>
    <cellStyle name="货币 11 21 3 26" xfId="30554"/>
    <cellStyle name="货币 11 21 3 3" xfId="28380"/>
    <cellStyle name="货币 11 21 3 4" xfId="28340"/>
    <cellStyle name="货币 11 21 3 5" xfId="28291"/>
    <cellStyle name="货币 11 21 3 6" xfId="28490"/>
    <cellStyle name="货币 11 21 3 7" xfId="28677"/>
    <cellStyle name="货币 11 21 3 8" xfId="28755"/>
    <cellStyle name="货币 11 21 3 9" xfId="28169"/>
    <cellStyle name="货币 11 22" xfId="23871"/>
    <cellStyle name="货币 11 22 2" xfId="24800"/>
    <cellStyle name="货币 11 22 3" xfId="25978"/>
    <cellStyle name="货币 11 22 3 10" xfId="28047"/>
    <cellStyle name="货币 11 22 3 11" xfId="28135"/>
    <cellStyle name="货币 11 22 3 12" xfId="28218"/>
    <cellStyle name="货币 11 22 3 13" xfId="27875"/>
    <cellStyle name="货币 11 22 3 14" xfId="28158"/>
    <cellStyle name="货币 11 22 3 15" xfId="27914"/>
    <cellStyle name="货币 11 22 3 16" xfId="28157"/>
    <cellStyle name="货币 11 22 3 17" xfId="27730"/>
    <cellStyle name="货币 11 22 3 18" xfId="28060"/>
    <cellStyle name="货币 11 22 3 19" xfId="29071"/>
    <cellStyle name="货币 11 22 3 2" xfId="27539"/>
    <cellStyle name="货币 11 22 3 20" xfId="28783"/>
    <cellStyle name="货币 11 22 3 21" xfId="28977"/>
    <cellStyle name="货币 11 22 3 22" xfId="28840"/>
    <cellStyle name="货币 11 22 3 23" xfId="28924"/>
    <cellStyle name="货币 11 22 3 24" xfId="28879"/>
    <cellStyle name="货币 11 22 3 25" xfId="29125"/>
    <cellStyle name="货币 11 22 3 26" xfId="30559"/>
    <cellStyle name="货币 11 22 3 3" xfId="28385"/>
    <cellStyle name="货币 11 22 3 4" xfId="28258"/>
    <cellStyle name="货币 11 22 3 5" xfId="28327"/>
    <cellStyle name="货币 11 22 3 6" xfId="28495"/>
    <cellStyle name="货币 11 22 3 7" xfId="28682"/>
    <cellStyle name="货币 11 22 3 8" xfId="28760"/>
    <cellStyle name="货币 11 22 3 9" xfId="27742"/>
    <cellStyle name="货币 11 23" xfId="24036"/>
    <cellStyle name="货币 11 23 2" xfId="24805"/>
    <cellStyle name="货币 11 23 3" xfId="25983"/>
    <cellStyle name="货币 11 23 3 10" xfId="28052"/>
    <cellStyle name="货币 11 23 3 11" xfId="28114"/>
    <cellStyle name="货币 11 23 3 12" xfId="28225"/>
    <cellStyle name="货币 11 23 3 13" xfId="27870"/>
    <cellStyle name="货币 11 23 3 14" xfId="28173"/>
    <cellStyle name="货币 11 23 3 15" xfId="27909"/>
    <cellStyle name="货币 11 23 3 16" xfId="28198"/>
    <cellStyle name="货币 11 23 3 17" xfId="27931"/>
    <cellStyle name="货币 11 23 3 18" xfId="27949"/>
    <cellStyle name="货币 11 23 3 19" xfId="29076"/>
    <cellStyle name="货币 11 23 3 2" xfId="27544"/>
    <cellStyle name="货币 11 23 3 20" xfId="28778"/>
    <cellStyle name="货币 11 23 3 21" xfId="28982"/>
    <cellStyle name="货币 11 23 3 22" xfId="28835"/>
    <cellStyle name="货币 11 23 3 23" xfId="28929"/>
    <cellStyle name="货币 11 23 3 24" xfId="28874"/>
    <cellStyle name="货币 11 23 3 25" xfId="29130"/>
    <cellStyle name="货币 11 23 3 26" xfId="30564"/>
    <cellStyle name="货币 11 23 3 3" xfId="28390"/>
    <cellStyle name="货币 11 23 3 4" xfId="28253"/>
    <cellStyle name="货币 11 23 3 5" xfId="28332"/>
    <cellStyle name="货币 11 23 3 6" xfId="28500"/>
    <cellStyle name="货币 11 23 3 7" xfId="28687"/>
    <cellStyle name="货币 11 23 3 8" xfId="28765"/>
    <cellStyle name="货币 11 23 3 9" xfId="27737"/>
    <cellStyle name="货币 11 24" xfId="24136"/>
    <cellStyle name="货币 11 25" xfId="24934"/>
    <cellStyle name="货币 11 26" xfId="25096"/>
    <cellStyle name="货币 11 27" xfId="25675"/>
    <cellStyle name="货币 11 28" xfId="25235"/>
    <cellStyle name="货币 11 29" xfId="26116"/>
    <cellStyle name="货币 11 3" xfId="15208"/>
    <cellStyle name="货币 11 30" xfId="26253"/>
    <cellStyle name="货币 11 31" xfId="26359"/>
    <cellStyle name="货币 11 4" xfId="15209"/>
    <cellStyle name="货币 11 5" xfId="15210"/>
    <cellStyle name="货币 11 6" xfId="15211"/>
    <cellStyle name="货币 11 7" xfId="15212"/>
    <cellStyle name="货币 11 8" xfId="15213"/>
    <cellStyle name="货币 11 9" xfId="15214"/>
    <cellStyle name="货币 12" xfId="15215"/>
    <cellStyle name="货币 12 10" xfId="15216"/>
    <cellStyle name="货币 12 11" xfId="15217"/>
    <cellStyle name="货币 12 12" xfId="15218"/>
    <cellStyle name="货币 12 13" xfId="15219"/>
    <cellStyle name="货币 12 14" xfId="22550"/>
    <cellStyle name="货币 12 14 2" xfId="24761"/>
    <cellStyle name="货币 12 14 3" xfId="25938"/>
    <cellStyle name="货币 12 14 3 10" xfId="28013"/>
    <cellStyle name="货币 12 14 3 11" xfId="27848"/>
    <cellStyle name="货币 12 14 3 12" xfId="27976"/>
    <cellStyle name="货币 12 14 3 13" xfId="27900"/>
    <cellStyle name="货币 12 14 3 14" xfId="27956"/>
    <cellStyle name="货币 12 14 3 15" xfId="27731"/>
    <cellStyle name="货币 12 14 3 16" xfId="28059"/>
    <cellStyle name="货币 12 14 3 17" xfId="27819"/>
    <cellStyle name="货币 12 14 3 18" xfId="28212"/>
    <cellStyle name="货币 12 14 3 19" xfId="29032"/>
    <cellStyle name="货币 12 14 3 2" xfId="27500"/>
    <cellStyle name="货币 12 14 3 20" xfId="28822"/>
    <cellStyle name="货币 12 14 3 21" xfId="28943"/>
    <cellStyle name="货币 12 14 3 22" xfId="28864"/>
    <cellStyle name="货币 12 14 3 23" xfId="28899"/>
    <cellStyle name="货币 12 14 3 24" xfId="28896"/>
    <cellStyle name="货币 12 14 3 25" xfId="29086"/>
    <cellStyle name="货币 12 14 3 26" xfId="30520"/>
    <cellStyle name="货币 12 14 3 3" xfId="28346"/>
    <cellStyle name="货币 12 14 3 4" xfId="28285"/>
    <cellStyle name="货币 12 14 3 5" xfId="28300"/>
    <cellStyle name="货币 12 14 3 6" xfId="28455"/>
    <cellStyle name="货币 12 14 3 7" xfId="28420"/>
    <cellStyle name="货币 12 14 3 8" xfId="28721"/>
    <cellStyle name="货币 12 14 3 9" xfId="27769"/>
    <cellStyle name="货币 12 15" xfId="22722"/>
    <cellStyle name="货币 12 15 2" xfId="24766"/>
    <cellStyle name="货币 12 15 3" xfId="25944"/>
    <cellStyle name="货币 12 15 3 10" xfId="28018"/>
    <cellStyle name="货币 12 15 3 11" xfId="27843"/>
    <cellStyle name="货币 12 15 3 12" xfId="27804"/>
    <cellStyle name="货币 12 15 3 13" xfId="28068"/>
    <cellStyle name="货币 12 15 3 14" xfId="28085"/>
    <cellStyle name="货币 12 15 3 15" xfId="28102"/>
    <cellStyle name="货币 12 15 3 16" xfId="28097"/>
    <cellStyle name="货币 12 15 3 17" xfId="28101"/>
    <cellStyle name="货币 12 15 3 18" xfId="27987"/>
    <cellStyle name="货币 12 15 3 19" xfId="29037"/>
    <cellStyle name="货币 12 15 3 2" xfId="27505"/>
    <cellStyle name="货币 12 15 3 20" xfId="28817"/>
    <cellStyle name="货币 12 15 3 21" xfId="28948"/>
    <cellStyle name="货币 12 15 3 22" xfId="29013"/>
    <cellStyle name="货币 12 15 3 23" xfId="28989"/>
    <cellStyle name="货币 12 15 3 24" xfId="29000"/>
    <cellStyle name="货币 12 15 3 25" xfId="29091"/>
    <cellStyle name="货币 12 15 3 26" xfId="30525"/>
    <cellStyle name="货币 12 15 3 3" xfId="28351"/>
    <cellStyle name="货币 12 15 3 4" xfId="28280"/>
    <cellStyle name="货币 12 15 3 5" xfId="28305"/>
    <cellStyle name="货币 12 15 3 6" xfId="28461"/>
    <cellStyle name="货币 12 15 3 7" xfId="28648"/>
    <cellStyle name="货币 12 15 3 8" xfId="28726"/>
    <cellStyle name="货币 12 15 3 9" xfId="27764"/>
    <cellStyle name="货币 12 16" xfId="22887"/>
    <cellStyle name="货币 12 16 2" xfId="24771"/>
    <cellStyle name="货币 12 16 3" xfId="25949"/>
    <cellStyle name="货币 12 16 3 10" xfId="28180"/>
    <cellStyle name="货币 12 16 3 11" xfId="27787"/>
    <cellStyle name="货币 12 16 3 12" xfId="28194"/>
    <cellStyle name="货币 12 16 3 13" xfId="27856"/>
    <cellStyle name="货币 12 16 3 14" xfId="27771"/>
    <cellStyle name="货币 12 16 3 15" xfId="28193"/>
    <cellStyle name="货币 12 16 3 16" xfId="27775"/>
    <cellStyle name="货币 12 16 3 17" xfId="28008"/>
    <cellStyle name="货币 12 16 3 18" xfId="27852"/>
    <cellStyle name="货币 12 16 3 19" xfId="29042"/>
    <cellStyle name="货币 12 16 3 2" xfId="27510"/>
    <cellStyle name="货币 12 16 3 20" xfId="28812"/>
    <cellStyle name="货币 12 16 3 21" xfId="29028"/>
    <cellStyle name="货币 12 16 3 22" xfId="29081"/>
    <cellStyle name="货币 12 16 3 23" xfId="28939"/>
    <cellStyle name="货币 12 16 3 24" xfId="28866"/>
    <cellStyle name="货币 12 16 3 25" xfId="29096"/>
    <cellStyle name="货币 12 16 3 26" xfId="30530"/>
    <cellStyle name="货币 12 16 3 3" xfId="28356"/>
    <cellStyle name="货币 12 16 3 4" xfId="28400"/>
    <cellStyle name="货币 12 16 3 5" xfId="28245"/>
    <cellStyle name="货币 12 16 3 6" xfId="28466"/>
    <cellStyle name="货币 12 16 3 7" xfId="28653"/>
    <cellStyle name="货币 12 16 3 8" xfId="28731"/>
    <cellStyle name="货币 12 16 3 9" xfId="28207"/>
    <cellStyle name="货币 12 17" xfId="23052"/>
    <cellStyle name="货币 12 17 2" xfId="24776"/>
    <cellStyle name="货币 12 17 3" xfId="25954"/>
    <cellStyle name="货币 12 17 3 10" xfId="28023"/>
    <cellStyle name="货币 12 17 3 11" xfId="27838"/>
    <cellStyle name="货币 12 17 3 12" xfId="28075"/>
    <cellStyle name="货币 12 17 3 13" xfId="27812"/>
    <cellStyle name="货币 12 17 3 14" xfId="28069"/>
    <cellStyle name="货币 12 17 3 15" xfId="27814"/>
    <cellStyle name="货币 12 17 3 16" xfId="27813"/>
    <cellStyle name="货币 12 17 3 17" xfId="28077"/>
    <cellStyle name="货币 12 17 3 18" xfId="28098"/>
    <cellStyle name="货币 12 17 3 19" xfId="29047"/>
    <cellStyle name="货币 12 17 3 2" xfId="27515"/>
    <cellStyle name="货币 12 17 3 20" xfId="28807"/>
    <cellStyle name="货币 12 17 3 21" xfId="28953"/>
    <cellStyle name="货币 12 17 3 22" xfId="29007"/>
    <cellStyle name="货币 12 17 3 23" xfId="28991"/>
    <cellStyle name="货币 12 17 3 24" xfId="28934"/>
    <cellStyle name="货币 12 17 3 25" xfId="29101"/>
    <cellStyle name="货币 12 17 3 26" xfId="30535"/>
    <cellStyle name="货币 12 17 3 3" xfId="28361"/>
    <cellStyle name="货币 12 17 3 4" xfId="28396"/>
    <cellStyle name="货币 12 17 3 5" xfId="28249"/>
    <cellStyle name="货币 12 17 3 6" xfId="28471"/>
    <cellStyle name="货币 12 17 3 7" xfId="28658"/>
    <cellStyle name="货币 12 17 3 8" xfId="28736"/>
    <cellStyle name="货币 12 17 3 9" xfId="28197"/>
    <cellStyle name="货币 12 18" xfId="23217"/>
    <cellStyle name="货币 12 18 2" xfId="24781"/>
    <cellStyle name="货币 12 18 3" xfId="25959"/>
    <cellStyle name="货币 12 18 3 10" xfId="28028"/>
    <cellStyle name="货币 12 18 3 11" xfId="28176"/>
    <cellStyle name="货币 12 18 3 12" xfId="27982"/>
    <cellStyle name="货币 12 18 3 13" xfId="27894"/>
    <cellStyle name="货币 12 18 3 14" xfId="27792"/>
    <cellStyle name="货币 12 18 3 15" xfId="27997"/>
    <cellStyle name="货币 12 18 3 16" xfId="27857"/>
    <cellStyle name="货币 12 18 3 17" xfId="27971"/>
    <cellStyle name="货币 12 18 3 18" xfId="27903"/>
    <cellStyle name="货币 12 18 3 19" xfId="29052"/>
    <cellStyle name="货币 12 18 3 2" xfId="27520"/>
    <cellStyle name="货币 12 18 3 20" xfId="28802"/>
    <cellStyle name="货币 12 18 3 21" xfId="28958"/>
    <cellStyle name="货币 12 18 3 22" xfId="28859"/>
    <cellStyle name="货币 12 18 3 23" xfId="28905"/>
    <cellStyle name="货币 12 18 3 24" xfId="29026"/>
    <cellStyle name="货币 12 18 3 25" xfId="29106"/>
    <cellStyle name="货币 12 18 3 26" xfId="30540"/>
    <cellStyle name="货币 12 18 3 3" xfId="28366"/>
    <cellStyle name="货币 12 18 3 4" xfId="28273"/>
    <cellStyle name="货币 12 18 3 5" xfId="28312"/>
    <cellStyle name="货币 12 18 3 6" xfId="28476"/>
    <cellStyle name="货币 12 18 3 7" xfId="28663"/>
    <cellStyle name="货币 12 18 3 8" xfId="28741"/>
    <cellStyle name="货币 12 18 3 9" xfId="27757"/>
    <cellStyle name="货币 12 19" xfId="23381"/>
    <cellStyle name="货币 12 19 2" xfId="24786"/>
    <cellStyle name="货币 12 19 3" xfId="25964"/>
    <cellStyle name="货币 12 19 3 10" xfId="28033"/>
    <cellStyle name="货币 12 19 3 11" xfId="27833"/>
    <cellStyle name="货币 12 19 3 12" xfId="28120"/>
    <cellStyle name="货币 12 19 3 13" xfId="27889"/>
    <cellStyle name="货币 12 19 3 14" xfId="28122"/>
    <cellStyle name="货币 12 19 3 15" xfId="27924"/>
    <cellStyle name="货币 12 19 3 16" xfId="28215"/>
    <cellStyle name="货币 12 19 3 17" xfId="28172"/>
    <cellStyle name="货币 12 19 3 18" xfId="27941"/>
    <cellStyle name="货币 12 19 3 19" xfId="29057"/>
    <cellStyle name="货币 12 19 3 2" xfId="27525"/>
    <cellStyle name="货币 12 19 3 20" xfId="28797"/>
    <cellStyle name="货币 12 19 3 21" xfId="28963"/>
    <cellStyle name="货币 12 19 3 22" xfId="28854"/>
    <cellStyle name="货币 12 19 3 23" xfId="28910"/>
    <cellStyle name="货币 12 19 3 24" xfId="28889"/>
    <cellStyle name="货币 12 19 3 25" xfId="29111"/>
    <cellStyle name="货币 12 19 3 26" xfId="30545"/>
    <cellStyle name="货币 12 19 3 3" xfId="28371"/>
    <cellStyle name="货币 12 19 3 4" xfId="28268"/>
    <cellStyle name="货币 12 19 3 5" xfId="28317"/>
    <cellStyle name="货币 12 19 3 6" xfId="28481"/>
    <cellStyle name="货币 12 19 3 7" xfId="28668"/>
    <cellStyle name="货币 12 19 3 8" xfId="28746"/>
    <cellStyle name="货币 12 19 3 9" xfId="27752"/>
    <cellStyle name="货币 12 2" xfId="15220"/>
    <cellStyle name="货币 12 20" xfId="23545"/>
    <cellStyle name="货币 12 20 2" xfId="24791"/>
    <cellStyle name="货币 12 20 3" xfId="25969"/>
    <cellStyle name="货币 12 20 3 10" xfId="28038"/>
    <cellStyle name="货币 12 20 3 11" xfId="27828"/>
    <cellStyle name="货币 12 20 3 12" xfId="28233"/>
    <cellStyle name="货币 12 20 3 13" xfId="27884"/>
    <cellStyle name="货币 12 20 3 14" xfId="27961"/>
    <cellStyle name="货币 12 20 3 15" xfId="27919"/>
    <cellStyle name="货币 12 20 3 16" xfId="28228"/>
    <cellStyle name="货币 12 20 3 17" xfId="27934"/>
    <cellStyle name="货币 12 20 3 18" xfId="27946"/>
    <cellStyle name="货币 12 20 3 19" xfId="29062"/>
    <cellStyle name="货币 12 20 3 2" xfId="27530"/>
    <cellStyle name="货币 12 20 3 20" xfId="28792"/>
    <cellStyle name="货币 12 20 3 21" xfId="28968"/>
    <cellStyle name="货币 12 20 3 22" xfId="28849"/>
    <cellStyle name="货币 12 20 3 23" xfId="28915"/>
    <cellStyle name="货币 12 20 3 24" xfId="28884"/>
    <cellStyle name="货币 12 20 3 25" xfId="29116"/>
    <cellStyle name="货币 12 20 3 26" xfId="30550"/>
    <cellStyle name="货币 12 20 3 3" xfId="28376"/>
    <cellStyle name="货币 12 20 3 4" xfId="28263"/>
    <cellStyle name="货币 12 20 3 5" xfId="28322"/>
    <cellStyle name="货币 12 20 3 6" xfId="28486"/>
    <cellStyle name="货币 12 20 3 7" xfId="28673"/>
    <cellStyle name="货币 12 20 3 8" xfId="28751"/>
    <cellStyle name="货币 12 20 3 9" xfId="27747"/>
    <cellStyle name="货币 12 21" xfId="23709"/>
    <cellStyle name="货币 12 21 2" xfId="24796"/>
    <cellStyle name="货币 12 21 3" xfId="25974"/>
    <cellStyle name="货币 12 21 3 10" xfId="28043"/>
    <cellStyle name="货币 12 21 3 11" xfId="28148"/>
    <cellStyle name="货币 12 21 3 12" xfId="28243"/>
    <cellStyle name="货币 12 21 3 13" xfId="27879"/>
    <cellStyle name="货币 12 21 3 14" xfId="27793"/>
    <cellStyle name="货币 12 21 3 15" xfId="28152"/>
    <cellStyle name="货币 12 21 3 16" xfId="28115"/>
    <cellStyle name="货币 12 21 3 17" xfId="27970"/>
    <cellStyle name="货币 12 21 3 18" xfId="27904"/>
    <cellStyle name="货币 12 21 3 19" xfId="29067"/>
    <cellStyle name="货币 12 21 3 2" xfId="27535"/>
    <cellStyle name="货币 12 21 3 20" xfId="28787"/>
    <cellStyle name="货币 12 21 3 21" xfId="28973"/>
    <cellStyle name="货币 12 21 3 22" xfId="28844"/>
    <cellStyle name="货币 12 21 3 23" xfId="28920"/>
    <cellStyle name="货币 12 21 3 24" xfId="29025"/>
    <cellStyle name="货币 12 21 3 25" xfId="29121"/>
    <cellStyle name="货币 12 21 3 26" xfId="30555"/>
    <cellStyle name="货币 12 21 3 3" xfId="28381"/>
    <cellStyle name="货币 12 21 3 4" xfId="28339"/>
    <cellStyle name="货币 12 21 3 5" xfId="28292"/>
    <cellStyle name="货币 12 21 3 6" xfId="28491"/>
    <cellStyle name="货币 12 21 3 7" xfId="28678"/>
    <cellStyle name="货币 12 21 3 8" xfId="28756"/>
    <cellStyle name="货币 12 21 3 9" xfId="28168"/>
    <cellStyle name="货币 12 22" xfId="23872"/>
    <cellStyle name="货币 12 22 2" xfId="24801"/>
    <cellStyle name="货币 12 22 3" xfId="25979"/>
    <cellStyle name="货币 12 22 3 10" xfId="28048"/>
    <cellStyle name="货币 12 22 3 11" xfId="28130"/>
    <cellStyle name="货币 12 22 3 12" xfId="28244"/>
    <cellStyle name="货币 12 22 3 13" xfId="27874"/>
    <cellStyle name="货币 12 22 3 14" xfId="28163"/>
    <cellStyle name="货币 12 22 3 15" xfId="27913"/>
    <cellStyle name="货币 12 22 3 16" xfId="28162"/>
    <cellStyle name="货币 12 22 3 17" xfId="27727"/>
    <cellStyle name="货币 12 22 3 18" xfId="28062"/>
    <cellStyle name="货币 12 22 3 19" xfId="29072"/>
    <cellStyle name="货币 12 22 3 2" xfId="27540"/>
    <cellStyle name="货币 12 22 3 20" xfId="28782"/>
    <cellStyle name="货币 12 22 3 21" xfId="28978"/>
    <cellStyle name="货币 12 22 3 22" xfId="28839"/>
    <cellStyle name="货币 12 22 3 23" xfId="28925"/>
    <cellStyle name="货币 12 22 3 24" xfId="28878"/>
    <cellStyle name="货币 12 22 3 25" xfId="29126"/>
    <cellStyle name="货币 12 22 3 26" xfId="30560"/>
    <cellStyle name="货币 12 22 3 3" xfId="28386"/>
    <cellStyle name="货币 12 22 3 4" xfId="28257"/>
    <cellStyle name="货币 12 22 3 5" xfId="28328"/>
    <cellStyle name="货币 12 22 3 6" xfId="28496"/>
    <cellStyle name="货币 12 22 3 7" xfId="28683"/>
    <cellStyle name="货币 12 22 3 8" xfId="28761"/>
    <cellStyle name="货币 12 22 3 9" xfId="27741"/>
    <cellStyle name="货币 12 23" xfId="24037"/>
    <cellStyle name="货币 12 23 2" xfId="24806"/>
    <cellStyle name="货币 12 23 3" xfId="25984"/>
    <cellStyle name="货币 12 23 3 10" xfId="28053"/>
    <cellStyle name="货币 12 23 3 11" xfId="27823"/>
    <cellStyle name="货币 12 23 3 12" xfId="28140"/>
    <cellStyle name="货币 12 23 3 13" xfId="27869"/>
    <cellStyle name="货币 12 23 3 14" xfId="28178"/>
    <cellStyle name="货币 12 23 3 15" xfId="27908"/>
    <cellStyle name="货币 12 23 3 16" xfId="28208"/>
    <cellStyle name="货币 12 23 3 17" xfId="27930"/>
    <cellStyle name="货币 12 23 3 18" xfId="27950"/>
    <cellStyle name="货币 12 23 3 19" xfId="29077"/>
    <cellStyle name="货币 12 23 3 2" xfId="27545"/>
    <cellStyle name="货币 12 23 3 20" xfId="28777"/>
    <cellStyle name="货币 12 23 3 21" xfId="28983"/>
    <cellStyle name="货币 12 23 3 22" xfId="28834"/>
    <cellStyle name="货币 12 23 3 23" xfId="28930"/>
    <cellStyle name="货币 12 23 3 24" xfId="28873"/>
    <cellStyle name="货币 12 23 3 25" xfId="29131"/>
    <cellStyle name="货币 12 23 3 26" xfId="30565"/>
    <cellStyle name="货币 12 23 3 3" xfId="28391"/>
    <cellStyle name="货币 12 23 3 4" xfId="28252"/>
    <cellStyle name="货币 12 23 3 5" xfId="28333"/>
    <cellStyle name="货币 12 23 3 6" xfId="28501"/>
    <cellStyle name="货币 12 23 3 7" xfId="28688"/>
    <cellStyle name="货币 12 23 3 8" xfId="28766"/>
    <cellStyle name="货币 12 23 3 9" xfId="27736"/>
    <cellStyle name="货币 12 24" xfId="24138"/>
    <cellStyle name="货币 12 25" xfId="24935"/>
    <cellStyle name="货币 12 26" xfId="25097"/>
    <cellStyle name="货币 12 27" xfId="25676"/>
    <cellStyle name="货币 12 28" xfId="25234"/>
    <cellStyle name="货币 12 29" xfId="26118"/>
    <cellStyle name="货币 12 3" xfId="15221"/>
    <cellStyle name="货币 12 30" xfId="26255"/>
    <cellStyle name="货币 12 31" xfId="26357"/>
    <cellStyle name="货币 12 4" xfId="15222"/>
    <cellStyle name="货币 12 5" xfId="15223"/>
    <cellStyle name="货币 12 6" xfId="15224"/>
    <cellStyle name="货币 12 7" xfId="15225"/>
    <cellStyle name="货币 12 8" xfId="15226"/>
    <cellStyle name="货币 12 9" xfId="15227"/>
    <cellStyle name="货币 13" xfId="15228"/>
    <cellStyle name="货币 13 10" xfId="15229"/>
    <cellStyle name="货币 13 11" xfId="15230"/>
    <cellStyle name="货币 13 12" xfId="15231"/>
    <cellStyle name="货币 13 13" xfId="15232"/>
    <cellStyle name="货币 13 14" xfId="22551"/>
    <cellStyle name="货币 13 14 2" xfId="24762"/>
    <cellStyle name="货币 13 14 3" xfId="25939"/>
    <cellStyle name="货币 13 14 3 10" xfId="28014"/>
    <cellStyle name="货币 13 14 3 11" xfId="27847"/>
    <cellStyle name="货币 13 14 3 12" xfId="27977"/>
    <cellStyle name="货币 13 14 3 13" xfId="27899"/>
    <cellStyle name="货币 13 14 3 14" xfId="27957"/>
    <cellStyle name="货币 13 14 3 15" xfId="27726"/>
    <cellStyle name="货币 13 14 3 16" xfId="28063"/>
    <cellStyle name="货币 13 14 3 17" xfId="27817"/>
    <cellStyle name="货币 13 14 3 18" xfId="27985"/>
    <cellStyle name="货币 13 14 3 19" xfId="29033"/>
    <cellStyle name="货币 13 14 3 2" xfId="27501"/>
    <cellStyle name="货币 13 14 3 20" xfId="28821"/>
    <cellStyle name="货币 13 14 3 21" xfId="28944"/>
    <cellStyle name="货币 13 14 3 22" xfId="28863"/>
    <cellStyle name="货币 13 14 3 23" xfId="28900"/>
    <cellStyle name="货币 13 14 3 24" xfId="28895"/>
    <cellStyle name="货币 13 14 3 25" xfId="29087"/>
    <cellStyle name="货币 13 14 3 26" xfId="30521"/>
    <cellStyle name="货币 13 14 3 3" xfId="28347"/>
    <cellStyle name="货币 13 14 3 4" xfId="28284"/>
    <cellStyle name="货币 13 14 3 5" xfId="28301"/>
    <cellStyle name="货币 13 14 3 6" xfId="28456"/>
    <cellStyle name="货币 13 14 3 7" xfId="28419"/>
    <cellStyle name="货币 13 14 3 8" xfId="28722"/>
    <cellStyle name="货币 13 14 3 9" xfId="27768"/>
    <cellStyle name="货币 13 15" xfId="22723"/>
    <cellStyle name="货币 13 15 2" xfId="24767"/>
    <cellStyle name="货币 13 15 3" xfId="25945"/>
    <cellStyle name="货币 13 15 3 10" xfId="28019"/>
    <cellStyle name="货币 13 15 3 11" xfId="27842"/>
    <cellStyle name="货币 13 15 3 12" xfId="27805"/>
    <cellStyle name="货币 13 15 3 13" xfId="28084"/>
    <cellStyle name="货币 13 15 3 14" xfId="27988"/>
    <cellStyle name="货币 13 15 3 15" xfId="28142"/>
    <cellStyle name="货币 13 15 3 16" xfId="27965"/>
    <cellStyle name="货币 13 15 3 17" xfId="27790"/>
    <cellStyle name="货币 13 15 3 18" xfId="27999"/>
    <cellStyle name="货币 13 15 3 19" xfId="29038"/>
    <cellStyle name="货币 13 15 3 2" xfId="27506"/>
    <cellStyle name="货币 13 15 3 20" xfId="28816"/>
    <cellStyle name="货币 13 15 3 21" xfId="28949"/>
    <cellStyle name="货币 13 15 3 22" xfId="29012"/>
    <cellStyle name="货币 13 15 3 23" xfId="28988"/>
    <cellStyle name="货币 13 15 3 24" xfId="28995"/>
    <cellStyle name="货币 13 15 3 25" xfId="29092"/>
    <cellStyle name="货币 13 15 3 26" xfId="30526"/>
    <cellStyle name="货币 13 15 3 3" xfId="28352"/>
    <cellStyle name="货币 13 15 3 4" xfId="28279"/>
    <cellStyle name="货币 13 15 3 5" xfId="28306"/>
    <cellStyle name="货币 13 15 3 6" xfId="28462"/>
    <cellStyle name="货币 13 15 3 7" xfId="28649"/>
    <cellStyle name="货币 13 15 3 8" xfId="28727"/>
    <cellStyle name="货币 13 15 3 9" xfId="27763"/>
    <cellStyle name="货币 13 16" xfId="22888"/>
    <cellStyle name="货币 13 16 2" xfId="24772"/>
    <cellStyle name="货币 13 16 3" xfId="25950"/>
    <cellStyle name="货币 13 16 3 10" xfId="28190"/>
    <cellStyle name="货币 13 16 3 11" xfId="27776"/>
    <cellStyle name="货币 13 16 3 12" xfId="27794"/>
    <cellStyle name="货币 13 16 3 13" xfId="27996"/>
    <cellStyle name="货币 13 16 3 14" xfId="27858"/>
    <cellStyle name="货币 13 16 3 15" xfId="28151"/>
    <cellStyle name="货币 13 16 3 16" xfId="27801"/>
    <cellStyle name="货币 13 16 3 17" xfId="28128"/>
    <cellStyle name="货币 13 16 3 18" xfId="27863"/>
    <cellStyle name="货币 13 16 3 19" xfId="29043"/>
    <cellStyle name="货币 13 16 3 2" xfId="27511"/>
    <cellStyle name="货币 13 16 3 20" xfId="28811"/>
    <cellStyle name="货币 13 16 3 21" xfId="29029"/>
    <cellStyle name="货币 13 16 3 22" xfId="28825"/>
    <cellStyle name="货币 13 16 3 23" xfId="28940"/>
    <cellStyle name="货币 13 16 3 24" xfId="28938"/>
    <cellStyle name="货币 13 16 3 25" xfId="29097"/>
    <cellStyle name="货币 13 16 3 26" xfId="30531"/>
    <cellStyle name="货币 13 16 3 3" xfId="28357"/>
    <cellStyle name="货币 13 16 3 4" xfId="28397"/>
    <cellStyle name="货币 13 16 3 5" xfId="28248"/>
    <cellStyle name="货币 13 16 3 6" xfId="28467"/>
    <cellStyle name="货币 13 16 3 7" xfId="28654"/>
    <cellStyle name="货币 13 16 3 8" xfId="28732"/>
    <cellStyle name="货币 13 16 3 9" xfId="28200"/>
    <cellStyle name="货币 13 17" xfId="23053"/>
    <cellStyle name="货币 13 17 2" xfId="24777"/>
    <cellStyle name="货币 13 17 3" xfId="25955"/>
    <cellStyle name="货币 13 17 3 10" xfId="28024"/>
    <cellStyle name="货币 13 17 3 11" xfId="27837"/>
    <cellStyle name="货币 13 17 3 12" xfId="28111"/>
    <cellStyle name="货币 13 17 3 13" xfId="28106"/>
    <cellStyle name="货币 13 17 3 14" xfId="28072"/>
    <cellStyle name="货币 13 17 3 15" xfId="28078"/>
    <cellStyle name="货币 13 17 3 16" xfId="28170"/>
    <cellStyle name="货币 13 17 3 17" xfId="28770"/>
    <cellStyle name="货币 13 17 3 18" xfId="28065"/>
    <cellStyle name="货币 13 17 3 19" xfId="29048"/>
    <cellStyle name="货币 13 17 3 2" xfId="27516"/>
    <cellStyle name="货币 13 17 3 20" xfId="28806"/>
    <cellStyle name="货币 13 17 3 21" xfId="28954"/>
    <cellStyle name="货币 13 17 3 22" xfId="29005"/>
    <cellStyle name="货币 13 17 3 23" xfId="28993"/>
    <cellStyle name="货币 13 17 3 24" xfId="28990"/>
    <cellStyle name="货币 13 17 3 25" xfId="29102"/>
    <cellStyle name="货币 13 17 3 26" xfId="30536"/>
    <cellStyle name="货币 13 17 3 3" xfId="28362"/>
    <cellStyle name="货币 13 17 3 4" xfId="28338"/>
    <cellStyle name="货币 13 17 3 5" xfId="28293"/>
    <cellStyle name="货币 13 17 3 6" xfId="28472"/>
    <cellStyle name="货币 13 17 3 7" xfId="28659"/>
    <cellStyle name="货币 13 17 3 8" xfId="28737"/>
    <cellStyle name="货币 13 17 3 9" xfId="28159"/>
    <cellStyle name="货币 13 18" xfId="23218"/>
    <cellStyle name="货币 13 18 2" xfId="24782"/>
    <cellStyle name="货币 13 18 3" xfId="25960"/>
    <cellStyle name="货币 13 18 3 10" xfId="28029"/>
    <cellStyle name="货币 13 18 3 11" xfId="28171"/>
    <cellStyle name="货币 13 18 3 12" xfId="28117"/>
    <cellStyle name="货币 13 18 3 13" xfId="27893"/>
    <cellStyle name="货币 13 18 3 14" xfId="27796"/>
    <cellStyle name="货币 13 18 3 15" xfId="28166"/>
    <cellStyle name="货币 13 18 3 16" xfId="27859"/>
    <cellStyle name="货币 13 18 3 17" xfId="27785"/>
    <cellStyle name="货币 13 18 3 18" xfId="28001"/>
    <cellStyle name="货币 13 18 3 19" xfId="29053"/>
    <cellStyle name="货币 13 18 3 2" xfId="27521"/>
    <cellStyle name="货币 13 18 3 20" xfId="28801"/>
    <cellStyle name="货币 13 18 3 21" xfId="28959"/>
    <cellStyle name="货币 13 18 3 22" xfId="28858"/>
    <cellStyle name="货币 13 18 3 23" xfId="28906"/>
    <cellStyle name="货币 13 18 3 24" xfId="29022"/>
    <cellStyle name="货币 13 18 3 25" xfId="29107"/>
    <cellStyle name="货币 13 18 3 26" xfId="30541"/>
    <cellStyle name="货币 13 18 3 3" xfId="28367"/>
    <cellStyle name="货币 13 18 3 4" xfId="28272"/>
    <cellStyle name="货币 13 18 3 5" xfId="28313"/>
    <cellStyle name="货币 13 18 3 6" xfId="28477"/>
    <cellStyle name="货币 13 18 3 7" xfId="28664"/>
    <cellStyle name="货币 13 18 3 8" xfId="28742"/>
    <cellStyle name="货币 13 18 3 9" xfId="27756"/>
    <cellStyle name="货币 13 19" xfId="23382"/>
    <cellStyle name="货币 13 19 2" xfId="24787"/>
    <cellStyle name="货币 13 19 3" xfId="25965"/>
    <cellStyle name="货币 13 19 3 10" xfId="28034"/>
    <cellStyle name="货币 13 19 3 11" xfId="27832"/>
    <cellStyle name="货币 13 19 3 12" xfId="28232"/>
    <cellStyle name="货币 13 19 3 13" xfId="27888"/>
    <cellStyle name="货币 13 19 3 14" xfId="28126"/>
    <cellStyle name="货币 13 19 3 15" xfId="27923"/>
    <cellStyle name="货币 13 19 3 16" xfId="28227"/>
    <cellStyle name="货币 13 19 3 17" xfId="28161"/>
    <cellStyle name="货币 13 19 3 18" xfId="27942"/>
    <cellStyle name="货币 13 19 3 19" xfId="29058"/>
    <cellStyle name="货币 13 19 3 2" xfId="27526"/>
    <cellStyle name="货币 13 19 3 20" xfId="28796"/>
    <cellStyle name="货币 13 19 3 21" xfId="28964"/>
    <cellStyle name="货币 13 19 3 22" xfId="28853"/>
    <cellStyle name="货币 13 19 3 23" xfId="28911"/>
    <cellStyle name="货币 13 19 3 24" xfId="28888"/>
    <cellStyle name="货币 13 19 3 25" xfId="29112"/>
    <cellStyle name="货币 13 19 3 26" xfId="30546"/>
    <cellStyle name="货币 13 19 3 3" xfId="28372"/>
    <cellStyle name="货币 13 19 3 4" xfId="28267"/>
    <cellStyle name="货币 13 19 3 5" xfId="28318"/>
    <cellStyle name="货币 13 19 3 6" xfId="28482"/>
    <cellStyle name="货币 13 19 3 7" xfId="28669"/>
    <cellStyle name="货币 13 19 3 8" xfId="28747"/>
    <cellStyle name="货币 13 19 3 9" xfId="27751"/>
    <cellStyle name="货币 13 2" xfId="15233"/>
    <cellStyle name="货币 13 20" xfId="23546"/>
    <cellStyle name="货币 13 20 2" xfId="24792"/>
    <cellStyle name="货币 13 20 3" xfId="25970"/>
    <cellStyle name="货币 13 20 3 10" xfId="28039"/>
    <cellStyle name="货币 13 20 3 11" xfId="27827"/>
    <cellStyle name="货币 13 20 3 12" xfId="28219"/>
    <cellStyle name="货币 13 20 3 13" xfId="27883"/>
    <cellStyle name="货币 13 20 3 14" xfId="27962"/>
    <cellStyle name="货币 13 20 3 15" xfId="27918"/>
    <cellStyle name="货币 13 20 3 16" xfId="28149"/>
    <cellStyle name="货币 13 20 3 17" xfId="27933"/>
    <cellStyle name="货币 13 20 3 18" xfId="27947"/>
    <cellStyle name="货币 13 20 3 19" xfId="29063"/>
    <cellStyle name="货币 13 20 3 2" xfId="27531"/>
    <cellStyle name="货币 13 20 3 20" xfId="28791"/>
    <cellStyle name="货币 13 20 3 21" xfId="28969"/>
    <cellStyle name="货币 13 20 3 22" xfId="28848"/>
    <cellStyle name="货币 13 20 3 23" xfId="28916"/>
    <cellStyle name="货币 13 20 3 24" xfId="28883"/>
    <cellStyle name="货币 13 20 3 25" xfId="29117"/>
    <cellStyle name="货币 13 20 3 26" xfId="30551"/>
    <cellStyle name="货币 13 20 3 3" xfId="28377"/>
    <cellStyle name="货币 13 20 3 4" xfId="28262"/>
    <cellStyle name="货币 13 20 3 5" xfId="28323"/>
    <cellStyle name="货币 13 20 3 6" xfId="28487"/>
    <cellStyle name="货币 13 20 3 7" xfId="28674"/>
    <cellStyle name="货币 13 20 3 8" xfId="28752"/>
    <cellStyle name="货币 13 20 3 9" xfId="27746"/>
    <cellStyle name="货币 13 21" xfId="23710"/>
    <cellStyle name="货币 13 21 2" xfId="24797"/>
    <cellStyle name="货币 13 21 3" xfId="25975"/>
    <cellStyle name="货币 13 21 3 10" xfId="28044"/>
    <cellStyle name="货币 13 21 3 11" xfId="28145"/>
    <cellStyle name="货币 13 21 3 12" xfId="28210"/>
    <cellStyle name="货币 13 21 3 13" xfId="27878"/>
    <cellStyle name="货币 13 21 3 14" xfId="27797"/>
    <cellStyle name="货币 13 21 3 15" xfId="27994"/>
    <cellStyle name="货币 13 21 3 16" xfId="28188"/>
    <cellStyle name="货币 13 21 3 17" xfId="27969"/>
    <cellStyle name="货币 13 21 3 18" xfId="28202"/>
    <cellStyle name="货币 13 21 3 19" xfId="29068"/>
    <cellStyle name="货币 13 21 3 2" xfId="27536"/>
    <cellStyle name="货币 13 21 3 20" xfId="28786"/>
    <cellStyle name="货币 13 21 3 21" xfId="28974"/>
    <cellStyle name="货币 13 21 3 22" xfId="28843"/>
    <cellStyle name="货币 13 21 3 23" xfId="28921"/>
    <cellStyle name="货币 13 21 3 24" xfId="29021"/>
    <cellStyle name="货币 13 21 3 25" xfId="29122"/>
    <cellStyle name="货币 13 21 3 26" xfId="30556"/>
    <cellStyle name="货币 13 21 3 3" xfId="28382"/>
    <cellStyle name="货币 13 21 3 4" xfId="28261"/>
    <cellStyle name="货币 13 21 3 5" xfId="28324"/>
    <cellStyle name="货币 13 21 3 6" xfId="28492"/>
    <cellStyle name="货币 13 21 3 7" xfId="28679"/>
    <cellStyle name="货币 13 21 3 8" xfId="28757"/>
    <cellStyle name="货币 13 21 3 9" xfId="27745"/>
    <cellStyle name="货币 13 22" xfId="23873"/>
    <cellStyle name="货币 13 22 2" xfId="24802"/>
    <cellStyle name="货币 13 22 3" xfId="25980"/>
    <cellStyle name="货币 13 22 3 10" xfId="28049"/>
    <cellStyle name="货币 13 22 3 11" xfId="28125"/>
    <cellStyle name="货币 13 22 3 12" xfId="28137"/>
    <cellStyle name="货币 13 22 3 13" xfId="27873"/>
    <cellStyle name="货币 13 22 3 14" xfId="28199"/>
    <cellStyle name="货币 13 22 3 15" xfId="27912"/>
    <cellStyle name="货币 13 22 3 16" xfId="28242"/>
    <cellStyle name="货币 13 22 3 17" xfId="27779"/>
    <cellStyle name="货币 13 22 3 18" xfId="28006"/>
    <cellStyle name="货币 13 22 3 19" xfId="29073"/>
    <cellStyle name="货币 13 22 3 2" xfId="27541"/>
    <cellStyle name="货币 13 22 3 20" xfId="28781"/>
    <cellStyle name="货币 13 22 3 21" xfId="28979"/>
    <cellStyle name="货币 13 22 3 22" xfId="28838"/>
    <cellStyle name="货币 13 22 3 23" xfId="28926"/>
    <cellStyle name="货币 13 22 3 24" xfId="28877"/>
    <cellStyle name="货币 13 22 3 25" xfId="29127"/>
    <cellStyle name="货币 13 22 3 26" xfId="30561"/>
    <cellStyle name="货币 13 22 3 3" xfId="28387"/>
    <cellStyle name="货币 13 22 3 4" xfId="28256"/>
    <cellStyle name="货币 13 22 3 5" xfId="28329"/>
    <cellStyle name="货币 13 22 3 6" xfId="28497"/>
    <cellStyle name="货币 13 22 3 7" xfId="28684"/>
    <cellStyle name="货币 13 22 3 8" xfId="28762"/>
    <cellStyle name="货币 13 22 3 9" xfId="27740"/>
    <cellStyle name="货币 13 23" xfId="24038"/>
    <cellStyle name="货币 13 23 2" xfId="24807"/>
    <cellStyle name="货币 13 23 3" xfId="25985"/>
    <cellStyle name="货币 13 23 3 10" xfId="28054"/>
    <cellStyle name="货币 13 23 3 11" xfId="27822"/>
    <cellStyle name="货币 13 23 3 12" xfId="28237"/>
    <cellStyle name="货币 13 23 3 13" xfId="27868"/>
    <cellStyle name="货币 13 23 3 14" xfId="28187"/>
    <cellStyle name="货币 13 23 3 15" xfId="27907"/>
    <cellStyle name="货币 13 23 3 16" xfId="28204"/>
    <cellStyle name="货币 13 23 3 17" xfId="27929"/>
    <cellStyle name="货币 13 23 3 18" xfId="27951"/>
    <cellStyle name="货币 13 23 3 19" xfId="29078"/>
    <cellStyle name="货币 13 23 3 2" xfId="27546"/>
    <cellStyle name="货币 13 23 3 20" xfId="28776"/>
    <cellStyle name="货币 13 23 3 21" xfId="28984"/>
    <cellStyle name="货币 13 23 3 22" xfId="28833"/>
    <cellStyle name="货币 13 23 3 23" xfId="28931"/>
    <cellStyle name="货币 13 23 3 24" xfId="28872"/>
    <cellStyle name="货币 13 23 3 25" xfId="29132"/>
    <cellStyle name="货币 13 23 3 26" xfId="30566"/>
    <cellStyle name="货币 13 23 3 3" xfId="28392"/>
    <cellStyle name="货币 13 23 3 4" xfId="28251"/>
    <cellStyle name="货币 13 23 3 5" xfId="28334"/>
    <cellStyle name="货币 13 23 3 6" xfId="28502"/>
    <cellStyle name="货币 13 23 3 7" xfId="28689"/>
    <cellStyle name="货币 13 23 3 8" xfId="28767"/>
    <cellStyle name="货币 13 23 3 9" xfId="27735"/>
    <cellStyle name="货币 13 24" xfId="24140"/>
    <cellStyle name="货币 13 25" xfId="24936"/>
    <cellStyle name="货币 13 26" xfId="25098"/>
    <cellStyle name="货币 13 27" xfId="25677"/>
    <cellStyle name="货币 13 28" xfId="25233"/>
    <cellStyle name="货币 13 29" xfId="26120"/>
    <cellStyle name="货币 13 3" xfId="15234"/>
    <cellStyle name="货币 13 30" xfId="26257"/>
    <cellStyle name="货币 13 31" xfId="26355"/>
    <cellStyle name="货币 13 4" xfId="15235"/>
    <cellStyle name="货币 13 5" xfId="15236"/>
    <cellStyle name="货币 13 6" xfId="15237"/>
    <cellStyle name="货币 13 7" xfId="15238"/>
    <cellStyle name="货币 13 8" xfId="15239"/>
    <cellStyle name="货币 13 9" xfId="15240"/>
    <cellStyle name="货币 14" xfId="15241"/>
    <cellStyle name="货币 14 10" xfId="15242"/>
    <cellStyle name="货币 14 11" xfId="15243"/>
    <cellStyle name="货币 14 12" xfId="15244"/>
    <cellStyle name="货币 14 13" xfId="15245"/>
    <cellStyle name="货币 14 14" xfId="22552"/>
    <cellStyle name="货币 14 14 2" xfId="24763"/>
    <cellStyle name="货币 14 14 3" xfId="25940"/>
    <cellStyle name="货币 14 14 3 10" xfId="28015"/>
    <cellStyle name="货币 14 14 3 11" xfId="27846"/>
    <cellStyle name="货币 14 14 3 12" xfId="27978"/>
    <cellStyle name="货币 14 14 3 13" xfId="27898"/>
    <cellStyle name="货币 14 14 3 14" xfId="27958"/>
    <cellStyle name="货币 14 14 3 15" xfId="28156"/>
    <cellStyle name="货币 14 14 3 16" xfId="28133"/>
    <cellStyle name="货币 14 14 3 17" xfId="27810"/>
    <cellStyle name="货币 14 14 3 18" xfId="27811"/>
    <cellStyle name="货币 14 14 3 19" xfId="29034"/>
    <cellStyle name="货币 14 14 3 2" xfId="27502"/>
    <cellStyle name="货币 14 14 3 20" xfId="28820"/>
    <cellStyle name="货币 14 14 3 21" xfId="28945"/>
    <cellStyle name="货币 14 14 3 22" xfId="28862"/>
    <cellStyle name="货币 14 14 3 23" xfId="28901"/>
    <cellStyle name="货币 14 14 3 24" xfId="28894"/>
    <cellStyle name="货币 14 14 3 25" xfId="29088"/>
    <cellStyle name="货币 14 14 3 26" xfId="30522"/>
    <cellStyle name="货币 14 14 3 3" xfId="28348"/>
    <cellStyle name="货币 14 14 3 4" xfId="28283"/>
    <cellStyle name="货币 14 14 3 5" xfId="28302"/>
    <cellStyle name="货币 14 14 3 6" xfId="28457"/>
    <cellStyle name="货币 14 14 3 7" xfId="28418"/>
    <cellStyle name="货币 14 14 3 8" xfId="28723"/>
    <cellStyle name="货币 14 14 3 9" xfId="27767"/>
    <cellStyle name="货币 14 15" xfId="22724"/>
    <cellStyle name="货币 14 15 2" xfId="24768"/>
    <cellStyle name="货币 14 15 3" xfId="25946"/>
    <cellStyle name="货币 14 15 3 10" xfId="28020"/>
    <cellStyle name="货币 14 15 3 11" xfId="27841"/>
    <cellStyle name="货币 14 15 3 12" xfId="27808"/>
    <cellStyle name="货币 14 15 3 13" xfId="27816"/>
    <cellStyle name="货币 14 15 3 14" xfId="27986"/>
    <cellStyle name="货币 14 15 3 15" xfId="27806"/>
    <cellStyle name="货币 14 15 3 16" xfId="28071"/>
    <cellStyle name="货币 14 15 3 17" xfId="28070"/>
    <cellStyle name="货币 14 15 3 18" xfId="28129"/>
    <cellStyle name="货币 14 15 3 19" xfId="29039"/>
    <cellStyle name="货币 14 15 3 2" xfId="27507"/>
    <cellStyle name="货币 14 15 3 20" xfId="28815"/>
    <cellStyle name="货币 14 15 3 21" xfId="29017"/>
    <cellStyle name="货币 14 15 3 22" xfId="29011"/>
    <cellStyle name="货币 14 15 3 23" xfId="28992"/>
    <cellStyle name="货币 14 15 3 24" xfId="28996"/>
    <cellStyle name="货币 14 15 3 25" xfId="29093"/>
    <cellStyle name="货币 14 15 3 26" xfId="30527"/>
    <cellStyle name="货币 14 15 3 3" xfId="28353"/>
    <cellStyle name="货币 14 15 3 4" xfId="28278"/>
    <cellStyle name="货币 14 15 3 5" xfId="28307"/>
    <cellStyle name="货币 14 15 3 6" xfId="28463"/>
    <cellStyle name="货币 14 15 3 7" xfId="28650"/>
    <cellStyle name="货币 14 15 3 8" xfId="28728"/>
    <cellStyle name="货币 14 15 3 9" xfId="27762"/>
    <cellStyle name="货币 14 16" xfId="22889"/>
    <cellStyle name="货币 14 16 2" xfId="24773"/>
    <cellStyle name="货币 14 16 3" xfId="25951"/>
    <cellStyle name="货币 14 16 3 10" xfId="28195"/>
    <cellStyle name="货币 14 16 3 11" xfId="27773"/>
    <cellStyle name="货币 14 16 3 12" xfId="28010"/>
    <cellStyle name="货币 14 16 3 13" xfId="27851"/>
    <cellStyle name="货币 14 16 3 14" xfId="27973"/>
    <cellStyle name="货币 14 16 3 15" xfId="27807"/>
    <cellStyle name="货币 14 16 3 16" xfId="28092"/>
    <cellStyle name="货币 14 16 3 17" xfId="28105"/>
    <cellStyle name="货币 14 16 3 18" xfId="28066"/>
    <cellStyle name="货币 14 16 3 19" xfId="29044"/>
    <cellStyle name="货币 14 16 3 2" xfId="27512"/>
    <cellStyle name="货币 14 16 3 20" xfId="28810"/>
    <cellStyle name="货币 14 16 3 21" xfId="28950"/>
    <cellStyle name="货币 14 16 3 22" xfId="29020"/>
    <cellStyle name="货币 14 16 3 23" xfId="28941"/>
    <cellStyle name="货币 14 16 3 24" xfId="28865"/>
    <cellStyle name="货币 14 16 3 25" xfId="29098"/>
    <cellStyle name="货币 14 16 3 26" xfId="30532"/>
    <cellStyle name="货币 14 16 3 3" xfId="28358"/>
    <cellStyle name="货币 14 16 3 4" xfId="28395"/>
    <cellStyle name="货币 14 16 3 5" xfId="28250"/>
    <cellStyle name="货币 14 16 3 6" xfId="28468"/>
    <cellStyle name="货币 14 16 3 7" xfId="28655"/>
    <cellStyle name="货币 14 16 3 8" xfId="28733"/>
    <cellStyle name="货币 14 16 3 9" xfId="28196"/>
    <cellStyle name="货币 14 17" xfId="23054"/>
    <cellStyle name="货币 14 17 2" xfId="24778"/>
    <cellStyle name="货币 14 17 3" xfId="25956"/>
    <cellStyle name="货币 14 17 3 10" xfId="28025"/>
    <cellStyle name="货币 14 17 3 11" xfId="27836"/>
    <cellStyle name="货币 14 17 3 12" xfId="28100"/>
    <cellStyle name="货币 14 17 3 13" xfId="28096"/>
    <cellStyle name="货币 14 17 3 14" xfId="28093"/>
    <cellStyle name="货币 14 17 3 15" xfId="28081"/>
    <cellStyle name="货币 14 17 3 16" xfId="28082"/>
    <cellStyle name="货币 14 17 3 17" xfId="28067"/>
    <cellStyle name="货币 14 17 3 18" xfId="28080"/>
    <cellStyle name="货币 14 17 3 19" xfId="29049"/>
    <cellStyle name="货币 14 17 3 2" xfId="27517"/>
    <cellStyle name="货币 14 17 3 20" xfId="28805"/>
    <cellStyle name="货币 14 17 3 21" xfId="28955"/>
    <cellStyle name="货币 14 17 3 22" xfId="29004"/>
    <cellStyle name="货币 14 17 3 23" xfId="28902"/>
    <cellStyle name="货币 14 17 3 24" xfId="28994"/>
    <cellStyle name="货币 14 17 3 25" xfId="29103"/>
    <cellStyle name="货币 14 17 3 26" xfId="30537"/>
    <cellStyle name="货币 14 17 3 3" xfId="28363"/>
    <cellStyle name="货币 14 17 3 4" xfId="28337"/>
    <cellStyle name="货币 14 17 3 5" xfId="28294"/>
    <cellStyle name="货币 14 17 3 6" xfId="28473"/>
    <cellStyle name="货币 14 17 3 7" xfId="28660"/>
    <cellStyle name="货币 14 17 3 8" xfId="28738"/>
    <cellStyle name="货币 14 17 3 9" xfId="28155"/>
    <cellStyle name="货币 14 18" xfId="23219"/>
    <cellStyle name="货币 14 18 2" xfId="24783"/>
    <cellStyle name="货币 14 18 3" xfId="25961"/>
    <cellStyle name="货币 14 18 3 10" xfId="28030"/>
    <cellStyle name="货币 14 18 3 11" xfId="28160"/>
    <cellStyle name="货币 14 18 3 12" xfId="28231"/>
    <cellStyle name="货币 14 18 3 13" xfId="27892"/>
    <cellStyle name="货币 14 18 3 14" xfId="27960"/>
    <cellStyle name="货币 14 18 3 15" xfId="27927"/>
    <cellStyle name="货币 14 18 3 16" xfId="27953"/>
    <cellStyle name="货币 14 18 3 17" xfId="28186"/>
    <cellStyle name="货币 14 18 3 18" xfId="27938"/>
    <cellStyle name="货币 14 18 3 19" xfId="29054"/>
    <cellStyle name="货币 14 18 3 2" xfId="27522"/>
    <cellStyle name="货币 14 18 3 20" xfId="28800"/>
    <cellStyle name="货币 14 18 3 21" xfId="28960"/>
    <cellStyle name="货币 14 18 3 22" xfId="28857"/>
    <cellStyle name="货币 14 18 3 23" xfId="28907"/>
    <cellStyle name="货币 14 18 3 24" xfId="29019"/>
    <cellStyle name="货币 14 18 3 25" xfId="29108"/>
    <cellStyle name="货币 14 18 3 26" xfId="30542"/>
    <cellStyle name="货币 14 18 3 3" xfId="28368"/>
    <cellStyle name="货币 14 18 3 4" xfId="28271"/>
    <cellStyle name="货币 14 18 3 5" xfId="28314"/>
    <cellStyle name="货币 14 18 3 6" xfId="28478"/>
    <cellStyle name="货币 14 18 3 7" xfId="28665"/>
    <cellStyle name="货币 14 18 3 8" xfId="28743"/>
    <cellStyle name="货币 14 18 3 9" xfId="27755"/>
    <cellStyle name="货币 14 19" xfId="23383"/>
    <cellStyle name="货币 14 19 2" xfId="24788"/>
    <cellStyle name="货币 14 19 3" xfId="25966"/>
    <cellStyle name="货币 14 19 3 10" xfId="28035"/>
    <cellStyle name="货币 14 19 3 11" xfId="27831"/>
    <cellStyle name="货币 14 19 3 12" xfId="28220"/>
    <cellStyle name="货币 14 19 3 13" xfId="27887"/>
    <cellStyle name="货币 14 19 3 14" xfId="28131"/>
    <cellStyle name="货币 14 19 3 15" xfId="27922"/>
    <cellStyle name="货币 14 19 3 16" xfId="28146"/>
    <cellStyle name="货币 14 19 3 17" xfId="27937"/>
    <cellStyle name="货币 14 19 3 18" xfId="27943"/>
    <cellStyle name="货币 14 19 3 19" xfId="29059"/>
    <cellStyle name="货币 14 19 3 2" xfId="27527"/>
    <cellStyle name="货币 14 19 3 20" xfId="28795"/>
    <cellStyle name="货币 14 19 3 21" xfId="28965"/>
    <cellStyle name="货币 14 19 3 22" xfId="28852"/>
    <cellStyle name="货币 14 19 3 23" xfId="28912"/>
    <cellStyle name="货币 14 19 3 24" xfId="28887"/>
    <cellStyle name="货币 14 19 3 25" xfId="29113"/>
    <cellStyle name="货币 14 19 3 26" xfId="30547"/>
    <cellStyle name="货币 14 19 3 3" xfId="28373"/>
    <cellStyle name="货币 14 19 3 4" xfId="28266"/>
    <cellStyle name="货币 14 19 3 5" xfId="28319"/>
    <cellStyle name="货币 14 19 3 6" xfId="28483"/>
    <cellStyle name="货币 14 19 3 7" xfId="28670"/>
    <cellStyle name="货币 14 19 3 8" xfId="28748"/>
    <cellStyle name="货币 14 19 3 9" xfId="27750"/>
    <cellStyle name="货币 14 2" xfId="15246"/>
    <cellStyle name="货币 14 20" xfId="23547"/>
    <cellStyle name="货币 14 20 2" xfId="24793"/>
    <cellStyle name="货币 14 20 3" xfId="25971"/>
    <cellStyle name="货币 14 20 3 10" xfId="28040"/>
    <cellStyle name="货币 14 20 3 11" xfId="27826"/>
    <cellStyle name="货币 14 20 3 12" xfId="28224"/>
    <cellStyle name="货币 14 20 3 13" xfId="27882"/>
    <cellStyle name="货币 14 20 3 14" xfId="28144"/>
    <cellStyle name="货币 14 20 3 15" xfId="27917"/>
    <cellStyle name="货币 14 20 3 16" xfId="28240"/>
    <cellStyle name="货币 14 20 3 17" xfId="27795"/>
    <cellStyle name="货币 14 20 3 18" xfId="27995"/>
    <cellStyle name="货币 14 20 3 19" xfId="29064"/>
    <cellStyle name="货币 14 20 3 2" xfId="27532"/>
    <cellStyle name="货币 14 20 3 20" xfId="28790"/>
    <cellStyle name="货币 14 20 3 21" xfId="28970"/>
    <cellStyle name="货币 14 20 3 22" xfId="28847"/>
    <cellStyle name="货币 14 20 3 23" xfId="28917"/>
    <cellStyle name="货币 14 20 3 24" xfId="28882"/>
    <cellStyle name="货币 14 20 3 25" xfId="29118"/>
    <cellStyle name="货币 14 20 3 26" xfId="30552"/>
    <cellStyle name="货币 14 20 3 3" xfId="28378"/>
    <cellStyle name="货币 14 20 3 4" xfId="28343"/>
    <cellStyle name="货币 14 20 3 5" xfId="28288"/>
    <cellStyle name="货币 14 20 3 6" xfId="28488"/>
    <cellStyle name="货币 14 20 3 7" xfId="28675"/>
    <cellStyle name="货币 14 20 3 8" xfId="28753"/>
    <cellStyle name="货币 14 20 3 9" xfId="28191"/>
    <cellStyle name="货币 14 21" xfId="23711"/>
    <cellStyle name="货币 14 21 2" xfId="24798"/>
    <cellStyle name="货币 14 21 3" xfId="25976"/>
    <cellStyle name="货币 14 21 3 10" xfId="28045"/>
    <cellStyle name="货币 14 21 3 11" xfId="28141"/>
    <cellStyle name="货币 14 21 3 12" xfId="28132"/>
    <cellStyle name="货币 14 21 3 13" xfId="27877"/>
    <cellStyle name="货币 14 21 3 14" xfId="28147"/>
    <cellStyle name="货币 14 21 3 15" xfId="27916"/>
    <cellStyle name="货币 14 21 3 16" xfId="28213"/>
    <cellStyle name="货币 14 21 3 17" xfId="27791"/>
    <cellStyle name="货币 14 21 3 18" xfId="27998"/>
    <cellStyle name="货币 14 21 3 19" xfId="29069"/>
    <cellStyle name="货币 14 21 3 2" xfId="27537"/>
    <cellStyle name="货币 14 21 3 20" xfId="28785"/>
    <cellStyle name="货币 14 21 3 21" xfId="28975"/>
    <cellStyle name="货币 14 21 3 22" xfId="28842"/>
    <cellStyle name="货币 14 21 3 23" xfId="28922"/>
    <cellStyle name="货币 14 21 3 24" xfId="29018"/>
    <cellStyle name="货币 14 21 3 25" xfId="29123"/>
    <cellStyle name="货币 14 21 3 26" xfId="30557"/>
    <cellStyle name="货币 14 21 3 3" xfId="28383"/>
    <cellStyle name="货币 14 21 3 4" xfId="28260"/>
    <cellStyle name="货币 14 21 3 5" xfId="28325"/>
    <cellStyle name="货币 14 21 3 6" xfId="28493"/>
    <cellStyle name="货币 14 21 3 7" xfId="28680"/>
    <cellStyle name="货币 14 21 3 8" xfId="28758"/>
    <cellStyle name="货币 14 21 3 9" xfId="27744"/>
    <cellStyle name="货币 14 22" xfId="23874"/>
    <cellStyle name="货币 14 22 2" xfId="24803"/>
    <cellStyle name="货币 14 22 3" xfId="25981"/>
    <cellStyle name="货币 14 22 3 10" xfId="28050"/>
    <cellStyle name="货币 14 22 3 11" xfId="28121"/>
    <cellStyle name="货币 14 22 3 12" xfId="28236"/>
    <cellStyle name="货币 14 22 3 13" xfId="27872"/>
    <cellStyle name="货币 14 22 3 14" xfId="28209"/>
    <cellStyle name="货币 14 22 3 15" xfId="27911"/>
    <cellStyle name="货币 14 22 3 16" xfId="28211"/>
    <cellStyle name="货币 14 22 3 17" xfId="27783"/>
    <cellStyle name="货币 14 22 3 18" xfId="28167"/>
    <cellStyle name="货币 14 22 3 19" xfId="29074"/>
    <cellStyle name="货币 14 22 3 2" xfId="27542"/>
    <cellStyle name="货币 14 22 3 20" xfId="28780"/>
    <cellStyle name="货币 14 22 3 21" xfId="28980"/>
    <cellStyle name="货币 14 22 3 22" xfId="28837"/>
    <cellStyle name="货币 14 22 3 23" xfId="28927"/>
    <cellStyle name="货币 14 22 3 24" xfId="28876"/>
    <cellStyle name="货币 14 22 3 25" xfId="29128"/>
    <cellStyle name="货币 14 22 3 26" xfId="30562"/>
    <cellStyle name="货币 14 22 3 3" xfId="28388"/>
    <cellStyle name="货币 14 22 3 4" xfId="28255"/>
    <cellStyle name="货币 14 22 3 5" xfId="28330"/>
    <cellStyle name="货币 14 22 3 6" xfId="28498"/>
    <cellStyle name="货币 14 22 3 7" xfId="28685"/>
    <cellStyle name="货币 14 22 3 8" xfId="28763"/>
    <cellStyle name="货币 14 22 3 9" xfId="27739"/>
    <cellStyle name="货币 14 23" xfId="24039"/>
    <cellStyle name="货币 14 23 2" xfId="24808"/>
    <cellStyle name="货币 14 23 3" xfId="25986"/>
    <cellStyle name="货币 14 23 3 10" xfId="28055"/>
    <cellStyle name="货币 14 23 3 11" xfId="27821"/>
    <cellStyle name="货币 14 23 3 12" xfId="28216"/>
    <cellStyle name="货币 14 23 3 13" xfId="27867"/>
    <cellStyle name="货币 14 23 3 14" xfId="28184"/>
    <cellStyle name="货币 14 23 3 15" xfId="27906"/>
    <cellStyle name="货币 14 23 3 16" xfId="28241"/>
    <cellStyle name="货币 14 23 3 17" xfId="27928"/>
    <cellStyle name="货币 14 23 3 18" xfId="27952"/>
    <cellStyle name="货币 14 23 3 19" xfId="29079"/>
    <cellStyle name="货币 14 23 3 2" xfId="27547"/>
    <cellStyle name="货币 14 23 3 20" xfId="28775"/>
    <cellStyle name="货币 14 23 3 21" xfId="28985"/>
    <cellStyle name="货币 14 23 3 22" xfId="28832"/>
    <cellStyle name="货币 14 23 3 23" xfId="28932"/>
    <cellStyle name="货币 14 23 3 24" xfId="28871"/>
    <cellStyle name="货币 14 23 3 25" xfId="29133"/>
    <cellStyle name="货币 14 23 3 26" xfId="30567"/>
    <cellStyle name="货币 14 23 3 3" xfId="28393"/>
    <cellStyle name="货币 14 23 3 4" xfId="28344"/>
    <cellStyle name="货币 14 23 3 5" xfId="28287"/>
    <cellStyle name="货币 14 23 3 6" xfId="28503"/>
    <cellStyle name="货币 14 23 3 7" xfId="28690"/>
    <cellStyle name="货币 14 23 3 8" xfId="28768"/>
    <cellStyle name="货币 14 23 3 9" xfId="28192"/>
    <cellStyle name="货币 14 24" xfId="24141"/>
    <cellStyle name="货币 14 25" xfId="24937"/>
    <cellStyle name="货币 14 26" xfId="25099"/>
    <cellStyle name="货币 14 27" xfId="25678"/>
    <cellStyle name="货币 14 28" xfId="25231"/>
    <cellStyle name="货币 14 29" xfId="26121"/>
    <cellStyle name="货币 14 3" xfId="15247"/>
    <cellStyle name="货币 14 30" xfId="26258"/>
    <cellStyle name="货币 14 31" xfId="26354"/>
    <cellStyle name="货币 14 4" xfId="15248"/>
    <cellStyle name="货币 14 5" xfId="15249"/>
    <cellStyle name="货币 14 6" xfId="15250"/>
    <cellStyle name="货币 14 7" xfId="15251"/>
    <cellStyle name="货币 14 8" xfId="15252"/>
    <cellStyle name="货币 14 9" xfId="15253"/>
    <cellStyle name="货币 15" xfId="15254"/>
    <cellStyle name="货币 15 10" xfId="15255"/>
    <cellStyle name="货币 15 11" xfId="15256"/>
    <cellStyle name="货币 15 12" xfId="15257"/>
    <cellStyle name="货币 15 13" xfId="15258"/>
    <cellStyle name="货币 15 14" xfId="22553"/>
    <cellStyle name="货币 15 14 2" xfId="24764"/>
    <cellStyle name="货币 15 14 3" xfId="25941"/>
    <cellStyle name="货币 15 14 3 10" xfId="28016"/>
    <cellStyle name="货币 15 14 3 11" xfId="27845"/>
    <cellStyle name="货币 15 14 3 12" xfId="27979"/>
    <cellStyle name="货币 15 14 3 13" xfId="27897"/>
    <cellStyle name="货币 15 14 3 14" xfId="27959"/>
    <cellStyle name="货币 15 14 3 15" xfId="27784"/>
    <cellStyle name="货币 15 14 3 16" xfId="28002"/>
    <cellStyle name="货币 15 14 3 17" xfId="27774"/>
    <cellStyle name="货币 15 14 3 18" xfId="28009"/>
    <cellStyle name="货币 15 14 3 19" xfId="29035"/>
    <cellStyle name="货币 15 14 3 2" xfId="27503"/>
    <cellStyle name="货币 15 14 3 20" xfId="28819"/>
    <cellStyle name="货币 15 14 3 21" xfId="28946"/>
    <cellStyle name="货币 15 14 3 22" xfId="28861"/>
    <cellStyle name="货币 15 14 3 23" xfId="28830"/>
    <cellStyle name="货币 15 14 3 24" xfId="28893"/>
    <cellStyle name="货币 15 14 3 25" xfId="29089"/>
    <cellStyle name="货币 15 14 3 26" xfId="30523"/>
    <cellStyle name="货币 15 14 3 3" xfId="28349"/>
    <cellStyle name="货币 15 14 3 4" xfId="28282"/>
    <cellStyle name="货币 15 14 3 5" xfId="28303"/>
    <cellStyle name="货币 15 14 3 6" xfId="28458"/>
    <cellStyle name="货币 15 14 3 7" xfId="28417"/>
    <cellStyle name="货币 15 14 3 8" xfId="28724"/>
    <cellStyle name="货币 15 14 3 9" xfId="27766"/>
    <cellStyle name="货币 15 15" xfId="22725"/>
    <cellStyle name="货币 15 15 2" xfId="24769"/>
    <cellStyle name="货币 15 15 3" xfId="25947"/>
    <cellStyle name="货币 15 15 3 10" xfId="28164"/>
    <cellStyle name="货币 15 15 3 11" xfId="27798"/>
    <cellStyle name="货币 15 15 3 12" xfId="27993"/>
    <cellStyle name="货币 15 15 3 13" xfId="27860"/>
    <cellStyle name="货币 15 15 3 14" xfId="27968"/>
    <cellStyle name="货币 15 15 3 15" xfId="27905"/>
    <cellStyle name="货币 15 15 3 16" xfId="27954"/>
    <cellStyle name="货币 15 15 3 17" xfId="27732"/>
    <cellStyle name="货币 15 15 3 18" xfId="28058"/>
    <cellStyle name="货币 15 15 3 19" xfId="29040"/>
    <cellStyle name="货币 15 15 3 2" xfId="27508"/>
    <cellStyle name="货币 15 15 3 20" xfId="28814"/>
    <cellStyle name="货币 15 15 3 21" xfId="29023"/>
    <cellStyle name="货币 15 15 3 22" xfId="29010"/>
    <cellStyle name="货币 15 15 3 23" xfId="28937"/>
    <cellStyle name="货币 15 15 3 24" xfId="28867"/>
    <cellStyle name="货币 15 15 3 25" xfId="29094"/>
    <cellStyle name="货币 15 15 3 26" xfId="30528"/>
    <cellStyle name="货币 15 15 3 3" xfId="28354"/>
    <cellStyle name="货币 15 15 3 4" xfId="28277"/>
    <cellStyle name="货币 15 15 3 5" xfId="28308"/>
    <cellStyle name="货币 15 15 3 6" xfId="28464"/>
    <cellStyle name="货币 15 15 3 7" xfId="28651"/>
    <cellStyle name="货币 15 15 3 8" xfId="28729"/>
    <cellStyle name="货币 15 15 3 9" xfId="27761"/>
    <cellStyle name="货币 15 16" xfId="22890"/>
    <cellStyle name="货币 15 16 2" xfId="24774"/>
    <cellStyle name="货币 15 16 3" xfId="25952"/>
    <cellStyle name="货币 15 16 3 10" xfId="28021"/>
    <cellStyle name="货币 15 16 3 11" xfId="27840"/>
    <cellStyle name="货币 15 16 3 12" xfId="28113"/>
    <cellStyle name="货币 15 16 3 13" xfId="28095"/>
    <cellStyle name="货币 15 16 3 14" xfId="28073"/>
    <cellStyle name="货币 15 16 3 15" xfId="28089"/>
    <cellStyle name="货币 15 16 3 16" xfId="28109"/>
    <cellStyle name="货币 15 16 3 17" xfId="27815"/>
    <cellStyle name="货币 15 16 3 18" xfId="28107"/>
    <cellStyle name="货币 15 16 3 19" xfId="29045"/>
    <cellStyle name="货币 15 16 3 2" xfId="27513"/>
    <cellStyle name="货币 15 16 3 20" xfId="28809"/>
    <cellStyle name="货币 15 16 3 21" xfId="28951"/>
    <cellStyle name="货币 15 16 3 22" xfId="28824"/>
    <cellStyle name="货币 15 16 3 23" xfId="28998"/>
    <cellStyle name="货币 15 16 3 24" xfId="29001"/>
    <cellStyle name="货币 15 16 3 25" xfId="29099"/>
    <cellStyle name="货币 15 16 3 26" xfId="30533"/>
    <cellStyle name="货币 15 16 3 3" xfId="28359"/>
    <cellStyle name="货币 15 16 3 4" xfId="28398"/>
    <cellStyle name="货币 15 16 3 5" xfId="28247"/>
    <cellStyle name="货币 15 16 3 6" xfId="28469"/>
    <cellStyle name="货币 15 16 3 7" xfId="28656"/>
    <cellStyle name="货币 15 16 3 8" xfId="28734"/>
    <cellStyle name="货币 15 16 3 9" xfId="28205"/>
    <cellStyle name="货币 15 17" xfId="23055"/>
    <cellStyle name="货币 15 17 2" xfId="24779"/>
    <cellStyle name="货币 15 17 3" xfId="25957"/>
    <cellStyle name="货币 15 17 3 10" xfId="28026"/>
    <cellStyle name="货币 15 17 3 11" xfId="28189"/>
    <cellStyle name="货币 15 17 3 12" xfId="27980"/>
    <cellStyle name="货币 15 17 3 13" xfId="27896"/>
    <cellStyle name="货币 15 17 3 14" xfId="27772"/>
    <cellStyle name="货币 15 17 3 15" xfId="28011"/>
    <cellStyle name="货币 15 17 3 16" xfId="27850"/>
    <cellStyle name="货币 15 17 3 17" xfId="27974"/>
    <cellStyle name="货币 15 17 3 18" xfId="27902"/>
    <cellStyle name="货币 15 17 3 19" xfId="29050"/>
    <cellStyle name="货币 15 17 3 2" xfId="27518"/>
    <cellStyle name="货币 15 17 3 20" xfId="28804"/>
    <cellStyle name="货币 15 17 3 21" xfId="28956"/>
    <cellStyle name="货币 15 17 3 22" xfId="29003"/>
    <cellStyle name="货币 15 17 3 23" xfId="28903"/>
    <cellStyle name="货币 15 17 3 24" xfId="28892"/>
    <cellStyle name="货币 15 17 3 25" xfId="29104"/>
    <cellStyle name="货币 15 17 3 26" xfId="30538"/>
    <cellStyle name="货币 15 17 3 3" xfId="28364"/>
    <cellStyle name="货币 15 17 3 4" xfId="28275"/>
    <cellStyle name="货币 15 17 3 5" xfId="28310"/>
    <cellStyle name="货币 15 17 3 6" xfId="28474"/>
    <cellStyle name="货币 15 17 3 7" xfId="28661"/>
    <cellStyle name="货币 15 17 3 8" xfId="28739"/>
    <cellStyle name="货币 15 17 3 9" xfId="27759"/>
    <cellStyle name="货币 15 18" xfId="23220"/>
    <cellStyle name="货币 15 18 2" xfId="24784"/>
    <cellStyle name="货币 15 18 3" xfId="25962"/>
    <cellStyle name="货币 15 18 3 10" xfId="28031"/>
    <cellStyle name="货币 15 18 3 11" xfId="27835"/>
    <cellStyle name="货币 15 18 3 12" xfId="28221"/>
    <cellStyle name="货币 15 18 3 13" xfId="27891"/>
    <cellStyle name="货币 15 18 3 14" xfId="28116"/>
    <cellStyle name="货币 15 18 3 15" xfId="27926"/>
    <cellStyle name="货币 15 18 3 16" xfId="28143"/>
    <cellStyle name="货币 15 18 3 17" xfId="28185"/>
    <cellStyle name="货币 15 18 3 18" xfId="27939"/>
    <cellStyle name="货币 15 18 3 19" xfId="29055"/>
    <cellStyle name="货币 15 18 3 2" xfId="27523"/>
    <cellStyle name="货币 15 18 3 20" xfId="28799"/>
    <cellStyle name="货币 15 18 3 21" xfId="28961"/>
    <cellStyle name="货币 15 18 3 22" xfId="28856"/>
    <cellStyle name="货币 15 18 3 23" xfId="28908"/>
    <cellStyle name="货币 15 18 3 24" xfId="28891"/>
    <cellStyle name="货币 15 18 3 25" xfId="29109"/>
    <cellStyle name="货币 15 18 3 26" xfId="30543"/>
    <cellStyle name="货币 15 18 3 3" xfId="28369"/>
    <cellStyle name="货币 15 18 3 4" xfId="28270"/>
    <cellStyle name="货币 15 18 3 5" xfId="28315"/>
    <cellStyle name="货币 15 18 3 6" xfId="28479"/>
    <cellStyle name="货币 15 18 3 7" xfId="28666"/>
    <cellStyle name="货币 15 18 3 8" xfId="28744"/>
    <cellStyle name="货币 15 18 3 9" xfId="27754"/>
    <cellStyle name="货币 15 19" xfId="23384"/>
    <cellStyle name="货币 15 19 2" xfId="24789"/>
    <cellStyle name="货币 15 19 3" xfId="25967"/>
    <cellStyle name="货币 15 19 3 10" xfId="28036"/>
    <cellStyle name="货币 15 19 3 11" xfId="27830"/>
    <cellStyle name="货币 15 19 3 12" xfId="28223"/>
    <cellStyle name="货币 15 19 3 13" xfId="27886"/>
    <cellStyle name="货币 15 19 3 14" xfId="28136"/>
    <cellStyle name="货币 15 19 3 15" xfId="27921"/>
    <cellStyle name="货币 15 19 3 16" xfId="28239"/>
    <cellStyle name="货币 15 19 3 17" xfId="27936"/>
    <cellStyle name="货币 15 19 3 18" xfId="27944"/>
    <cellStyle name="货币 15 19 3 19" xfId="29060"/>
    <cellStyle name="货币 15 19 3 2" xfId="27528"/>
    <cellStyle name="货币 15 19 3 20" xfId="28794"/>
    <cellStyle name="货币 15 19 3 21" xfId="28966"/>
    <cellStyle name="货币 15 19 3 22" xfId="28851"/>
    <cellStyle name="货币 15 19 3 23" xfId="28913"/>
    <cellStyle name="货币 15 19 3 24" xfId="28886"/>
    <cellStyle name="货币 15 19 3 25" xfId="29114"/>
    <cellStyle name="货币 15 19 3 26" xfId="30548"/>
    <cellStyle name="货币 15 19 3 3" xfId="28374"/>
    <cellStyle name="货币 15 19 3 4" xfId="28265"/>
    <cellStyle name="货币 15 19 3 5" xfId="28320"/>
    <cellStyle name="货币 15 19 3 6" xfId="28484"/>
    <cellStyle name="货币 15 19 3 7" xfId="28671"/>
    <cellStyle name="货币 15 19 3 8" xfId="28749"/>
    <cellStyle name="货币 15 19 3 9" xfId="27749"/>
    <cellStyle name="货币 15 2" xfId="15259"/>
    <cellStyle name="货币 15 20" xfId="23548"/>
    <cellStyle name="货币 15 20 2" xfId="24794"/>
    <cellStyle name="货币 15 20 3" xfId="25972"/>
    <cellStyle name="货币 15 20 3 10" xfId="28041"/>
    <cellStyle name="货币 15 20 3 11" xfId="27825"/>
    <cellStyle name="货币 15 20 3 12" xfId="28127"/>
    <cellStyle name="货币 15 20 3 13" xfId="27881"/>
    <cellStyle name="货币 15 20 3 14" xfId="27780"/>
    <cellStyle name="货币 15 20 3 15" xfId="28005"/>
    <cellStyle name="货币 15 20 3 16" xfId="27854"/>
    <cellStyle name="货币 15 20 3 17" xfId="27972"/>
    <cellStyle name="货币 15 20 3 18" xfId="28201"/>
    <cellStyle name="货币 15 20 3 19" xfId="29065"/>
    <cellStyle name="货币 15 20 3 2" xfId="27533"/>
    <cellStyle name="货币 15 20 3 20" xfId="28789"/>
    <cellStyle name="货币 15 20 3 21" xfId="28971"/>
    <cellStyle name="货币 15 20 3 22" xfId="28846"/>
    <cellStyle name="货币 15 20 3 23" xfId="28918"/>
    <cellStyle name="货币 15 20 3 24" xfId="28881"/>
    <cellStyle name="货币 15 20 3 25" xfId="29119"/>
    <cellStyle name="货币 15 20 3 26" xfId="30553"/>
    <cellStyle name="货币 15 20 3 3" xfId="28379"/>
    <cellStyle name="货币 15 20 3 4" xfId="28342"/>
    <cellStyle name="货币 15 20 3 5" xfId="28289"/>
    <cellStyle name="货币 15 20 3 6" xfId="28489"/>
    <cellStyle name="货币 15 20 3 7" xfId="28676"/>
    <cellStyle name="货币 15 20 3 8" xfId="28754"/>
    <cellStyle name="货币 15 20 3 9" xfId="28182"/>
    <cellStyle name="货币 15 21" xfId="23712"/>
    <cellStyle name="货币 15 21 2" xfId="24799"/>
    <cellStyle name="货币 15 21 3" xfId="25977"/>
    <cellStyle name="货币 15 21 3 10" xfId="28046"/>
    <cellStyle name="货币 15 21 3 11" xfId="28138"/>
    <cellStyle name="货币 15 21 3 12" xfId="28235"/>
    <cellStyle name="货币 15 21 3 13" xfId="27876"/>
    <cellStyle name="货币 15 21 3 14" xfId="28150"/>
    <cellStyle name="货币 15 21 3 15" xfId="27915"/>
    <cellStyle name="货币 15 21 3 16" xfId="28229"/>
    <cellStyle name="货币 15 21 3 17" xfId="27725"/>
    <cellStyle name="货币 15 21 3 18" xfId="28064"/>
    <cellStyle name="货币 15 21 3 19" xfId="29070"/>
    <cellStyle name="货币 15 21 3 2" xfId="27538"/>
    <cellStyle name="货币 15 21 3 20" xfId="28784"/>
    <cellStyle name="货币 15 21 3 21" xfId="28976"/>
    <cellStyle name="货币 15 21 3 22" xfId="28841"/>
    <cellStyle name="货币 15 21 3 23" xfId="28923"/>
    <cellStyle name="货币 15 21 3 24" xfId="28880"/>
    <cellStyle name="货币 15 21 3 25" xfId="29124"/>
    <cellStyle name="货币 15 21 3 26" xfId="30558"/>
    <cellStyle name="货币 15 21 3 3" xfId="28384"/>
    <cellStyle name="货币 15 21 3 4" xfId="28259"/>
    <cellStyle name="货币 15 21 3 5" xfId="28326"/>
    <cellStyle name="货币 15 21 3 6" xfId="28494"/>
    <cellStyle name="货币 15 21 3 7" xfId="28681"/>
    <cellStyle name="货币 15 21 3 8" xfId="28759"/>
    <cellStyle name="货币 15 21 3 9" xfId="27743"/>
    <cellStyle name="货币 15 22" xfId="23875"/>
    <cellStyle name="货币 15 22 2" xfId="24804"/>
    <cellStyle name="货币 15 22 3" xfId="25982"/>
    <cellStyle name="货币 15 22 3 10" xfId="28051"/>
    <cellStyle name="货币 15 22 3 11" xfId="28118"/>
    <cellStyle name="货币 15 22 3 12" xfId="28217"/>
    <cellStyle name="货币 15 22 3 13" xfId="27871"/>
    <cellStyle name="货币 15 22 3 14" xfId="28203"/>
    <cellStyle name="货币 15 22 3 15" xfId="27910"/>
    <cellStyle name="货币 15 22 3 16" xfId="28230"/>
    <cellStyle name="货币 15 22 3 17" xfId="27932"/>
    <cellStyle name="货币 15 22 3 18" xfId="27948"/>
    <cellStyle name="货币 15 22 3 19" xfId="29075"/>
    <cellStyle name="货币 15 22 3 2" xfId="27543"/>
    <cellStyle name="货币 15 22 3 20" xfId="28779"/>
    <cellStyle name="货币 15 22 3 21" xfId="28981"/>
    <cellStyle name="货币 15 22 3 22" xfId="28836"/>
    <cellStyle name="货币 15 22 3 23" xfId="28928"/>
    <cellStyle name="货币 15 22 3 24" xfId="28875"/>
    <cellStyle name="货币 15 22 3 25" xfId="29129"/>
    <cellStyle name="货币 15 22 3 26" xfId="30563"/>
    <cellStyle name="货币 15 22 3 3" xfId="28389"/>
    <cellStyle name="货币 15 22 3 4" xfId="28254"/>
    <cellStyle name="货币 15 22 3 5" xfId="28331"/>
    <cellStyle name="货币 15 22 3 6" xfId="28499"/>
    <cellStyle name="货币 15 22 3 7" xfId="28686"/>
    <cellStyle name="货币 15 22 3 8" xfId="28764"/>
    <cellStyle name="货币 15 22 3 9" xfId="27738"/>
    <cellStyle name="货币 15 23" xfId="24040"/>
    <cellStyle name="货币 15 23 2" xfId="24809"/>
    <cellStyle name="货币 15 23 3" xfId="25987"/>
    <cellStyle name="货币 15 23 3 10" xfId="28056"/>
    <cellStyle name="货币 15 23 3 11" xfId="27820"/>
    <cellStyle name="货币 15 23 3 12" xfId="28226"/>
    <cellStyle name="货币 15 23 3 13" xfId="27866"/>
    <cellStyle name="货币 15 23 3 14" xfId="27802"/>
    <cellStyle name="货币 15 23 3 15" xfId="27990"/>
    <cellStyle name="货币 15 23 3 16" xfId="27778"/>
    <cellStyle name="货币 15 23 3 17" xfId="28134"/>
    <cellStyle name="货币 15 23 3 18" xfId="27809"/>
    <cellStyle name="货币 15 23 3 19" xfId="29080"/>
    <cellStyle name="货币 15 23 3 2" xfId="27548"/>
    <cellStyle name="货币 15 23 3 20" xfId="28774"/>
    <cellStyle name="货币 15 23 3 21" xfId="28986"/>
    <cellStyle name="货币 15 23 3 22" xfId="28831"/>
    <cellStyle name="货币 15 23 3 23" xfId="28933"/>
    <cellStyle name="货币 15 23 3 24" xfId="28870"/>
    <cellStyle name="货币 15 23 3 25" xfId="29134"/>
    <cellStyle name="货币 15 23 3 26" xfId="30568"/>
    <cellStyle name="货币 15 23 3 3" xfId="28394"/>
    <cellStyle name="货币 15 23 3 4" xfId="28341"/>
    <cellStyle name="货币 15 23 3 5" xfId="28290"/>
    <cellStyle name="货币 15 23 3 6" xfId="28504"/>
    <cellStyle name="货币 15 23 3 7" xfId="28691"/>
    <cellStyle name="货币 15 23 3 8" xfId="28769"/>
    <cellStyle name="货币 15 23 3 9" xfId="28181"/>
    <cellStyle name="货币 15 24" xfId="24139"/>
    <cellStyle name="货币 15 25" xfId="24938"/>
    <cellStyle name="货币 15 26" xfId="25100"/>
    <cellStyle name="货币 15 27" xfId="25679"/>
    <cellStyle name="货币 15 28" xfId="25860"/>
    <cellStyle name="货币 15 29" xfId="26119"/>
    <cellStyle name="货币 15 3" xfId="15260"/>
    <cellStyle name="货币 15 30" xfId="26256"/>
    <cellStyle name="货币 15 31" xfId="26356"/>
    <cellStyle name="货币 15 4" xfId="15261"/>
    <cellStyle name="货币 15 5" xfId="15262"/>
    <cellStyle name="货币 15 6" xfId="15263"/>
    <cellStyle name="货币 15 7" xfId="15264"/>
    <cellStyle name="货币 15 8" xfId="15265"/>
    <cellStyle name="货币 15 9" xfId="15266"/>
    <cellStyle name="货币 16" xfId="15267"/>
    <cellStyle name="货币 16 10" xfId="15268"/>
    <cellStyle name="货币 16 100" xfId="23713"/>
    <cellStyle name="货币 16 101" xfId="23876"/>
    <cellStyle name="货币 16 102" xfId="24041"/>
    <cellStyle name="货币 16 103" xfId="24142"/>
    <cellStyle name="货币 16 103 2" xfId="24297"/>
    <cellStyle name="货币 16 103 3" xfId="26183"/>
    <cellStyle name="货币 16 103 4" xfId="26435"/>
    <cellStyle name="货币 16 103 5" xfId="26288"/>
    <cellStyle name="货币 16 104" xfId="24939"/>
    <cellStyle name="货币 16 105" xfId="25101"/>
    <cellStyle name="货币 16 106" xfId="25680"/>
    <cellStyle name="货币 16 107" xfId="25229"/>
    <cellStyle name="货币 16 108" xfId="26122"/>
    <cellStyle name="货币 16 109" xfId="26259"/>
    <cellStyle name="货币 16 11" xfId="15269"/>
    <cellStyle name="货币 16 110" xfId="26353"/>
    <cellStyle name="货币 16 12" xfId="15270"/>
    <cellStyle name="货币 16 13" xfId="15271"/>
    <cellStyle name="货币 16 14" xfId="15272"/>
    <cellStyle name="货币 16 15" xfId="15273"/>
    <cellStyle name="货币 16 16" xfId="15274"/>
    <cellStyle name="货币 16 17" xfId="15275"/>
    <cellStyle name="货币 16 18" xfId="15276"/>
    <cellStyle name="货币 16 19" xfId="15277"/>
    <cellStyle name="货币 16 2" xfId="15278"/>
    <cellStyle name="货币 16 2 10" xfId="15279"/>
    <cellStyle name="货币 16 2 100" xfId="24298"/>
    <cellStyle name="货币 16 2 101" xfId="24940"/>
    <cellStyle name="货币 16 2 102" xfId="25102"/>
    <cellStyle name="货币 16 2 103" xfId="25681"/>
    <cellStyle name="货币 16 2 104" xfId="25227"/>
    <cellStyle name="货币 16 2 11" xfId="15280"/>
    <cellStyle name="货币 16 2 12" xfId="15281"/>
    <cellStyle name="货币 16 2 13" xfId="15282"/>
    <cellStyle name="货币 16 2 14" xfId="15283"/>
    <cellStyle name="货币 16 2 15" xfId="15284"/>
    <cellStyle name="货币 16 2 16" xfId="15285"/>
    <cellStyle name="货币 16 2 17" xfId="15286"/>
    <cellStyle name="货币 16 2 18" xfId="15287"/>
    <cellStyle name="货币 16 2 19" xfId="15288"/>
    <cellStyle name="货币 16 2 2" xfId="15289"/>
    <cellStyle name="货币 16 2 20" xfId="15290"/>
    <cellStyle name="货币 16 2 21" xfId="15291"/>
    <cellStyle name="货币 16 2 22" xfId="15292"/>
    <cellStyle name="货币 16 2 23" xfId="15293"/>
    <cellStyle name="货币 16 2 24" xfId="15294"/>
    <cellStyle name="货币 16 2 25" xfId="15295"/>
    <cellStyle name="货币 16 2 26" xfId="15296"/>
    <cellStyle name="货币 16 2 27" xfId="15297"/>
    <cellStyle name="货币 16 2 28" xfId="15298"/>
    <cellStyle name="货币 16 2 29" xfId="15299"/>
    <cellStyle name="货币 16 2 3" xfId="15300"/>
    <cellStyle name="货币 16 2 30" xfId="15301"/>
    <cellStyle name="货币 16 2 31" xfId="15302"/>
    <cellStyle name="货币 16 2 32" xfId="15303"/>
    <cellStyle name="货币 16 2 33" xfId="15304"/>
    <cellStyle name="货币 16 2 34" xfId="15305"/>
    <cellStyle name="货币 16 2 35" xfId="15306"/>
    <cellStyle name="货币 16 2 36" xfId="15307"/>
    <cellStyle name="货币 16 2 37" xfId="15308"/>
    <cellStyle name="货币 16 2 38" xfId="15309"/>
    <cellStyle name="货币 16 2 39" xfId="15310"/>
    <cellStyle name="货币 16 2 4" xfId="15311"/>
    <cellStyle name="货币 16 2 40" xfId="15312"/>
    <cellStyle name="货币 16 2 41" xfId="15313"/>
    <cellStyle name="货币 16 2 42" xfId="15314"/>
    <cellStyle name="货币 16 2 43" xfId="15315"/>
    <cellStyle name="货币 16 2 44" xfId="15316"/>
    <cellStyle name="货币 16 2 45" xfId="15317"/>
    <cellStyle name="货币 16 2 46" xfId="15318"/>
    <cellStyle name="货币 16 2 47" xfId="15319"/>
    <cellStyle name="货币 16 2 48" xfId="15320"/>
    <cellStyle name="货币 16 2 49" xfId="15321"/>
    <cellStyle name="货币 16 2 5" xfId="15322"/>
    <cellStyle name="货币 16 2 50" xfId="15323"/>
    <cellStyle name="货币 16 2 51" xfId="15324"/>
    <cellStyle name="货币 16 2 52" xfId="15325"/>
    <cellStyle name="货币 16 2 53" xfId="15326"/>
    <cellStyle name="货币 16 2 54" xfId="15327"/>
    <cellStyle name="货币 16 2 55" xfId="15328"/>
    <cellStyle name="货币 16 2 56" xfId="15329"/>
    <cellStyle name="货币 16 2 57" xfId="15330"/>
    <cellStyle name="货币 16 2 58" xfId="15331"/>
    <cellStyle name="货币 16 2 59" xfId="15332"/>
    <cellStyle name="货币 16 2 6" xfId="15333"/>
    <cellStyle name="货币 16 2 60" xfId="15334"/>
    <cellStyle name="货币 16 2 61" xfId="15335"/>
    <cellStyle name="货币 16 2 62" xfId="15336"/>
    <cellStyle name="货币 16 2 63" xfId="15337"/>
    <cellStyle name="货币 16 2 64" xfId="15338"/>
    <cellStyle name="货币 16 2 65" xfId="15339"/>
    <cellStyle name="货币 16 2 66" xfId="15340"/>
    <cellStyle name="货币 16 2 67" xfId="15341"/>
    <cellStyle name="货币 16 2 68" xfId="15342"/>
    <cellStyle name="货币 16 2 69" xfId="15343"/>
    <cellStyle name="货币 16 2 7" xfId="15344"/>
    <cellStyle name="货币 16 2 70" xfId="15345"/>
    <cellStyle name="货币 16 2 71" xfId="15346"/>
    <cellStyle name="货币 16 2 72" xfId="15347"/>
    <cellStyle name="货币 16 2 73" xfId="15348"/>
    <cellStyle name="货币 16 2 74" xfId="15349"/>
    <cellStyle name="货币 16 2 75" xfId="15350"/>
    <cellStyle name="货币 16 2 76" xfId="15351"/>
    <cellStyle name="货币 16 2 77" xfId="15352"/>
    <cellStyle name="货币 16 2 78" xfId="15353"/>
    <cellStyle name="货币 16 2 79" xfId="15354"/>
    <cellStyle name="货币 16 2 8" xfId="15355"/>
    <cellStyle name="货币 16 2 80" xfId="15356"/>
    <cellStyle name="货币 16 2 81" xfId="15357"/>
    <cellStyle name="货币 16 2 82" xfId="15358"/>
    <cellStyle name="货币 16 2 83" xfId="15359"/>
    <cellStyle name="货币 16 2 84" xfId="15360"/>
    <cellStyle name="货币 16 2 85" xfId="15361"/>
    <cellStyle name="货币 16 2 86" xfId="15362"/>
    <cellStyle name="货币 16 2 87" xfId="15363"/>
    <cellStyle name="货币 16 2 88" xfId="15364"/>
    <cellStyle name="货币 16 2 89" xfId="15365"/>
    <cellStyle name="货币 16 2 9" xfId="15366"/>
    <cellStyle name="货币 16 2 90" xfId="22555"/>
    <cellStyle name="货币 16 2 91" xfId="22727"/>
    <cellStyle name="货币 16 2 92" xfId="22892"/>
    <cellStyle name="货币 16 2 93" xfId="23057"/>
    <cellStyle name="货币 16 2 94" xfId="23222"/>
    <cellStyle name="货币 16 2 95" xfId="23386"/>
    <cellStyle name="货币 16 2 96" xfId="23550"/>
    <cellStyle name="货币 16 2 97" xfId="23714"/>
    <cellStyle name="货币 16 2 98" xfId="23877"/>
    <cellStyle name="货币 16 2 99" xfId="24042"/>
    <cellStyle name="货币 16 20" xfId="15367"/>
    <cellStyle name="货币 16 21" xfId="15368"/>
    <cellStyle name="货币 16 22" xfId="15369"/>
    <cellStyle name="货币 16 23" xfId="15370"/>
    <cellStyle name="货币 16 24" xfId="15371"/>
    <cellStyle name="货币 16 25" xfId="15372"/>
    <cellStyle name="货币 16 26" xfId="15373"/>
    <cellStyle name="货币 16 27" xfId="15374"/>
    <cellStyle name="货币 16 28" xfId="15375"/>
    <cellStyle name="货币 16 29" xfId="15376"/>
    <cellStyle name="货币 16 3" xfId="15377"/>
    <cellStyle name="货币 16 3 10" xfId="15378"/>
    <cellStyle name="货币 16 3 100" xfId="24299"/>
    <cellStyle name="货币 16 3 101" xfId="24941"/>
    <cellStyle name="货币 16 3 102" xfId="25103"/>
    <cellStyle name="货币 16 3 103" xfId="25682"/>
    <cellStyle name="货币 16 3 104" xfId="25223"/>
    <cellStyle name="货币 16 3 11" xfId="15379"/>
    <cellStyle name="货币 16 3 12" xfId="15380"/>
    <cellStyle name="货币 16 3 13" xfId="15381"/>
    <cellStyle name="货币 16 3 14" xfId="15382"/>
    <cellStyle name="货币 16 3 15" xfId="15383"/>
    <cellStyle name="货币 16 3 16" xfId="15384"/>
    <cellStyle name="货币 16 3 17" xfId="15385"/>
    <cellStyle name="货币 16 3 18" xfId="15386"/>
    <cellStyle name="货币 16 3 19" xfId="15387"/>
    <cellStyle name="货币 16 3 2" xfId="15388"/>
    <cellStyle name="货币 16 3 20" xfId="15389"/>
    <cellStyle name="货币 16 3 21" xfId="15390"/>
    <cellStyle name="货币 16 3 22" xfId="15391"/>
    <cellStyle name="货币 16 3 23" xfId="15392"/>
    <cellStyle name="货币 16 3 24" xfId="15393"/>
    <cellStyle name="货币 16 3 25" xfId="15394"/>
    <cellStyle name="货币 16 3 26" xfId="15395"/>
    <cellStyle name="货币 16 3 27" xfId="15396"/>
    <cellStyle name="货币 16 3 28" xfId="15397"/>
    <cellStyle name="货币 16 3 29" xfId="15398"/>
    <cellStyle name="货币 16 3 3" xfId="15399"/>
    <cellStyle name="货币 16 3 30" xfId="15400"/>
    <cellStyle name="货币 16 3 31" xfId="15401"/>
    <cellStyle name="货币 16 3 32" xfId="15402"/>
    <cellStyle name="货币 16 3 33" xfId="15403"/>
    <cellStyle name="货币 16 3 34" xfId="15404"/>
    <cellStyle name="货币 16 3 35" xfId="15405"/>
    <cellStyle name="货币 16 3 36" xfId="15406"/>
    <cellStyle name="货币 16 3 37" xfId="15407"/>
    <cellStyle name="货币 16 3 38" xfId="15408"/>
    <cellStyle name="货币 16 3 39" xfId="15409"/>
    <cellStyle name="货币 16 3 4" xfId="15410"/>
    <cellStyle name="货币 16 3 40" xfId="15411"/>
    <cellStyle name="货币 16 3 41" xfId="15412"/>
    <cellStyle name="货币 16 3 42" xfId="15413"/>
    <cellStyle name="货币 16 3 43" xfId="15414"/>
    <cellStyle name="货币 16 3 44" xfId="15415"/>
    <cellStyle name="货币 16 3 45" xfId="15416"/>
    <cellStyle name="货币 16 3 46" xfId="15417"/>
    <cellStyle name="货币 16 3 47" xfId="15418"/>
    <cellStyle name="货币 16 3 48" xfId="15419"/>
    <cellStyle name="货币 16 3 49" xfId="15420"/>
    <cellStyle name="货币 16 3 5" xfId="15421"/>
    <cellStyle name="货币 16 3 50" xfId="15422"/>
    <cellStyle name="货币 16 3 51" xfId="15423"/>
    <cellStyle name="货币 16 3 52" xfId="15424"/>
    <cellStyle name="货币 16 3 53" xfId="15425"/>
    <cellStyle name="货币 16 3 54" xfId="15426"/>
    <cellStyle name="货币 16 3 55" xfId="15427"/>
    <cellStyle name="货币 16 3 56" xfId="15428"/>
    <cellStyle name="货币 16 3 57" xfId="15429"/>
    <cellStyle name="货币 16 3 58" xfId="15430"/>
    <cellStyle name="货币 16 3 59" xfId="15431"/>
    <cellStyle name="货币 16 3 6" xfId="15432"/>
    <cellStyle name="货币 16 3 60" xfId="15433"/>
    <cellStyle name="货币 16 3 61" xfId="15434"/>
    <cellStyle name="货币 16 3 62" xfId="15435"/>
    <cellStyle name="货币 16 3 63" xfId="15436"/>
    <cellStyle name="货币 16 3 64" xfId="15437"/>
    <cellStyle name="货币 16 3 65" xfId="15438"/>
    <cellStyle name="货币 16 3 66" xfId="15439"/>
    <cellStyle name="货币 16 3 67" xfId="15440"/>
    <cellStyle name="货币 16 3 68" xfId="15441"/>
    <cellStyle name="货币 16 3 69" xfId="15442"/>
    <cellStyle name="货币 16 3 7" xfId="15443"/>
    <cellStyle name="货币 16 3 70" xfId="15444"/>
    <cellStyle name="货币 16 3 71" xfId="15445"/>
    <cellStyle name="货币 16 3 72" xfId="15446"/>
    <cellStyle name="货币 16 3 73" xfId="15447"/>
    <cellStyle name="货币 16 3 74" xfId="15448"/>
    <cellStyle name="货币 16 3 75" xfId="15449"/>
    <cellStyle name="货币 16 3 76" xfId="15450"/>
    <cellStyle name="货币 16 3 77" xfId="15451"/>
    <cellStyle name="货币 16 3 78" xfId="15452"/>
    <cellStyle name="货币 16 3 79" xfId="15453"/>
    <cellStyle name="货币 16 3 8" xfId="15454"/>
    <cellStyle name="货币 16 3 80" xfId="15455"/>
    <cellStyle name="货币 16 3 81" xfId="15456"/>
    <cellStyle name="货币 16 3 82" xfId="15457"/>
    <cellStyle name="货币 16 3 83" xfId="15458"/>
    <cellStyle name="货币 16 3 84" xfId="15459"/>
    <cellStyle name="货币 16 3 85" xfId="15460"/>
    <cellStyle name="货币 16 3 86" xfId="15461"/>
    <cellStyle name="货币 16 3 87" xfId="15462"/>
    <cellStyle name="货币 16 3 88" xfId="15463"/>
    <cellStyle name="货币 16 3 89" xfId="15464"/>
    <cellStyle name="货币 16 3 9" xfId="15465"/>
    <cellStyle name="货币 16 3 90" xfId="22556"/>
    <cellStyle name="货币 16 3 91" xfId="22728"/>
    <cellStyle name="货币 16 3 92" xfId="22893"/>
    <cellStyle name="货币 16 3 93" xfId="23058"/>
    <cellStyle name="货币 16 3 94" xfId="23223"/>
    <cellStyle name="货币 16 3 95" xfId="23387"/>
    <cellStyle name="货币 16 3 96" xfId="23551"/>
    <cellStyle name="货币 16 3 97" xfId="23715"/>
    <cellStyle name="货币 16 3 98" xfId="23878"/>
    <cellStyle name="货币 16 3 99" xfId="24043"/>
    <cellStyle name="货币 16 30" xfId="15466"/>
    <cellStyle name="货币 16 31" xfId="15467"/>
    <cellStyle name="货币 16 32" xfId="15468"/>
    <cellStyle name="货币 16 33" xfId="15469"/>
    <cellStyle name="货币 16 34" xfId="15470"/>
    <cellStyle name="货币 16 35" xfId="15471"/>
    <cellStyle name="货币 16 36" xfId="15472"/>
    <cellStyle name="货币 16 37" xfId="15473"/>
    <cellStyle name="货币 16 38" xfId="15474"/>
    <cellStyle name="货币 16 39" xfId="15475"/>
    <cellStyle name="货币 16 4" xfId="15476"/>
    <cellStyle name="货币 16 4 10" xfId="15477"/>
    <cellStyle name="货币 16 4 100" xfId="24300"/>
    <cellStyle name="货币 16 4 101" xfId="24942"/>
    <cellStyle name="货币 16 4 102" xfId="25104"/>
    <cellStyle name="货币 16 4 103" xfId="25687"/>
    <cellStyle name="货币 16 4 104" xfId="25221"/>
    <cellStyle name="货币 16 4 11" xfId="15478"/>
    <cellStyle name="货币 16 4 12" xfId="15479"/>
    <cellStyle name="货币 16 4 13" xfId="15480"/>
    <cellStyle name="货币 16 4 14" xfId="15481"/>
    <cellStyle name="货币 16 4 15" xfId="15482"/>
    <cellStyle name="货币 16 4 16" xfId="15483"/>
    <cellStyle name="货币 16 4 17" xfId="15484"/>
    <cellStyle name="货币 16 4 18" xfId="15485"/>
    <cellStyle name="货币 16 4 19" xfId="15486"/>
    <cellStyle name="货币 16 4 2" xfId="15487"/>
    <cellStyle name="货币 16 4 20" xfId="15488"/>
    <cellStyle name="货币 16 4 21" xfId="15489"/>
    <cellStyle name="货币 16 4 22" xfId="15490"/>
    <cellStyle name="货币 16 4 23" xfId="15491"/>
    <cellStyle name="货币 16 4 24" xfId="15492"/>
    <cellStyle name="货币 16 4 25" xfId="15493"/>
    <cellStyle name="货币 16 4 26" xfId="15494"/>
    <cellStyle name="货币 16 4 27" xfId="15495"/>
    <cellStyle name="货币 16 4 28" xfId="15496"/>
    <cellStyle name="货币 16 4 29" xfId="15497"/>
    <cellStyle name="货币 16 4 3" xfId="15498"/>
    <cellStyle name="货币 16 4 30" xfId="15499"/>
    <cellStyle name="货币 16 4 31" xfId="15500"/>
    <cellStyle name="货币 16 4 32" xfId="15501"/>
    <cellStyle name="货币 16 4 33" xfId="15502"/>
    <cellStyle name="货币 16 4 34" xfId="15503"/>
    <cellStyle name="货币 16 4 35" xfId="15504"/>
    <cellStyle name="货币 16 4 36" xfId="15505"/>
    <cellStyle name="货币 16 4 37" xfId="15506"/>
    <cellStyle name="货币 16 4 38" xfId="15507"/>
    <cellStyle name="货币 16 4 39" xfId="15508"/>
    <cellStyle name="货币 16 4 4" xfId="15509"/>
    <cellStyle name="货币 16 4 40" xfId="15510"/>
    <cellStyle name="货币 16 4 41" xfId="15511"/>
    <cellStyle name="货币 16 4 42" xfId="15512"/>
    <cellStyle name="货币 16 4 43" xfId="15513"/>
    <cellStyle name="货币 16 4 44" xfId="15514"/>
    <cellStyle name="货币 16 4 45" xfId="15515"/>
    <cellStyle name="货币 16 4 46" xfId="15516"/>
    <cellStyle name="货币 16 4 47" xfId="15517"/>
    <cellStyle name="货币 16 4 48" xfId="15518"/>
    <cellStyle name="货币 16 4 49" xfId="15519"/>
    <cellStyle name="货币 16 4 5" xfId="15520"/>
    <cellStyle name="货币 16 4 50" xfId="15521"/>
    <cellStyle name="货币 16 4 51" xfId="15522"/>
    <cellStyle name="货币 16 4 52" xfId="15523"/>
    <cellStyle name="货币 16 4 53" xfId="15524"/>
    <cellStyle name="货币 16 4 54" xfId="15525"/>
    <cellStyle name="货币 16 4 55" xfId="15526"/>
    <cellStyle name="货币 16 4 56" xfId="15527"/>
    <cellStyle name="货币 16 4 57" xfId="15528"/>
    <cellStyle name="货币 16 4 58" xfId="15529"/>
    <cellStyle name="货币 16 4 59" xfId="15530"/>
    <cellStyle name="货币 16 4 6" xfId="15531"/>
    <cellStyle name="货币 16 4 60" xfId="15532"/>
    <cellStyle name="货币 16 4 61" xfId="15533"/>
    <cellStyle name="货币 16 4 62" xfId="15534"/>
    <cellStyle name="货币 16 4 63" xfId="15535"/>
    <cellStyle name="货币 16 4 64" xfId="15536"/>
    <cellStyle name="货币 16 4 65" xfId="15537"/>
    <cellStyle name="货币 16 4 66" xfId="15538"/>
    <cellStyle name="货币 16 4 67" xfId="15539"/>
    <cellStyle name="货币 16 4 68" xfId="15540"/>
    <cellStyle name="货币 16 4 69" xfId="15541"/>
    <cellStyle name="货币 16 4 7" xfId="15542"/>
    <cellStyle name="货币 16 4 70" xfId="15543"/>
    <cellStyle name="货币 16 4 71" xfId="15544"/>
    <cellStyle name="货币 16 4 72" xfId="15545"/>
    <cellStyle name="货币 16 4 73" xfId="15546"/>
    <cellStyle name="货币 16 4 74" xfId="15547"/>
    <cellStyle name="货币 16 4 75" xfId="15548"/>
    <cellStyle name="货币 16 4 76" xfId="15549"/>
    <cellStyle name="货币 16 4 77" xfId="15550"/>
    <cellStyle name="货币 16 4 78" xfId="15551"/>
    <cellStyle name="货币 16 4 79" xfId="15552"/>
    <cellStyle name="货币 16 4 8" xfId="15553"/>
    <cellStyle name="货币 16 4 80" xfId="15554"/>
    <cellStyle name="货币 16 4 81" xfId="15555"/>
    <cellStyle name="货币 16 4 82" xfId="15556"/>
    <cellStyle name="货币 16 4 83" xfId="15557"/>
    <cellStyle name="货币 16 4 84" xfId="15558"/>
    <cellStyle name="货币 16 4 85" xfId="15559"/>
    <cellStyle name="货币 16 4 86" xfId="15560"/>
    <cellStyle name="货币 16 4 87" xfId="15561"/>
    <cellStyle name="货币 16 4 88" xfId="15562"/>
    <cellStyle name="货币 16 4 89" xfId="15563"/>
    <cellStyle name="货币 16 4 9" xfId="15564"/>
    <cellStyle name="货币 16 4 90" xfId="22557"/>
    <cellStyle name="货币 16 4 91" xfId="22729"/>
    <cellStyle name="货币 16 4 92" xfId="22894"/>
    <cellStyle name="货币 16 4 93" xfId="23059"/>
    <cellStyle name="货币 16 4 94" xfId="23224"/>
    <cellStyle name="货币 16 4 95" xfId="23388"/>
    <cellStyle name="货币 16 4 96" xfId="23552"/>
    <cellStyle name="货币 16 4 97" xfId="23716"/>
    <cellStyle name="货币 16 4 98" xfId="23879"/>
    <cellStyle name="货币 16 4 99" xfId="24044"/>
    <cellStyle name="货币 16 40" xfId="15565"/>
    <cellStyle name="货币 16 41" xfId="15566"/>
    <cellStyle name="货币 16 42" xfId="15567"/>
    <cellStyle name="货币 16 43" xfId="15568"/>
    <cellStyle name="货币 16 44" xfId="15569"/>
    <cellStyle name="货币 16 45" xfId="15570"/>
    <cellStyle name="货币 16 46" xfId="15571"/>
    <cellStyle name="货币 16 47" xfId="15572"/>
    <cellStyle name="货币 16 48" xfId="15573"/>
    <cellStyle name="货币 16 49" xfId="15574"/>
    <cellStyle name="货币 16 5" xfId="15575"/>
    <cellStyle name="货币 16 5 2" xfId="24384"/>
    <cellStyle name="货币 16 5 2 2" xfId="24717"/>
    <cellStyle name="货币 16 5 3" xfId="25688"/>
    <cellStyle name="货币 16 5 4" xfId="25219"/>
    <cellStyle name="货币 16 50" xfId="15576"/>
    <cellStyle name="货币 16 51" xfId="15577"/>
    <cellStyle name="货币 16 52" xfId="15578"/>
    <cellStyle name="货币 16 53" xfId="15579"/>
    <cellStyle name="货币 16 54" xfId="15580"/>
    <cellStyle name="货币 16 55" xfId="15581"/>
    <cellStyle name="货币 16 56" xfId="15582"/>
    <cellStyle name="货币 16 57" xfId="15583"/>
    <cellStyle name="货币 16 58" xfId="15584"/>
    <cellStyle name="货币 16 59" xfId="15585"/>
    <cellStyle name="货币 16 6" xfId="15586"/>
    <cellStyle name="货币 16 6 2" xfId="24434"/>
    <cellStyle name="货币 16 6 2 2" xfId="24718"/>
    <cellStyle name="货币 16 6 3" xfId="25689"/>
    <cellStyle name="货币 16 6 4" xfId="25218"/>
    <cellStyle name="货币 16 60" xfId="15587"/>
    <cellStyle name="货币 16 61" xfId="15588"/>
    <cellStyle name="货币 16 62" xfId="15589"/>
    <cellStyle name="货币 16 63" xfId="15590"/>
    <cellStyle name="货币 16 64" xfId="15591"/>
    <cellStyle name="货币 16 65" xfId="15592"/>
    <cellStyle name="货币 16 66" xfId="15593"/>
    <cellStyle name="货币 16 67" xfId="15594"/>
    <cellStyle name="货币 16 68" xfId="15595"/>
    <cellStyle name="货币 16 69" xfId="15596"/>
    <cellStyle name="货币 16 7" xfId="15597"/>
    <cellStyle name="货币 16 7 2" xfId="24482"/>
    <cellStyle name="货币 16 7 2 2" xfId="24719"/>
    <cellStyle name="货币 16 7 3" xfId="25690"/>
    <cellStyle name="货币 16 7 4" xfId="25217"/>
    <cellStyle name="货币 16 70" xfId="15598"/>
    <cellStyle name="货币 16 71" xfId="15599"/>
    <cellStyle name="货币 16 72" xfId="15600"/>
    <cellStyle name="货币 16 73" xfId="15601"/>
    <cellStyle name="货币 16 74" xfId="15602"/>
    <cellStyle name="货币 16 75" xfId="15603"/>
    <cellStyle name="货币 16 76" xfId="15604"/>
    <cellStyle name="货币 16 77" xfId="15605"/>
    <cellStyle name="货币 16 78" xfId="15606"/>
    <cellStyle name="货币 16 79" xfId="15607"/>
    <cellStyle name="货币 16 8" xfId="15608"/>
    <cellStyle name="货币 16 8 2" xfId="24537"/>
    <cellStyle name="货币 16 8 2 2" xfId="24720"/>
    <cellStyle name="货币 16 8 3" xfId="25691"/>
    <cellStyle name="货币 16 8 4" xfId="25216"/>
    <cellStyle name="货币 16 80" xfId="15609"/>
    <cellStyle name="货币 16 81" xfId="15610"/>
    <cellStyle name="货币 16 82" xfId="15611"/>
    <cellStyle name="货币 16 83" xfId="15612"/>
    <cellStyle name="货币 16 84" xfId="15613"/>
    <cellStyle name="货币 16 85" xfId="15614"/>
    <cellStyle name="货币 16 86" xfId="15615"/>
    <cellStyle name="货币 16 87" xfId="15616"/>
    <cellStyle name="货币 16 88" xfId="15617"/>
    <cellStyle name="货币 16 89" xfId="15618"/>
    <cellStyle name="货币 16 9" xfId="15619"/>
    <cellStyle name="货币 16 90" xfId="15620"/>
    <cellStyle name="货币 16 91" xfId="15621"/>
    <cellStyle name="货币 16 92" xfId="15622"/>
    <cellStyle name="货币 16 93" xfId="22554"/>
    <cellStyle name="货币 16 94" xfId="22726"/>
    <cellStyle name="货币 16 95" xfId="22891"/>
    <cellStyle name="货币 16 96" xfId="23056"/>
    <cellStyle name="货币 16 97" xfId="23221"/>
    <cellStyle name="货币 16 98" xfId="23385"/>
    <cellStyle name="货币 16 99" xfId="23549"/>
    <cellStyle name="货币 17" xfId="15623"/>
    <cellStyle name="货币 17 10" xfId="15624"/>
    <cellStyle name="货币 17 100" xfId="23717"/>
    <cellStyle name="货币 17 101" xfId="23880"/>
    <cellStyle name="货币 17 102" xfId="24045"/>
    <cellStyle name="货币 17 103" xfId="24143"/>
    <cellStyle name="货币 17 103 2" xfId="24301"/>
    <cellStyle name="货币 17 103 3" xfId="26184"/>
    <cellStyle name="货币 17 103 4" xfId="26436"/>
    <cellStyle name="货币 17 103 5" xfId="26287"/>
    <cellStyle name="货币 17 104" xfId="24943"/>
    <cellStyle name="货币 17 105" xfId="25105"/>
    <cellStyle name="货币 17 106" xfId="25692"/>
    <cellStyle name="货币 17 107" xfId="25215"/>
    <cellStyle name="货币 17 108" xfId="26123"/>
    <cellStyle name="货币 17 109" xfId="26260"/>
    <cellStyle name="货币 17 11" xfId="15625"/>
    <cellStyle name="货币 17 110" xfId="26352"/>
    <cellStyle name="货币 17 12" xfId="15626"/>
    <cellStyle name="货币 17 13" xfId="15627"/>
    <cellStyle name="货币 17 14" xfId="15628"/>
    <cellStyle name="货币 17 15" xfId="15629"/>
    <cellStyle name="货币 17 16" xfId="15630"/>
    <cellStyle name="货币 17 17" xfId="15631"/>
    <cellStyle name="货币 17 18" xfId="15632"/>
    <cellStyle name="货币 17 19" xfId="15633"/>
    <cellStyle name="货币 17 2" xfId="15634"/>
    <cellStyle name="货币 17 2 10" xfId="15635"/>
    <cellStyle name="货币 17 2 100" xfId="24302"/>
    <cellStyle name="货币 17 2 101" xfId="24944"/>
    <cellStyle name="货币 17 2 102" xfId="25106"/>
    <cellStyle name="货币 17 2 103" xfId="25693"/>
    <cellStyle name="货币 17 2 104" xfId="25213"/>
    <cellStyle name="货币 17 2 11" xfId="15636"/>
    <cellStyle name="货币 17 2 12" xfId="15637"/>
    <cellStyle name="货币 17 2 13" xfId="15638"/>
    <cellStyle name="货币 17 2 14" xfId="15639"/>
    <cellStyle name="货币 17 2 15" xfId="15640"/>
    <cellStyle name="货币 17 2 16" xfId="15641"/>
    <cellStyle name="货币 17 2 17" xfId="15642"/>
    <cellStyle name="货币 17 2 18" xfId="15643"/>
    <cellStyle name="货币 17 2 19" xfId="15644"/>
    <cellStyle name="货币 17 2 2" xfId="15645"/>
    <cellStyle name="货币 17 2 20" xfId="15646"/>
    <cellStyle name="货币 17 2 21" xfId="15647"/>
    <cellStyle name="货币 17 2 22" xfId="15648"/>
    <cellStyle name="货币 17 2 23" xfId="15649"/>
    <cellStyle name="货币 17 2 24" xfId="15650"/>
    <cellStyle name="货币 17 2 25" xfId="15651"/>
    <cellStyle name="货币 17 2 26" xfId="15652"/>
    <cellStyle name="货币 17 2 27" xfId="15653"/>
    <cellStyle name="货币 17 2 28" xfId="15654"/>
    <cellStyle name="货币 17 2 29" xfId="15655"/>
    <cellStyle name="货币 17 2 3" xfId="15656"/>
    <cellStyle name="货币 17 2 30" xfId="15657"/>
    <cellStyle name="货币 17 2 31" xfId="15658"/>
    <cellStyle name="货币 17 2 32" xfId="15659"/>
    <cellStyle name="货币 17 2 33" xfId="15660"/>
    <cellStyle name="货币 17 2 34" xfId="15661"/>
    <cellStyle name="货币 17 2 35" xfId="15662"/>
    <cellStyle name="货币 17 2 36" xfId="15663"/>
    <cellStyle name="货币 17 2 37" xfId="15664"/>
    <cellStyle name="货币 17 2 38" xfId="15665"/>
    <cellStyle name="货币 17 2 39" xfId="15666"/>
    <cellStyle name="货币 17 2 4" xfId="15667"/>
    <cellStyle name="货币 17 2 40" xfId="15668"/>
    <cellStyle name="货币 17 2 41" xfId="15669"/>
    <cellStyle name="货币 17 2 42" xfId="15670"/>
    <cellStyle name="货币 17 2 43" xfId="15671"/>
    <cellStyle name="货币 17 2 44" xfId="15672"/>
    <cellStyle name="货币 17 2 45" xfId="15673"/>
    <cellStyle name="货币 17 2 46" xfId="15674"/>
    <cellStyle name="货币 17 2 47" xfId="15675"/>
    <cellStyle name="货币 17 2 48" xfId="15676"/>
    <cellStyle name="货币 17 2 49" xfId="15677"/>
    <cellStyle name="货币 17 2 5" xfId="15678"/>
    <cellStyle name="货币 17 2 50" xfId="15679"/>
    <cellStyle name="货币 17 2 51" xfId="15680"/>
    <cellStyle name="货币 17 2 52" xfId="15681"/>
    <cellStyle name="货币 17 2 53" xfId="15682"/>
    <cellStyle name="货币 17 2 54" xfId="15683"/>
    <cellStyle name="货币 17 2 55" xfId="15684"/>
    <cellStyle name="货币 17 2 56" xfId="15685"/>
    <cellStyle name="货币 17 2 57" xfId="15686"/>
    <cellStyle name="货币 17 2 58" xfId="15687"/>
    <cellStyle name="货币 17 2 59" xfId="15688"/>
    <cellStyle name="货币 17 2 6" xfId="15689"/>
    <cellStyle name="货币 17 2 60" xfId="15690"/>
    <cellStyle name="货币 17 2 61" xfId="15691"/>
    <cellStyle name="货币 17 2 62" xfId="15692"/>
    <cellStyle name="货币 17 2 63" xfId="15693"/>
    <cellStyle name="货币 17 2 64" xfId="15694"/>
    <cellStyle name="货币 17 2 65" xfId="15695"/>
    <cellStyle name="货币 17 2 66" xfId="15696"/>
    <cellStyle name="货币 17 2 67" xfId="15697"/>
    <cellStyle name="货币 17 2 68" xfId="15698"/>
    <cellStyle name="货币 17 2 69" xfId="15699"/>
    <cellStyle name="货币 17 2 7" xfId="15700"/>
    <cellStyle name="货币 17 2 70" xfId="15701"/>
    <cellStyle name="货币 17 2 71" xfId="15702"/>
    <cellStyle name="货币 17 2 72" xfId="15703"/>
    <cellStyle name="货币 17 2 73" xfId="15704"/>
    <cellStyle name="货币 17 2 74" xfId="15705"/>
    <cellStyle name="货币 17 2 75" xfId="15706"/>
    <cellStyle name="货币 17 2 76" xfId="15707"/>
    <cellStyle name="货币 17 2 77" xfId="15708"/>
    <cellStyle name="货币 17 2 78" xfId="15709"/>
    <cellStyle name="货币 17 2 79" xfId="15710"/>
    <cellStyle name="货币 17 2 8" xfId="15711"/>
    <cellStyle name="货币 17 2 80" xfId="15712"/>
    <cellStyle name="货币 17 2 81" xfId="15713"/>
    <cellStyle name="货币 17 2 82" xfId="15714"/>
    <cellStyle name="货币 17 2 83" xfId="15715"/>
    <cellStyle name="货币 17 2 84" xfId="15716"/>
    <cellStyle name="货币 17 2 85" xfId="15717"/>
    <cellStyle name="货币 17 2 86" xfId="15718"/>
    <cellStyle name="货币 17 2 87" xfId="15719"/>
    <cellStyle name="货币 17 2 88" xfId="15720"/>
    <cellStyle name="货币 17 2 89" xfId="15721"/>
    <cellStyle name="货币 17 2 9" xfId="15722"/>
    <cellStyle name="货币 17 2 90" xfId="22559"/>
    <cellStyle name="货币 17 2 91" xfId="22731"/>
    <cellStyle name="货币 17 2 92" xfId="22896"/>
    <cellStyle name="货币 17 2 93" xfId="23061"/>
    <cellStyle name="货币 17 2 94" xfId="23226"/>
    <cellStyle name="货币 17 2 95" xfId="23390"/>
    <cellStyle name="货币 17 2 96" xfId="23554"/>
    <cellStyle name="货币 17 2 97" xfId="23718"/>
    <cellStyle name="货币 17 2 98" xfId="23881"/>
    <cellStyle name="货币 17 2 99" xfId="24046"/>
    <cellStyle name="货币 17 20" xfId="15723"/>
    <cellStyle name="货币 17 21" xfId="15724"/>
    <cellStyle name="货币 17 22" xfId="15725"/>
    <cellStyle name="货币 17 23" xfId="15726"/>
    <cellStyle name="货币 17 24" xfId="15727"/>
    <cellStyle name="货币 17 25" xfId="15728"/>
    <cellStyle name="货币 17 26" xfId="15729"/>
    <cellStyle name="货币 17 27" xfId="15730"/>
    <cellStyle name="货币 17 28" xfId="15731"/>
    <cellStyle name="货币 17 29" xfId="15732"/>
    <cellStyle name="货币 17 3" xfId="15733"/>
    <cellStyle name="货币 17 3 10" xfId="15734"/>
    <cellStyle name="货币 17 3 100" xfId="24303"/>
    <cellStyle name="货币 17 3 101" xfId="24945"/>
    <cellStyle name="货币 17 3 102" xfId="25107"/>
    <cellStyle name="货币 17 3 103" xfId="25697"/>
    <cellStyle name="货币 17 3 104" xfId="25793"/>
    <cellStyle name="货币 17 3 11" xfId="15735"/>
    <cellStyle name="货币 17 3 12" xfId="15736"/>
    <cellStyle name="货币 17 3 13" xfId="15737"/>
    <cellStyle name="货币 17 3 14" xfId="15738"/>
    <cellStyle name="货币 17 3 15" xfId="15739"/>
    <cellStyle name="货币 17 3 16" xfId="15740"/>
    <cellStyle name="货币 17 3 17" xfId="15741"/>
    <cellStyle name="货币 17 3 18" xfId="15742"/>
    <cellStyle name="货币 17 3 19" xfId="15743"/>
    <cellStyle name="货币 17 3 2" xfId="15744"/>
    <cellStyle name="货币 17 3 20" xfId="15745"/>
    <cellStyle name="货币 17 3 21" xfId="15746"/>
    <cellStyle name="货币 17 3 22" xfId="15747"/>
    <cellStyle name="货币 17 3 23" xfId="15748"/>
    <cellStyle name="货币 17 3 24" xfId="15749"/>
    <cellStyle name="货币 17 3 25" xfId="15750"/>
    <cellStyle name="货币 17 3 26" xfId="15751"/>
    <cellStyle name="货币 17 3 27" xfId="15752"/>
    <cellStyle name="货币 17 3 28" xfId="15753"/>
    <cellStyle name="货币 17 3 29" xfId="15754"/>
    <cellStyle name="货币 17 3 3" xfId="15755"/>
    <cellStyle name="货币 17 3 30" xfId="15756"/>
    <cellStyle name="货币 17 3 31" xfId="15757"/>
    <cellStyle name="货币 17 3 32" xfId="15758"/>
    <cellStyle name="货币 17 3 33" xfId="15759"/>
    <cellStyle name="货币 17 3 34" xfId="15760"/>
    <cellStyle name="货币 17 3 35" xfId="15761"/>
    <cellStyle name="货币 17 3 36" xfId="15762"/>
    <cellStyle name="货币 17 3 37" xfId="15763"/>
    <cellStyle name="货币 17 3 38" xfId="15764"/>
    <cellStyle name="货币 17 3 39" xfId="15765"/>
    <cellStyle name="货币 17 3 4" xfId="15766"/>
    <cellStyle name="货币 17 3 40" xfId="15767"/>
    <cellStyle name="货币 17 3 41" xfId="15768"/>
    <cellStyle name="货币 17 3 42" xfId="15769"/>
    <cellStyle name="货币 17 3 43" xfId="15770"/>
    <cellStyle name="货币 17 3 44" xfId="15771"/>
    <cellStyle name="货币 17 3 45" xfId="15772"/>
    <cellStyle name="货币 17 3 46" xfId="15773"/>
    <cellStyle name="货币 17 3 47" xfId="15774"/>
    <cellStyle name="货币 17 3 48" xfId="15775"/>
    <cellStyle name="货币 17 3 49" xfId="15776"/>
    <cellStyle name="货币 17 3 5" xfId="15777"/>
    <cellStyle name="货币 17 3 50" xfId="15778"/>
    <cellStyle name="货币 17 3 51" xfId="15779"/>
    <cellStyle name="货币 17 3 52" xfId="15780"/>
    <cellStyle name="货币 17 3 53" xfId="15781"/>
    <cellStyle name="货币 17 3 54" xfId="15782"/>
    <cellStyle name="货币 17 3 55" xfId="15783"/>
    <cellStyle name="货币 17 3 56" xfId="15784"/>
    <cellStyle name="货币 17 3 57" xfId="15785"/>
    <cellStyle name="货币 17 3 58" xfId="15786"/>
    <cellStyle name="货币 17 3 59" xfId="15787"/>
    <cellStyle name="货币 17 3 6" xfId="15788"/>
    <cellStyle name="货币 17 3 60" xfId="15789"/>
    <cellStyle name="货币 17 3 61" xfId="15790"/>
    <cellStyle name="货币 17 3 62" xfId="15791"/>
    <cellStyle name="货币 17 3 63" xfId="15792"/>
    <cellStyle name="货币 17 3 64" xfId="15793"/>
    <cellStyle name="货币 17 3 65" xfId="15794"/>
    <cellStyle name="货币 17 3 66" xfId="15795"/>
    <cellStyle name="货币 17 3 67" xfId="15796"/>
    <cellStyle name="货币 17 3 68" xfId="15797"/>
    <cellStyle name="货币 17 3 69" xfId="15798"/>
    <cellStyle name="货币 17 3 7" xfId="15799"/>
    <cellStyle name="货币 17 3 70" xfId="15800"/>
    <cellStyle name="货币 17 3 71" xfId="15801"/>
    <cellStyle name="货币 17 3 72" xfId="15802"/>
    <cellStyle name="货币 17 3 73" xfId="15803"/>
    <cellStyle name="货币 17 3 74" xfId="15804"/>
    <cellStyle name="货币 17 3 75" xfId="15805"/>
    <cellStyle name="货币 17 3 76" xfId="15806"/>
    <cellStyle name="货币 17 3 77" xfId="15807"/>
    <cellStyle name="货币 17 3 78" xfId="15808"/>
    <cellStyle name="货币 17 3 79" xfId="15809"/>
    <cellStyle name="货币 17 3 8" xfId="15810"/>
    <cellStyle name="货币 17 3 80" xfId="15811"/>
    <cellStyle name="货币 17 3 81" xfId="15812"/>
    <cellStyle name="货币 17 3 82" xfId="15813"/>
    <cellStyle name="货币 17 3 83" xfId="15814"/>
    <cellStyle name="货币 17 3 84" xfId="15815"/>
    <cellStyle name="货币 17 3 85" xfId="15816"/>
    <cellStyle name="货币 17 3 86" xfId="15817"/>
    <cellStyle name="货币 17 3 87" xfId="15818"/>
    <cellStyle name="货币 17 3 88" xfId="15819"/>
    <cellStyle name="货币 17 3 89" xfId="15820"/>
    <cellStyle name="货币 17 3 9" xfId="15821"/>
    <cellStyle name="货币 17 3 90" xfId="22560"/>
    <cellStyle name="货币 17 3 91" xfId="22732"/>
    <cellStyle name="货币 17 3 92" xfId="22897"/>
    <cellStyle name="货币 17 3 93" xfId="23062"/>
    <cellStyle name="货币 17 3 94" xfId="23227"/>
    <cellStyle name="货币 17 3 95" xfId="23391"/>
    <cellStyle name="货币 17 3 96" xfId="23555"/>
    <cellStyle name="货币 17 3 97" xfId="23719"/>
    <cellStyle name="货币 17 3 98" xfId="23882"/>
    <cellStyle name="货币 17 3 99" xfId="24047"/>
    <cellStyle name="货币 17 30" xfId="15822"/>
    <cellStyle name="货币 17 31" xfId="15823"/>
    <cellStyle name="货币 17 32" xfId="15824"/>
    <cellStyle name="货币 17 33" xfId="15825"/>
    <cellStyle name="货币 17 34" xfId="15826"/>
    <cellStyle name="货币 17 35" xfId="15827"/>
    <cellStyle name="货币 17 36" xfId="15828"/>
    <cellStyle name="货币 17 37" xfId="15829"/>
    <cellStyle name="货币 17 38" xfId="15830"/>
    <cellStyle name="货币 17 39" xfId="15831"/>
    <cellStyle name="货币 17 4" xfId="15832"/>
    <cellStyle name="货币 17 4 10" xfId="15833"/>
    <cellStyle name="货币 17 4 100" xfId="24304"/>
    <cellStyle name="货币 17 4 101" xfId="24946"/>
    <cellStyle name="货币 17 4 102" xfId="25108"/>
    <cellStyle name="货币 17 4 103" xfId="25698"/>
    <cellStyle name="货币 17 4 104" xfId="25207"/>
    <cellStyle name="货币 17 4 11" xfId="15834"/>
    <cellStyle name="货币 17 4 12" xfId="15835"/>
    <cellStyle name="货币 17 4 13" xfId="15836"/>
    <cellStyle name="货币 17 4 14" xfId="15837"/>
    <cellStyle name="货币 17 4 15" xfId="15838"/>
    <cellStyle name="货币 17 4 16" xfId="15839"/>
    <cellStyle name="货币 17 4 17" xfId="15840"/>
    <cellStyle name="货币 17 4 18" xfId="15841"/>
    <cellStyle name="货币 17 4 19" xfId="15842"/>
    <cellStyle name="货币 17 4 2" xfId="15843"/>
    <cellStyle name="货币 17 4 20" xfId="15844"/>
    <cellStyle name="货币 17 4 21" xfId="15845"/>
    <cellStyle name="货币 17 4 22" xfId="15846"/>
    <cellStyle name="货币 17 4 23" xfId="15847"/>
    <cellStyle name="货币 17 4 24" xfId="15848"/>
    <cellStyle name="货币 17 4 25" xfId="15849"/>
    <cellStyle name="货币 17 4 26" xfId="15850"/>
    <cellStyle name="货币 17 4 27" xfId="15851"/>
    <cellStyle name="货币 17 4 28" xfId="15852"/>
    <cellStyle name="货币 17 4 29" xfId="15853"/>
    <cellStyle name="货币 17 4 3" xfId="15854"/>
    <cellStyle name="货币 17 4 30" xfId="15855"/>
    <cellStyle name="货币 17 4 31" xfId="15856"/>
    <cellStyle name="货币 17 4 32" xfId="15857"/>
    <cellStyle name="货币 17 4 33" xfId="15858"/>
    <cellStyle name="货币 17 4 34" xfId="15859"/>
    <cellStyle name="货币 17 4 35" xfId="15860"/>
    <cellStyle name="货币 17 4 36" xfId="15861"/>
    <cellStyle name="货币 17 4 37" xfId="15862"/>
    <cellStyle name="货币 17 4 38" xfId="15863"/>
    <cellStyle name="货币 17 4 39" xfId="15864"/>
    <cellStyle name="货币 17 4 4" xfId="15865"/>
    <cellStyle name="货币 17 4 40" xfId="15866"/>
    <cellStyle name="货币 17 4 41" xfId="15867"/>
    <cellStyle name="货币 17 4 42" xfId="15868"/>
    <cellStyle name="货币 17 4 43" xfId="15869"/>
    <cellStyle name="货币 17 4 44" xfId="15870"/>
    <cellStyle name="货币 17 4 45" xfId="15871"/>
    <cellStyle name="货币 17 4 46" xfId="15872"/>
    <cellStyle name="货币 17 4 47" xfId="15873"/>
    <cellStyle name="货币 17 4 48" xfId="15874"/>
    <cellStyle name="货币 17 4 49" xfId="15875"/>
    <cellStyle name="货币 17 4 5" xfId="15876"/>
    <cellStyle name="货币 17 4 50" xfId="15877"/>
    <cellStyle name="货币 17 4 51" xfId="15878"/>
    <cellStyle name="货币 17 4 52" xfId="15879"/>
    <cellStyle name="货币 17 4 53" xfId="15880"/>
    <cellStyle name="货币 17 4 54" xfId="15881"/>
    <cellStyle name="货币 17 4 55" xfId="15882"/>
    <cellStyle name="货币 17 4 56" xfId="15883"/>
    <cellStyle name="货币 17 4 57" xfId="15884"/>
    <cellStyle name="货币 17 4 58" xfId="15885"/>
    <cellStyle name="货币 17 4 59" xfId="15886"/>
    <cellStyle name="货币 17 4 6" xfId="15887"/>
    <cellStyle name="货币 17 4 60" xfId="15888"/>
    <cellStyle name="货币 17 4 61" xfId="15889"/>
    <cellStyle name="货币 17 4 62" xfId="15890"/>
    <cellStyle name="货币 17 4 63" xfId="15891"/>
    <cellStyle name="货币 17 4 64" xfId="15892"/>
    <cellStyle name="货币 17 4 65" xfId="15893"/>
    <cellStyle name="货币 17 4 66" xfId="15894"/>
    <cellStyle name="货币 17 4 67" xfId="15895"/>
    <cellStyle name="货币 17 4 68" xfId="15896"/>
    <cellStyle name="货币 17 4 69" xfId="15897"/>
    <cellStyle name="货币 17 4 7" xfId="15898"/>
    <cellStyle name="货币 17 4 70" xfId="15899"/>
    <cellStyle name="货币 17 4 71" xfId="15900"/>
    <cellStyle name="货币 17 4 72" xfId="15901"/>
    <cellStyle name="货币 17 4 73" xfId="15902"/>
    <cellStyle name="货币 17 4 74" xfId="15903"/>
    <cellStyle name="货币 17 4 75" xfId="15904"/>
    <cellStyle name="货币 17 4 76" xfId="15905"/>
    <cellStyle name="货币 17 4 77" xfId="15906"/>
    <cellStyle name="货币 17 4 78" xfId="15907"/>
    <cellStyle name="货币 17 4 79" xfId="15908"/>
    <cellStyle name="货币 17 4 8" xfId="15909"/>
    <cellStyle name="货币 17 4 80" xfId="15910"/>
    <cellStyle name="货币 17 4 81" xfId="15911"/>
    <cellStyle name="货币 17 4 82" xfId="15912"/>
    <cellStyle name="货币 17 4 83" xfId="15913"/>
    <cellStyle name="货币 17 4 84" xfId="15914"/>
    <cellStyle name="货币 17 4 85" xfId="15915"/>
    <cellStyle name="货币 17 4 86" xfId="15916"/>
    <cellStyle name="货币 17 4 87" xfId="15917"/>
    <cellStyle name="货币 17 4 88" xfId="15918"/>
    <cellStyle name="货币 17 4 89" xfId="15919"/>
    <cellStyle name="货币 17 4 9" xfId="15920"/>
    <cellStyle name="货币 17 4 90" xfId="22561"/>
    <cellStyle name="货币 17 4 91" xfId="22733"/>
    <cellStyle name="货币 17 4 92" xfId="22898"/>
    <cellStyle name="货币 17 4 93" xfId="23063"/>
    <cellStyle name="货币 17 4 94" xfId="23228"/>
    <cellStyle name="货币 17 4 95" xfId="23392"/>
    <cellStyle name="货币 17 4 96" xfId="23556"/>
    <cellStyle name="货币 17 4 97" xfId="23720"/>
    <cellStyle name="货币 17 4 98" xfId="23883"/>
    <cellStyle name="货币 17 4 99" xfId="24048"/>
    <cellStyle name="货币 17 40" xfId="15921"/>
    <cellStyle name="货币 17 41" xfId="15922"/>
    <cellStyle name="货币 17 42" xfId="15923"/>
    <cellStyle name="货币 17 43" xfId="15924"/>
    <cellStyle name="货币 17 44" xfId="15925"/>
    <cellStyle name="货币 17 45" xfId="15926"/>
    <cellStyle name="货币 17 46" xfId="15927"/>
    <cellStyle name="货币 17 47" xfId="15928"/>
    <cellStyle name="货币 17 48" xfId="15929"/>
    <cellStyle name="货币 17 49" xfId="15930"/>
    <cellStyle name="货币 17 5" xfId="15931"/>
    <cellStyle name="货币 17 5 2" xfId="24385"/>
    <cellStyle name="货币 17 5 2 2" xfId="24721"/>
    <cellStyle name="货币 17 5 3" xfId="25699"/>
    <cellStyle name="货币 17 5 4" xfId="25813"/>
    <cellStyle name="货币 17 50" xfId="15932"/>
    <cellStyle name="货币 17 51" xfId="15933"/>
    <cellStyle name="货币 17 52" xfId="15934"/>
    <cellStyle name="货币 17 53" xfId="15935"/>
    <cellStyle name="货币 17 54" xfId="15936"/>
    <cellStyle name="货币 17 55" xfId="15937"/>
    <cellStyle name="货币 17 56" xfId="15938"/>
    <cellStyle name="货币 17 57" xfId="15939"/>
    <cellStyle name="货币 17 58" xfId="15940"/>
    <cellStyle name="货币 17 59" xfId="15941"/>
    <cellStyle name="货币 17 6" xfId="15942"/>
    <cellStyle name="货币 17 6 2" xfId="24435"/>
    <cellStyle name="货币 17 6 2 2" xfId="24722"/>
    <cellStyle name="货币 17 6 3" xfId="25700"/>
    <cellStyle name="货币 17 6 4" xfId="25206"/>
    <cellStyle name="货币 17 60" xfId="15943"/>
    <cellStyle name="货币 17 61" xfId="15944"/>
    <cellStyle name="货币 17 62" xfId="15945"/>
    <cellStyle name="货币 17 63" xfId="15946"/>
    <cellStyle name="货币 17 64" xfId="15947"/>
    <cellStyle name="货币 17 65" xfId="15948"/>
    <cellStyle name="货币 17 66" xfId="15949"/>
    <cellStyle name="货币 17 67" xfId="15950"/>
    <cellStyle name="货币 17 68" xfId="15951"/>
    <cellStyle name="货币 17 69" xfId="15952"/>
    <cellStyle name="货币 17 7" xfId="15953"/>
    <cellStyle name="货币 17 7 2" xfId="24483"/>
    <cellStyle name="货币 17 7 2 2" xfId="24723"/>
    <cellStyle name="货币 17 7 3" xfId="25701"/>
    <cellStyle name="货币 17 7 4" xfId="25845"/>
    <cellStyle name="货币 17 70" xfId="15954"/>
    <cellStyle name="货币 17 71" xfId="15955"/>
    <cellStyle name="货币 17 72" xfId="15956"/>
    <cellStyle name="货币 17 73" xfId="15957"/>
    <cellStyle name="货币 17 74" xfId="15958"/>
    <cellStyle name="货币 17 75" xfId="15959"/>
    <cellStyle name="货币 17 76" xfId="15960"/>
    <cellStyle name="货币 17 77" xfId="15961"/>
    <cellStyle name="货币 17 78" xfId="15962"/>
    <cellStyle name="货币 17 79" xfId="15963"/>
    <cellStyle name="货币 17 8" xfId="15964"/>
    <cellStyle name="货币 17 8 2" xfId="24538"/>
    <cellStyle name="货币 17 8 2 2" xfId="24724"/>
    <cellStyle name="货币 17 8 3" xfId="25702"/>
    <cellStyle name="货币 17 8 4" xfId="25835"/>
    <cellStyle name="货币 17 80" xfId="15965"/>
    <cellStyle name="货币 17 81" xfId="15966"/>
    <cellStyle name="货币 17 82" xfId="15967"/>
    <cellStyle name="货币 17 83" xfId="15968"/>
    <cellStyle name="货币 17 84" xfId="15969"/>
    <cellStyle name="货币 17 85" xfId="15970"/>
    <cellStyle name="货币 17 86" xfId="15971"/>
    <cellStyle name="货币 17 87" xfId="15972"/>
    <cellStyle name="货币 17 88" xfId="15973"/>
    <cellStyle name="货币 17 89" xfId="15974"/>
    <cellStyle name="货币 17 9" xfId="15975"/>
    <cellStyle name="货币 17 90" xfId="15976"/>
    <cellStyle name="货币 17 91" xfId="15977"/>
    <cellStyle name="货币 17 92" xfId="15978"/>
    <cellStyle name="货币 17 93" xfId="22558"/>
    <cellStyle name="货币 17 94" xfId="22730"/>
    <cellStyle name="货币 17 95" xfId="22895"/>
    <cellStyle name="货币 17 96" xfId="23060"/>
    <cellStyle name="货币 17 97" xfId="23225"/>
    <cellStyle name="货币 17 98" xfId="23389"/>
    <cellStyle name="货币 17 99" xfId="23553"/>
    <cellStyle name="货币 18" xfId="15979"/>
    <cellStyle name="货币 18 10" xfId="15980"/>
    <cellStyle name="货币 18 100" xfId="23721"/>
    <cellStyle name="货币 18 101" xfId="23884"/>
    <cellStyle name="货币 18 102" xfId="24049"/>
    <cellStyle name="货币 18 103" xfId="24144"/>
    <cellStyle name="货币 18 103 2" xfId="24305"/>
    <cellStyle name="货币 18 103 3" xfId="26185"/>
    <cellStyle name="货币 18 103 4" xfId="26437"/>
    <cellStyle name="货币 18 103 5" xfId="26286"/>
    <cellStyle name="货币 18 104" xfId="24947"/>
    <cellStyle name="货币 18 105" xfId="25109"/>
    <cellStyle name="货币 18 106" xfId="25703"/>
    <cellStyle name="货币 18 107" xfId="25792"/>
    <cellStyle name="货币 18 108" xfId="26124"/>
    <cellStyle name="货币 18 109" xfId="26261"/>
    <cellStyle name="货币 18 11" xfId="15981"/>
    <cellStyle name="货币 18 110" xfId="26351"/>
    <cellStyle name="货币 18 12" xfId="15982"/>
    <cellStyle name="货币 18 13" xfId="15983"/>
    <cellStyle name="货币 18 14" xfId="15984"/>
    <cellStyle name="货币 18 15" xfId="15985"/>
    <cellStyle name="货币 18 16" xfId="15986"/>
    <cellStyle name="货币 18 17" xfId="15987"/>
    <cellStyle name="货币 18 18" xfId="15988"/>
    <cellStyle name="货币 18 19" xfId="15989"/>
    <cellStyle name="货币 18 2" xfId="15990"/>
    <cellStyle name="货币 18 2 10" xfId="15991"/>
    <cellStyle name="货币 18 2 100" xfId="24306"/>
    <cellStyle name="货币 18 2 101" xfId="24948"/>
    <cellStyle name="货币 18 2 102" xfId="25110"/>
    <cellStyle name="货币 18 2 103" xfId="25704"/>
    <cellStyle name="货币 18 2 104" xfId="25801"/>
    <cellStyle name="货币 18 2 11" xfId="15992"/>
    <cellStyle name="货币 18 2 12" xfId="15993"/>
    <cellStyle name="货币 18 2 13" xfId="15994"/>
    <cellStyle name="货币 18 2 14" xfId="15995"/>
    <cellStyle name="货币 18 2 15" xfId="15996"/>
    <cellStyle name="货币 18 2 16" xfId="15997"/>
    <cellStyle name="货币 18 2 17" xfId="15998"/>
    <cellStyle name="货币 18 2 18" xfId="15999"/>
    <cellStyle name="货币 18 2 19" xfId="16000"/>
    <cellStyle name="货币 18 2 2" xfId="16001"/>
    <cellStyle name="货币 18 2 20" xfId="16002"/>
    <cellStyle name="货币 18 2 21" xfId="16003"/>
    <cellStyle name="货币 18 2 22" xfId="16004"/>
    <cellStyle name="货币 18 2 23" xfId="16005"/>
    <cellStyle name="货币 18 2 24" xfId="16006"/>
    <cellStyle name="货币 18 2 25" xfId="16007"/>
    <cellStyle name="货币 18 2 26" xfId="16008"/>
    <cellStyle name="货币 18 2 27" xfId="16009"/>
    <cellStyle name="货币 18 2 28" xfId="16010"/>
    <cellStyle name="货币 18 2 29" xfId="16011"/>
    <cellStyle name="货币 18 2 3" xfId="16012"/>
    <cellStyle name="货币 18 2 30" xfId="16013"/>
    <cellStyle name="货币 18 2 31" xfId="16014"/>
    <cellStyle name="货币 18 2 32" xfId="16015"/>
    <cellStyle name="货币 18 2 33" xfId="16016"/>
    <cellStyle name="货币 18 2 34" xfId="16017"/>
    <cellStyle name="货币 18 2 35" xfId="16018"/>
    <cellStyle name="货币 18 2 36" xfId="16019"/>
    <cellStyle name="货币 18 2 37" xfId="16020"/>
    <cellStyle name="货币 18 2 38" xfId="16021"/>
    <cellStyle name="货币 18 2 39" xfId="16022"/>
    <cellStyle name="货币 18 2 4" xfId="16023"/>
    <cellStyle name="货币 18 2 40" xfId="16024"/>
    <cellStyle name="货币 18 2 41" xfId="16025"/>
    <cellStyle name="货币 18 2 42" xfId="16026"/>
    <cellStyle name="货币 18 2 43" xfId="16027"/>
    <cellStyle name="货币 18 2 44" xfId="16028"/>
    <cellStyle name="货币 18 2 45" xfId="16029"/>
    <cellStyle name="货币 18 2 46" xfId="16030"/>
    <cellStyle name="货币 18 2 47" xfId="16031"/>
    <cellStyle name="货币 18 2 48" xfId="16032"/>
    <cellStyle name="货币 18 2 49" xfId="16033"/>
    <cellStyle name="货币 18 2 5" xfId="16034"/>
    <cellStyle name="货币 18 2 50" xfId="16035"/>
    <cellStyle name="货币 18 2 51" xfId="16036"/>
    <cellStyle name="货币 18 2 52" xfId="16037"/>
    <cellStyle name="货币 18 2 53" xfId="16038"/>
    <cellStyle name="货币 18 2 54" xfId="16039"/>
    <cellStyle name="货币 18 2 55" xfId="16040"/>
    <cellStyle name="货币 18 2 56" xfId="16041"/>
    <cellStyle name="货币 18 2 57" xfId="16042"/>
    <cellStyle name="货币 18 2 58" xfId="16043"/>
    <cellStyle name="货币 18 2 59" xfId="16044"/>
    <cellStyle name="货币 18 2 6" xfId="16045"/>
    <cellStyle name="货币 18 2 60" xfId="16046"/>
    <cellStyle name="货币 18 2 61" xfId="16047"/>
    <cellStyle name="货币 18 2 62" xfId="16048"/>
    <cellStyle name="货币 18 2 63" xfId="16049"/>
    <cellStyle name="货币 18 2 64" xfId="16050"/>
    <cellStyle name="货币 18 2 65" xfId="16051"/>
    <cellStyle name="货币 18 2 66" xfId="16052"/>
    <cellStyle name="货币 18 2 67" xfId="16053"/>
    <cellStyle name="货币 18 2 68" xfId="16054"/>
    <cellStyle name="货币 18 2 69" xfId="16055"/>
    <cellStyle name="货币 18 2 7" xfId="16056"/>
    <cellStyle name="货币 18 2 70" xfId="16057"/>
    <cellStyle name="货币 18 2 71" xfId="16058"/>
    <cellStyle name="货币 18 2 72" xfId="16059"/>
    <cellStyle name="货币 18 2 73" xfId="16060"/>
    <cellStyle name="货币 18 2 74" xfId="16061"/>
    <cellStyle name="货币 18 2 75" xfId="16062"/>
    <cellStyle name="货币 18 2 76" xfId="16063"/>
    <cellStyle name="货币 18 2 77" xfId="16064"/>
    <cellStyle name="货币 18 2 78" xfId="16065"/>
    <cellStyle name="货币 18 2 79" xfId="16066"/>
    <cellStyle name="货币 18 2 8" xfId="16067"/>
    <cellStyle name="货币 18 2 80" xfId="16068"/>
    <cellStyle name="货币 18 2 81" xfId="16069"/>
    <cellStyle name="货币 18 2 82" xfId="16070"/>
    <cellStyle name="货币 18 2 83" xfId="16071"/>
    <cellStyle name="货币 18 2 84" xfId="16072"/>
    <cellStyle name="货币 18 2 85" xfId="16073"/>
    <cellStyle name="货币 18 2 86" xfId="16074"/>
    <cellStyle name="货币 18 2 87" xfId="16075"/>
    <cellStyle name="货币 18 2 88" xfId="16076"/>
    <cellStyle name="货币 18 2 89" xfId="16077"/>
    <cellStyle name="货币 18 2 9" xfId="16078"/>
    <cellStyle name="货币 18 2 90" xfId="22563"/>
    <cellStyle name="货币 18 2 91" xfId="22735"/>
    <cellStyle name="货币 18 2 92" xfId="22900"/>
    <cellStyle name="货币 18 2 93" xfId="23065"/>
    <cellStyle name="货币 18 2 94" xfId="23230"/>
    <cellStyle name="货币 18 2 95" xfId="23394"/>
    <cellStyle name="货币 18 2 96" xfId="23558"/>
    <cellStyle name="货币 18 2 97" xfId="23722"/>
    <cellStyle name="货币 18 2 98" xfId="23885"/>
    <cellStyle name="货币 18 2 99" xfId="24050"/>
    <cellStyle name="货币 18 20" xfId="16079"/>
    <cellStyle name="货币 18 21" xfId="16080"/>
    <cellStyle name="货币 18 22" xfId="16081"/>
    <cellStyle name="货币 18 23" xfId="16082"/>
    <cellStyle name="货币 18 24" xfId="16083"/>
    <cellStyle name="货币 18 25" xfId="16084"/>
    <cellStyle name="货币 18 26" xfId="16085"/>
    <cellStyle name="货币 18 27" xfId="16086"/>
    <cellStyle name="货币 18 28" xfId="16087"/>
    <cellStyle name="货币 18 29" xfId="16088"/>
    <cellStyle name="货币 18 3" xfId="16089"/>
    <cellStyle name="货币 18 3 10" xfId="16090"/>
    <cellStyle name="货币 18 3 100" xfId="24307"/>
    <cellStyle name="货币 18 3 101" xfId="24949"/>
    <cellStyle name="货币 18 3 102" xfId="25111"/>
    <cellStyle name="货币 18 3 103" xfId="25709"/>
    <cellStyle name="货币 18 3 104" xfId="25800"/>
    <cellStyle name="货币 18 3 11" xfId="16091"/>
    <cellStyle name="货币 18 3 12" xfId="16092"/>
    <cellStyle name="货币 18 3 13" xfId="16093"/>
    <cellStyle name="货币 18 3 14" xfId="16094"/>
    <cellStyle name="货币 18 3 15" xfId="16095"/>
    <cellStyle name="货币 18 3 16" xfId="16096"/>
    <cellStyle name="货币 18 3 17" xfId="16097"/>
    <cellStyle name="货币 18 3 18" xfId="16098"/>
    <cellStyle name="货币 18 3 19" xfId="16099"/>
    <cellStyle name="货币 18 3 2" xfId="16100"/>
    <cellStyle name="货币 18 3 20" xfId="16101"/>
    <cellStyle name="货币 18 3 21" xfId="16102"/>
    <cellStyle name="货币 18 3 22" xfId="16103"/>
    <cellStyle name="货币 18 3 23" xfId="16104"/>
    <cellStyle name="货币 18 3 24" xfId="16105"/>
    <cellStyle name="货币 18 3 25" xfId="16106"/>
    <cellStyle name="货币 18 3 26" xfId="16107"/>
    <cellStyle name="货币 18 3 27" xfId="16108"/>
    <cellStyle name="货币 18 3 28" xfId="16109"/>
    <cellStyle name="货币 18 3 29" xfId="16110"/>
    <cellStyle name="货币 18 3 3" xfId="16111"/>
    <cellStyle name="货币 18 3 30" xfId="16112"/>
    <cellStyle name="货币 18 3 31" xfId="16113"/>
    <cellStyle name="货币 18 3 32" xfId="16114"/>
    <cellStyle name="货币 18 3 33" xfId="16115"/>
    <cellStyle name="货币 18 3 34" xfId="16116"/>
    <cellStyle name="货币 18 3 35" xfId="16117"/>
    <cellStyle name="货币 18 3 36" xfId="16118"/>
    <cellStyle name="货币 18 3 37" xfId="16119"/>
    <cellStyle name="货币 18 3 38" xfId="16120"/>
    <cellStyle name="货币 18 3 39" xfId="16121"/>
    <cellStyle name="货币 18 3 4" xfId="16122"/>
    <cellStyle name="货币 18 3 40" xfId="16123"/>
    <cellStyle name="货币 18 3 41" xfId="16124"/>
    <cellStyle name="货币 18 3 42" xfId="16125"/>
    <cellStyle name="货币 18 3 43" xfId="16126"/>
    <cellStyle name="货币 18 3 44" xfId="16127"/>
    <cellStyle name="货币 18 3 45" xfId="16128"/>
    <cellStyle name="货币 18 3 46" xfId="16129"/>
    <cellStyle name="货币 18 3 47" xfId="16130"/>
    <cellStyle name="货币 18 3 48" xfId="16131"/>
    <cellStyle name="货币 18 3 49" xfId="16132"/>
    <cellStyle name="货币 18 3 5" xfId="16133"/>
    <cellStyle name="货币 18 3 50" xfId="16134"/>
    <cellStyle name="货币 18 3 51" xfId="16135"/>
    <cellStyle name="货币 18 3 52" xfId="16136"/>
    <cellStyle name="货币 18 3 53" xfId="16137"/>
    <cellStyle name="货币 18 3 54" xfId="16138"/>
    <cellStyle name="货币 18 3 55" xfId="16139"/>
    <cellStyle name="货币 18 3 56" xfId="16140"/>
    <cellStyle name="货币 18 3 57" xfId="16141"/>
    <cellStyle name="货币 18 3 58" xfId="16142"/>
    <cellStyle name="货币 18 3 59" xfId="16143"/>
    <cellStyle name="货币 18 3 6" xfId="16144"/>
    <cellStyle name="货币 18 3 60" xfId="16145"/>
    <cellStyle name="货币 18 3 61" xfId="16146"/>
    <cellStyle name="货币 18 3 62" xfId="16147"/>
    <cellStyle name="货币 18 3 63" xfId="16148"/>
    <cellStyle name="货币 18 3 64" xfId="16149"/>
    <cellStyle name="货币 18 3 65" xfId="16150"/>
    <cellStyle name="货币 18 3 66" xfId="16151"/>
    <cellStyle name="货币 18 3 67" xfId="16152"/>
    <cellStyle name="货币 18 3 68" xfId="16153"/>
    <cellStyle name="货币 18 3 69" xfId="16154"/>
    <cellStyle name="货币 18 3 7" xfId="16155"/>
    <cellStyle name="货币 18 3 70" xfId="16156"/>
    <cellStyle name="货币 18 3 71" xfId="16157"/>
    <cellStyle name="货币 18 3 72" xfId="16158"/>
    <cellStyle name="货币 18 3 73" xfId="16159"/>
    <cellStyle name="货币 18 3 74" xfId="16160"/>
    <cellStyle name="货币 18 3 75" xfId="16161"/>
    <cellStyle name="货币 18 3 76" xfId="16162"/>
    <cellStyle name="货币 18 3 77" xfId="16163"/>
    <cellStyle name="货币 18 3 78" xfId="16164"/>
    <cellStyle name="货币 18 3 79" xfId="16165"/>
    <cellStyle name="货币 18 3 8" xfId="16166"/>
    <cellStyle name="货币 18 3 80" xfId="16167"/>
    <cellStyle name="货币 18 3 81" xfId="16168"/>
    <cellStyle name="货币 18 3 82" xfId="16169"/>
    <cellStyle name="货币 18 3 83" xfId="16170"/>
    <cellStyle name="货币 18 3 84" xfId="16171"/>
    <cellStyle name="货币 18 3 85" xfId="16172"/>
    <cellStyle name="货币 18 3 86" xfId="16173"/>
    <cellStyle name="货币 18 3 87" xfId="16174"/>
    <cellStyle name="货币 18 3 88" xfId="16175"/>
    <cellStyle name="货币 18 3 89" xfId="16176"/>
    <cellStyle name="货币 18 3 9" xfId="16177"/>
    <cellStyle name="货币 18 3 90" xfId="22564"/>
    <cellStyle name="货币 18 3 91" xfId="22736"/>
    <cellStyle name="货币 18 3 92" xfId="22901"/>
    <cellStyle name="货币 18 3 93" xfId="23066"/>
    <cellStyle name="货币 18 3 94" xfId="23231"/>
    <cellStyle name="货币 18 3 95" xfId="23395"/>
    <cellStyle name="货币 18 3 96" xfId="23559"/>
    <cellStyle name="货币 18 3 97" xfId="23723"/>
    <cellStyle name="货币 18 3 98" xfId="23886"/>
    <cellStyle name="货币 18 3 99" xfId="24051"/>
    <cellStyle name="货币 18 30" xfId="16178"/>
    <cellStyle name="货币 18 31" xfId="16179"/>
    <cellStyle name="货币 18 32" xfId="16180"/>
    <cellStyle name="货币 18 33" xfId="16181"/>
    <cellStyle name="货币 18 34" xfId="16182"/>
    <cellStyle name="货币 18 35" xfId="16183"/>
    <cellStyle name="货币 18 36" xfId="16184"/>
    <cellStyle name="货币 18 37" xfId="16185"/>
    <cellStyle name="货币 18 38" xfId="16186"/>
    <cellStyle name="货币 18 39" xfId="16187"/>
    <cellStyle name="货币 18 4" xfId="16188"/>
    <cellStyle name="货币 18 4 10" xfId="16189"/>
    <cellStyle name="货币 18 4 100" xfId="24308"/>
    <cellStyle name="货币 18 4 101" xfId="24950"/>
    <cellStyle name="货币 18 4 102" xfId="25112"/>
    <cellStyle name="货币 18 4 103" xfId="25710"/>
    <cellStyle name="货币 18 4 104" xfId="25799"/>
    <cellStyle name="货币 18 4 11" xfId="16190"/>
    <cellStyle name="货币 18 4 12" xfId="16191"/>
    <cellStyle name="货币 18 4 13" xfId="16192"/>
    <cellStyle name="货币 18 4 14" xfId="16193"/>
    <cellStyle name="货币 18 4 15" xfId="16194"/>
    <cellStyle name="货币 18 4 16" xfId="16195"/>
    <cellStyle name="货币 18 4 17" xfId="16196"/>
    <cellStyle name="货币 18 4 18" xfId="16197"/>
    <cellStyle name="货币 18 4 19" xfId="16198"/>
    <cellStyle name="货币 18 4 2" xfId="16199"/>
    <cellStyle name="货币 18 4 20" xfId="16200"/>
    <cellStyle name="货币 18 4 21" xfId="16201"/>
    <cellStyle name="货币 18 4 22" xfId="16202"/>
    <cellStyle name="货币 18 4 23" xfId="16203"/>
    <cellStyle name="货币 18 4 24" xfId="16204"/>
    <cellStyle name="货币 18 4 25" xfId="16205"/>
    <cellStyle name="货币 18 4 26" xfId="16206"/>
    <cellStyle name="货币 18 4 27" xfId="16207"/>
    <cellStyle name="货币 18 4 28" xfId="16208"/>
    <cellStyle name="货币 18 4 29" xfId="16209"/>
    <cellStyle name="货币 18 4 3" xfId="16210"/>
    <cellStyle name="货币 18 4 30" xfId="16211"/>
    <cellStyle name="货币 18 4 31" xfId="16212"/>
    <cellStyle name="货币 18 4 32" xfId="16213"/>
    <cellStyle name="货币 18 4 33" xfId="16214"/>
    <cellStyle name="货币 18 4 34" xfId="16215"/>
    <cellStyle name="货币 18 4 35" xfId="16216"/>
    <cellStyle name="货币 18 4 36" xfId="16217"/>
    <cellStyle name="货币 18 4 37" xfId="16218"/>
    <cellStyle name="货币 18 4 38" xfId="16219"/>
    <cellStyle name="货币 18 4 39" xfId="16220"/>
    <cellStyle name="货币 18 4 4" xfId="16221"/>
    <cellStyle name="货币 18 4 40" xfId="16222"/>
    <cellStyle name="货币 18 4 41" xfId="16223"/>
    <cellStyle name="货币 18 4 42" xfId="16224"/>
    <cellStyle name="货币 18 4 43" xfId="16225"/>
    <cellStyle name="货币 18 4 44" xfId="16226"/>
    <cellStyle name="货币 18 4 45" xfId="16227"/>
    <cellStyle name="货币 18 4 46" xfId="16228"/>
    <cellStyle name="货币 18 4 47" xfId="16229"/>
    <cellStyle name="货币 18 4 48" xfId="16230"/>
    <cellStyle name="货币 18 4 49" xfId="16231"/>
    <cellStyle name="货币 18 4 5" xfId="16232"/>
    <cellStyle name="货币 18 4 50" xfId="16233"/>
    <cellStyle name="货币 18 4 51" xfId="16234"/>
    <cellStyle name="货币 18 4 52" xfId="16235"/>
    <cellStyle name="货币 18 4 53" xfId="16236"/>
    <cellStyle name="货币 18 4 54" xfId="16237"/>
    <cellStyle name="货币 18 4 55" xfId="16238"/>
    <cellStyle name="货币 18 4 56" xfId="16239"/>
    <cellStyle name="货币 18 4 57" xfId="16240"/>
    <cellStyle name="货币 18 4 58" xfId="16241"/>
    <cellStyle name="货币 18 4 59" xfId="16242"/>
    <cellStyle name="货币 18 4 6" xfId="16243"/>
    <cellStyle name="货币 18 4 60" xfId="16244"/>
    <cellStyle name="货币 18 4 61" xfId="16245"/>
    <cellStyle name="货币 18 4 62" xfId="16246"/>
    <cellStyle name="货币 18 4 63" xfId="16247"/>
    <cellStyle name="货币 18 4 64" xfId="16248"/>
    <cellStyle name="货币 18 4 65" xfId="16249"/>
    <cellStyle name="货币 18 4 66" xfId="16250"/>
    <cellStyle name="货币 18 4 67" xfId="16251"/>
    <cellStyle name="货币 18 4 68" xfId="16252"/>
    <cellStyle name="货币 18 4 69" xfId="16253"/>
    <cellStyle name="货币 18 4 7" xfId="16254"/>
    <cellStyle name="货币 18 4 70" xfId="16255"/>
    <cellStyle name="货币 18 4 71" xfId="16256"/>
    <cellStyle name="货币 18 4 72" xfId="16257"/>
    <cellStyle name="货币 18 4 73" xfId="16258"/>
    <cellStyle name="货币 18 4 74" xfId="16259"/>
    <cellStyle name="货币 18 4 75" xfId="16260"/>
    <cellStyle name="货币 18 4 76" xfId="16261"/>
    <cellStyle name="货币 18 4 77" xfId="16262"/>
    <cellStyle name="货币 18 4 78" xfId="16263"/>
    <cellStyle name="货币 18 4 79" xfId="16264"/>
    <cellStyle name="货币 18 4 8" xfId="16265"/>
    <cellStyle name="货币 18 4 80" xfId="16266"/>
    <cellStyle name="货币 18 4 81" xfId="16267"/>
    <cellStyle name="货币 18 4 82" xfId="16268"/>
    <cellStyle name="货币 18 4 83" xfId="16269"/>
    <cellStyle name="货币 18 4 84" xfId="16270"/>
    <cellStyle name="货币 18 4 85" xfId="16271"/>
    <cellStyle name="货币 18 4 86" xfId="16272"/>
    <cellStyle name="货币 18 4 87" xfId="16273"/>
    <cellStyle name="货币 18 4 88" xfId="16274"/>
    <cellStyle name="货币 18 4 89" xfId="16275"/>
    <cellStyle name="货币 18 4 9" xfId="16276"/>
    <cellStyle name="货币 18 4 90" xfId="22565"/>
    <cellStyle name="货币 18 4 91" xfId="22737"/>
    <cellStyle name="货币 18 4 92" xfId="22902"/>
    <cellStyle name="货币 18 4 93" xfId="23067"/>
    <cellStyle name="货币 18 4 94" xfId="23232"/>
    <cellStyle name="货币 18 4 95" xfId="23396"/>
    <cellStyle name="货币 18 4 96" xfId="23560"/>
    <cellStyle name="货币 18 4 97" xfId="23724"/>
    <cellStyle name="货币 18 4 98" xfId="23887"/>
    <cellStyle name="货币 18 4 99" xfId="24052"/>
    <cellStyle name="货币 18 40" xfId="16277"/>
    <cellStyle name="货币 18 41" xfId="16278"/>
    <cellStyle name="货币 18 42" xfId="16279"/>
    <cellStyle name="货币 18 43" xfId="16280"/>
    <cellStyle name="货币 18 44" xfId="16281"/>
    <cellStyle name="货币 18 45" xfId="16282"/>
    <cellStyle name="货币 18 46" xfId="16283"/>
    <cellStyle name="货币 18 47" xfId="16284"/>
    <cellStyle name="货币 18 48" xfId="16285"/>
    <cellStyle name="货币 18 49" xfId="16286"/>
    <cellStyle name="货币 18 5" xfId="16287"/>
    <cellStyle name="货币 18 5 2" xfId="24386"/>
    <cellStyle name="货币 18 5 2 2" xfId="24725"/>
    <cellStyle name="货币 18 5 3" xfId="25711"/>
    <cellStyle name="货币 18 5 4" xfId="25798"/>
    <cellStyle name="货币 18 50" xfId="16288"/>
    <cellStyle name="货币 18 51" xfId="16289"/>
    <cellStyle name="货币 18 52" xfId="16290"/>
    <cellStyle name="货币 18 53" xfId="16291"/>
    <cellStyle name="货币 18 54" xfId="16292"/>
    <cellStyle name="货币 18 55" xfId="16293"/>
    <cellStyle name="货币 18 56" xfId="16294"/>
    <cellStyle name="货币 18 57" xfId="16295"/>
    <cellStyle name="货币 18 58" xfId="16296"/>
    <cellStyle name="货币 18 59" xfId="16297"/>
    <cellStyle name="货币 18 6" xfId="16298"/>
    <cellStyle name="货币 18 6 2" xfId="24436"/>
    <cellStyle name="货币 18 6 2 2" xfId="24726"/>
    <cellStyle name="货币 18 6 3" xfId="25712"/>
    <cellStyle name="货币 18 6 4" xfId="25806"/>
    <cellStyle name="货币 18 60" xfId="16299"/>
    <cellStyle name="货币 18 61" xfId="16300"/>
    <cellStyle name="货币 18 62" xfId="16301"/>
    <cellStyle name="货币 18 63" xfId="16302"/>
    <cellStyle name="货币 18 64" xfId="16303"/>
    <cellStyle name="货币 18 65" xfId="16304"/>
    <cellStyle name="货币 18 66" xfId="16305"/>
    <cellStyle name="货币 18 67" xfId="16306"/>
    <cellStyle name="货币 18 68" xfId="16307"/>
    <cellStyle name="货币 18 69" xfId="16308"/>
    <cellStyle name="货币 18 7" xfId="16309"/>
    <cellStyle name="货币 18 7 2" xfId="24484"/>
    <cellStyle name="货币 18 7 2 2" xfId="24727"/>
    <cellStyle name="货币 18 7 3" xfId="25713"/>
    <cellStyle name="货币 18 7 4" xfId="25812"/>
    <cellStyle name="货币 18 70" xfId="16310"/>
    <cellStyle name="货币 18 71" xfId="16311"/>
    <cellStyle name="货币 18 72" xfId="16312"/>
    <cellStyle name="货币 18 73" xfId="16313"/>
    <cellStyle name="货币 18 74" xfId="16314"/>
    <cellStyle name="货币 18 75" xfId="16315"/>
    <cellStyle name="货币 18 76" xfId="16316"/>
    <cellStyle name="货币 18 77" xfId="16317"/>
    <cellStyle name="货币 18 78" xfId="16318"/>
    <cellStyle name="货币 18 79" xfId="16319"/>
    <cellStyle name="货币 18 8" xfId="16320"/>
    <cellStyle name="货币 18 8 2" xfId="24539"/>
    <cellStyle name="货币 18 8 2 2" xfId="24728"/>
    <cellStyle name="货币 18 8 3" xfId="25714"/>
    <cellStyle name="货币 18 8 4" xfId="25205"/>
    <cellStyle name="货币 18 80" xfId="16321"/>
    <cellStyle name="货币 18 81" xfId="16322"/>
    <cellStyle name="货币 18 82" xfId="16323"/>
    <cellStyle name="货币 18 83" xfId="16324"/>
    <cellStyle name="货币 18 84" xfId="16325"/>
    <cellStyle name="货币 18 85" xfId="16326"/>
    <cellStyle name="货币 18 86" xfId="16327"/>
    <cellStyle name="货币 18 87" xfId="16328"/>
    <cellStyle name="货币 18 88" xfId="16329"/>
    <cellStyle name="货币 18 89" xfId="16330"/>
    <cellStyle name="货币 18 9" xfId="16331"/>
    <cellStyle name="货币 18 90" xfId="16332"/>
    <cellStyle name="货币 18 91" xfId="16333"/>
    <cellStyle name="货币 18 92" xfId="16334"/>
    <cellStyle name="货币 18 93" xfId="22562"/>
    <cellStyle name="货币 18 94" xfId="22734"/>
    <cellStyle name="货币 18 95" xfId="22899"/>
    <cellStyle name="货币 18 96" xfId="23064"/>
    <cellStyle name="货币 18 97" xfId="23229"/>
    <cellStyle name="货币 18 98" xfId="23393"/>
    <cellStyle name="货币 18 99" xfId="23557"/>
    <cellStyle name="货币 19" xfId="16335"/>
    <cellStyle name="货币 19 10" xfId="16336"/>
    <cellStyle name="货币 19 100" xfId="23725"/>
    <cellStyle name="货币 19 101" xfId="23888"/>
    <cellStyle name="货币 19 102" xfId="24053"/>
    <cellStyle name="货币 19 103" xfId="24145"/>
    <cellStyle name="货币 19 103 2" xfId="24309"/>
    <cellStyle name="货币 19 103 3" xfId="26186"/>
    <cellStyle name="货币 19 103 4" xfId="26438"/>
    <cellStyle name="货币 19 103 5" xfId="26285"/>
    <cellStyle name="货币 19 104" xfId="24951"/>
    <cellStyle name="货币 19 105" xfId="25113"/>
    <cellStyle name="货币 19 106" xfId="25715"/>
    <cellStyle name="货币 19 107" xfId="25827"/>
    <cellStyle name="货币 19 108" xfId="26125"/>
    <cellStyle name="货币 19 109" xfId="26262"/>
    <cellStyle name="货币 19 11" xfId="16337"/>
    <cellStyle name="货币 19 110" xfId="26350"/>
    <cellStyle name="货币 19 12" xfId="16338"/>
    <cellStyle name="货币 19 13" xfId="16339"/>
    <cellStyle name="货币 19 14" xfId="16340"/>
    <cellStyle name="货币 19 15" xfId="16341"/>
    <cellStyle name="货币 19 16" xfId="16342"/>
    <cellStyle name="货币 19 17" xfId="16343"/>
    <cellStyle name="货币 19 18" xfId="16344"/>
    <cellStyle name="货币 19 19" xfId="16345"/>
    <cellStyle name="货币 19 2" xfId="16346"/>
    <cellStyle name="货币 19 2 10" xfId="16347"/>
    <cellStyle name="货币 19 2 100" xfId="24310"/>
    <cellStyle name="货币 19 2 101" xfId="24952"/>
    <cellStyle name="货币 19 2 102" xfId="25114"/>
    <cellStyle name="货币 19 2 103" xfId="25716"/>
    <cellStyle name="货币 19 2 104" xfId="25815"/>
    <cellStyle name="货币 19 2 11" xfId="16348"/>
    <cellStyle name="货币 19 2 12" xfId="16349"/>
    <cellStyle name="货币 19 2 13" xfId="16350"/>
    <cellStyle name="货币 19 2 14" xfId="16351"/>
    <cellStyle name="货币 19 2 15" xfId="16352"/>
    <cellStyle name="货币 19 2 16" xfId="16353"/>
    <cellStyle name="货币 19 2 17" xfId="16354"/>
    <cellStyle name="货币 19 2 18" xfId="16355"/>
    <cellStyle name="货币 19 2 19" xfId="16356"/>
    <cellStyle name="货币 19 2 2" xfId="16357"/>
    <cellStyle name="货币 19 2 20" xfId="16358"/>
    <cellStyle name="货币 19 2 21" xfId="16359"/>
    <cellStyle name="货币 19 2 22" xfId="16360"/>
    <cellStyle name="货币 19 2 23" xfId="16361"/>
    <cellStyle name="货币 19 2 24" xfId="16362"/>
    <cellStyle name="货币 19 2 25" xfId="16363"/>
    <cellStyle name="货币 19 2 26" xfId="16364"/>
    <cellStyle name="货币 19 2 27" xfId="16365"/>
    <cellStyle name="货币 19 2 28" xfId="16366"/>
    <cellStyle name="货币 19 2 29" xfId="16367"/>
    <cellStyle name="货币 19 2 3" xfId="16368"/>
    <cellStyle name="货币 19 2 30" xfId="16369"/>
    <cellStyle name="货币 19 2 31" xfId="16370"/>
    <cellStyle name="货币 19 2 32" xfId="16371"/>
    <cellStyle name="货币 19 2 33" xfId="16372"/>
    <cellStyle name="货币 19 2 34" xfId="16373"/>
    <cellStyle name="货币 19 2 35" xfId="16374"/>
    <cellStyle name="货币 19 2 36" xfId="16375"/>
    <cellStyle name="货币 19 2 37" xfId="16376"/>
    <cellStyle name="货币 19 2 38" xfId="16377"/>
    <cellStyle name="货币 19 2 39" xfId="16378"/>
    <cellStyle name="货币 19 2 4" xfId="16379"/>
    <cellStyle name="货币 19 2 40" xfId="16380"/>
    <cellStyle name="货币 19 2 41" xfId="16381"/>
    <cellStyle name="货币 19 2 42" xfId="16382"/>
    <cellStyle name="货币 19 2 43" xfId="16383"/>
    <cellStyle name="货币 19 2 44" xfId="16384"/>
    <cellStyle name="货币 19 2 45" xfId="16385"/>
    <cellStyle name="货币 19 2 46" xfId="16386"/>
    <cellStyle name="货币 19 2 47" xfId="16387"/>
    <cellStyle name="货币 19 2 48" xfId="16388"/>
    <cellStyle name="货币 19 2 49" xfId="16389"/>
    <cellStyle name="货币 19 2 5" xfId="16390"/>
    <cellStyle name="货币 19 2 50" xfId="16391"/>
    <cellStyle name="货币 19 2 51" xfId="16392"/>
    <cellStyle name="货币 19 2 52" xfId="16393"/>
    <cellStyle name="货币 19 2 53" xfId="16394"/>
    <cellStyle name="货币 19 2 54" xfId="16395"/>
    <cellStyle name="货币 19 2 55" xfId="16396"/>
    <cellStyle name="货币 19 2 56" xfId="16397"/>
    <cellStyle name="货币 19 2 57" xfId="16398"/>
    <cellStyle name="货币 19 2 58" xfId="16399"/>
    <cellStyle name="货币 19 2 59" xfId="16400"/>
    <cellStyle name="货币 19 2 6" xfId="16401"/>
    <cellStyle name="货币 19 2 60" xfId="16402"/>
    <cellStyle name="货币 19 2 61" xfId="16403"/>
    <cellStyle name="货币 19 2 62" xfId="16404"/>
    <cellStyle name="货币 19 2 63" xfId="16405"/>
    <cellStyle name="货币 19 2 64" xfId="16406"/>
    <cellStyle name="货币 19 2 65" xfId="16407"/>
    <cellStyle name="货币 19 2 66" xfId="16408"/>
    <cellStyle name="货币 19 2 67" xfId="16409"/>
    <cellStyle name="货币 19 2 68" xfId="16410"/>
    <cellStyle name="货币 19 2 69" xfId="16411"/>
    <cellStyle name="货币 19 2 7" xfId="16412"/>
    <cellStyle name="货币 19 2 70" xfId="16413"/>
    <cellStyle name="货币 19 2 71" xfId="16414"/>
    <cellStyle name="货币 19 2 72" xfId="16415"/>
    <cellStyle name="货币 19 2 73" xfId="16416"/>
    <cellStyle name="货币 19 2 74" xfId="16417"/>
    <cellStyle name="货币 19 2 75" xfId="16418"/>
    <cellStyle name="货币 19 2 76" xfId="16419"/>
    <cellStyle name="货币 19 2 77" xfId="16420"/>
    <cellStyle name="货币 19 2 78" xfId="16421"/>
    <cellStyle name="货币 19 2 79" xfId="16422"/>
    <cellStyle name="货币 19 2 8" xfId="16423"/>
    <cellStyle name="货币 19 2 80" xfId="16424"/>
    <cellStyle name="货币 19 2 81" xfId="16425"/>
    <cellStyle name="货币 19 2 82" xfId="16426"/>
    <cellStyle name="货币 19 2 83" xfId="16427"/>
    <cellStyle name="货币 19 2 84" xfId="16428"/>
    <cellStyle name="货币 19 2 85" xfId="16429"/>
    <cellStyle name="货币 19 2 86" xfId="16430"/>
    <cellStyle name="货币 19 2 87" xfId="16431"/>
    <cellStyle name="货币 19 2 88" xfId="16432"/>
    <cellStyle name="货币 19 2 89" xfId="16433"/>
    <cellStyle name="货币 19 2 9" xfId="16434"/>
    <cellStyle name="货币 19 2 90" xfId="22567"/>
    <cellStyle name="货币 19 2 91" xfId="22739"/>
    <cellStyle name="货币 19 2 92" xfId="22904"/>
    <cellStyle name="货币 19 2 93" xfId="23069"/>
    <cellStyle name="货币 19 2 94" xfId="23234"/>
    <cellStyle name="货币 19 2 95" xfId="23398"/>
    <cellStyle name="货币 19 2 96" xfId="23562"/>
    <cellStyle name="货币 19 2 97" xfId="23726"/>
    <cellStyle name="货币 19 2 98" xfId="23889"/>
    <cellStyle name="货币 19 2 99" xfId="24054"/>
    <cellStyle name="货币 19 20" xfId="16435"/>
    <cellStyle name="货币 19 21" xfId="16436"/>
    <cellStyle name="货币 19 22" xfId="16437"/>
    <cellStyle name="货币 19 23" xfId="16438"/>
    <cellStyle name="货币 19 24" xfId="16439"/>
    <cellStyle name="货币 19 25" xfId="16440"/>
    <cellStyle name="货币 19 26" xfId="16441"/>
    <cellStyle name="货币 19 27" xfId="16442"/>
    <cellStyle name="货币 19 28" xfId="16443"/>
    <cellStyle name="货币 19 29" xfId="16444"/>
    <cellStyle name="货币 19 3" xfId="16445"/>
    <cellStyle name="货币 19 3 10" xfId="16446"/>
    <cellStyle name="货币 19 3 100" xfId="24311"/>
    <cellStyle name="货币 19 3 101" xfId="24953"/>
    <cellStyle name="货币 19 3 102" xfId="25115"/>
    <cellStyle name="货币 19 3 103" xfId="25718"/>
    <cellStyle name="货币 19 3 104" xfId="25816"/>
    <cellStyle name="货币 19 3 11" xfId="16447"/>
    <cellStyle name="货币 19 3 12" xfId="16448"/>
    <cellStyle name="货币 19 3 13" xfId="16449"/>
    <cellStyle name="货币 19 3 14" xfId="16450"/>
    <cellStyle name="货币 19 3 15" xfId="16451"/>
    <cellStyle name="货币 19 3 16" xfId="16452"/>
    <cellStyle name="货币 19 3 17" xfId="16453"/>
    <cellStyle name="货币 19 3 18" xfId="16454"/>
    <cellStyle name="货币 19 3 19" xfId="16455"/>
    <cellStyle name="货币 19 3 2" xfId="16456"/>
    <cellStyle name="货币 19 3 20" xfId="16457"/>
    <cellStyle name="货币 19 3 21" xfId="16458"/>
    <cellStyle name="货币 19 3 22" xfId="16459"/>
    <cellStyle name="货币 19 3 23" xfId="16460"/>
    <cellStyle name="货币 19 3 24" xfId="16461"/>
    <cellStyle name="货币 19 3 25" xfId="16462"/>
    <cellStyle name="货币 19 3 26" xfId="16463"/>
    <cellStyle name="货币 19 3 27" xfId="16464"/>
    <cellStyle name="货币 19 3 28" xfId="16465"/>
    <cellStyle name="货币 19 3 29" xfId="16466"/>
    <cellStyle name="货币 19 3 3" xfId="16467"/>
    <cellStyle name="货币 19 3 30" xfId="16468"/>
    <cellStyle name="货币 19 3 31" xfId="16469"/>
    <cellStyle name="货币 19 3 32" xfId="16470"/>
    <cellStyle name="货币 19 3 33" xfId="16471"/>
    <cellStyle name="货币 19 3 34" xfId="16472"/>
    <cellStyle name="货币 19 3 35" xfId="16473"/>
    <cellStyle name="货币 19 3 36" xfId="16474"/>
    <cellStyle name="货币 19 3 37" xfId="16475"/>
    <cellStyle name="货币 19 3 38" xfId="16476"/>
    <cellStyle name="货币 19 3 39" xfId="16477"/>
    <cellStyle name="货币 19 3 4" xfId="16478"/>
    <cellStyle name="货币 19 3 40" xfId="16479"/>
    <cellStyle name="货币 19 3 41" xfId="16480"/>
    <cellStyle name="货币 19 3 42" xfId="16481"/>
    <cellStyle name="货币 19 3 43" xfId="16482"/>
    <cellStyle name="货币 19 3 44" xfId="16483"/>
    <cellStyle name="货币 19 3 45" xfId="16484"/>
    <cellStyle name="货币 19 3 46" xfId="16485"/>
    <cellStyle name="货币 19 3 47" xfId="16486"/>
    <cellStyle name="货币 19 3 48" xfId="16487"/>
    <cellStyle name="货币 19 3 49" xfId="16488"/>
    <cellStyle name="货币 19 3 5" xfId="16489"/>
    <cellStyle name="货币 19 3 50" xfId="16490"/>
    <cellStyle name="货币 19 3 51" xfId="16491"/>
    <cellStyle name="货币 19 3 52" xfId="16492"/>
    <cellStyle name="货币 19 3 53" xfId="16493"/>
    <cellStyle name="货币 19 3 54" xfId="16494"/>
    <cellStyle name="货币 19 3 55" xfId="16495"/>
    <cellStyle name="货币 19 3 56" xfId="16496"/>
    <cellStyle name="货币 19 3 57" xfId="16497"/>
    <cellStyle name="货币 19 3 58" xfId="16498"/>
    <cellStyle name="货币 19 3 59" xfId="16499"/>
    <cellStyle name="货币 19 3 6" xfId="16500"/>
    <cellStyle name="货币 19 3 60" xfId="16501"/>
    <cellStyle name="货币 19 3 61" xfId="16502"/>
    <cellStyle name="货币 19 3 62" xfId="16503"/>
    <cellStyle name="货币 19 3 63" xfId="16504"/>
    <cellStyle name="货币 19 3 64" xfId="16505"/>
    <cellStyle name="货币 19 3 65" xfId="16506"/>
    <cellStyle name="货币 19 3 66" xfId="16507"/>
    <cellStyle name="货币 19 3 67" xfId="16508"/>
    <cellStyle name="货币 19 3 68" xfId="16509"/>
    <cellStyle name="货币 19 3 69" xfId="16510"/>
    <cellStyle name="货币 19 3 7" xfId="16511"/>
    <cellStyle name="货币 19 3 70" xfId="16512"/>
    <cellStyle name="货币 19 3 71" xfId="16513"/>
    <cellStyle name="货币 19 3 72" xfId="16514"/>
    <cellStyle name="货币 19 3 73" xfId="16515"/>
    <cellStyle name="货币 19 3 74" xfId="16516"/>
    <cellStyle name="货币 19 3 75" xfId="16517"/>
    <cellStyle name="货币 19 3 76" xfId="16518"/>
    <cellStyle name="货币 19 3 77" xfId="16519"/>
    <cellStyle name="货币 19 3 78" xfId="16520"/>
    <cellStyle name="货币 19 3 79" xfId="16521"/>
    <cellStyle name="货币 19 3 8" xfId="16522"/>
    <cellStyle name="货币 19 3 80" xfId="16523"/>
    <cellStyle name="货币 19 3 81" xfId="16524"/>
    <cellStyle name="货币 19 3 82" xfId="16525"/>
    <cellStyle name="货币 19 3 83" xfId="16526"/>
    <cellStyle name="货币 19 3 84" xfId="16527"/>
    <cellStyle name="货币 19 3 85" xfId="16528"/>
    <cellStyle name="货币 19 3 86" xfId="16529"/>
    <cellStyle name="货币 19 3 87" xfId="16530"/>
    <cellStyle name="货币 19 3 88" xfId="16531"/>
    <cellStyle name="货币 19 3 89" xfId="16532"/>
    <cellStyle name="货币 19 3 9" xfId="16533"/>
    <cellStyle name="货币 19 3 90" xfId="22568"/>
    <cellStyle name="货币 19 3 91" xfId="22740"/>
    <cellStyle name="货币 19 3 92" xfId="22905"/>
    <cellStyle name="货币 19 3 93" xfId="23070"/>
    <cellStyle name="货币 19 3 94" xfId="23235"/>
    <cellStyle name="货币 19 3 95" xfId="23399"/>
    <cellStyle name="货币 19 3 96" xfId="23563"/>
    <cellStyle name="货币 19 3 97" xfId="23727"/>
    <cellStyle name="货币 19 3 98" xfId="23890"/>
    <cellStyle name="货币 19 3 99" xfId="24055"/>
    <cellStyle name="货币 19 30" xfId="16534"/>
    <cellStyle name="货币 19 31" xfId="16535"/>
    <cellStyle name="货币 19 32" xfId="16536"/>
    <cellStyle name="货币 19 33" xfId="16537"/>
    <cellStyle name="货币 19 34" xfId="16538"/>
    <cellStyle name="货币 19 35" xfId="16539"/>
    <cellStyle name="货币 19 36" xfId="16540"/>
    <cellStyle name="货币 19 37" xfId="16541"/>
    <cellStyle name="货币 19 38" xfId="16542"/>
    <cellStyle name="货币 19 39" xfId="16543"/>
    <cellStyle name="货币 19 4" xfId="16544"/>
    <cellStyle name="货币 19 4 10" xfId="16545"/>
    <cellStyle name="货币 19 4 100" xfId="24312"/>
    <cellStyle name="货币 19 4 101" xfId="24954"/>
    <cellStyle name="货币 19 4 102" xfId="25116"/>
    <cellStyle name="货币 19 4 103" xfId="25719"/>
    <cellStyle name="货币 19 4 104" xfId="25828"/>
    <cellStyle name="货币 19 4 11" xfId="16546"/>
    <cellStyle name="货币 19 4 12" xfId="16547"/>
    <cellStyle name="货币 19 4 13" xfId="16548"/>
    <cellStyle name="货币 19 4 14" xfId="16549"/>
    <cellStyle name="货币 19 4 15" xfId="16550"/>
    <cellStyle name="货币 19 4 16" xfId="16551"/>
    <cellStyle name="货币 19 4 17" xfId="16552"/>
    <cellStyle name="货币 19 4 18" xfId="16553"/>
    <cellStyle name="货币 19 4 19" xfId="16554"/>
    <cellStyle name="货币 19 4 2" xfId="16555"/>
    <cellStyle name="货币 19 4 20" xfId="16556"/>
    <cellStyle name="货币 19 4 21" xfId="16557"/>
    <cellStyle name="货币 19 4 22" xfId="16558"/>
    <cellStyle name="货币 19 4 23" xfId="16559"/>
    <cellStyle name="货币 19 4 24" xfId="16560"/>
    <cellStyle name="货币 19 4 25" xfId="16561"/>
    <cellStyle name="货币 19 4 26" xfId="16562"/>
    <cellStyle name="货币 19 4 27" xfId="16563"/>
    <cellStyle name="货币 19 4 28" xfId="16564"/>
    <cellStyle name="货币 19 4 29" xfId="16565"/>
    <cellStyle name="货币 19 4 3" xfId="16566"/>
    <cellStyle name="货币 19 4 30" xfId="16567"/>
    <cellStyle name="货币 19 4 31" xfId="16568"/>
    <cellStyle name="货币 19 4 32" xfId="16569"/>
    <cellStyle name="货币 19 4 33" xfId="16570"/>
    <cellStyle name="货币 19 4 34" xfId="16571"/>
    <cellStyle name="货币 19 4 35" xfId="16572"/>
    <cellStyle name="货币 19 4 36" xfId="16573"/>
    <cellStyle name="货币 19 4 37" xfId="16574"/>
    <cellStyle name="货币 19 4 38" xfId="16575"/>
    <cellStyle name="货币 19 4 39" xfId="16576"/>
    <cellStyle name="货币 19 4 4" xfId="16577"/>
    <cellStyle name="货币 19 4 40" xfId="16578"/>
    <cellStyle name="货币 19 4 41" xfId="16579"/>
    <cellStyle name="货币 19 4 42" xfId="16580"/>
    <cellStyle name="货币 19 4 43" xfId="16581"/>
    <cellStyle name="货币 19 4 44" xfId="16582"/>
    <cellStyle name="货币 19 4 45" xfId="16583"/>
    <cellStyle name="货币 19 4 46" xfId="16584"/>
    <cellStyle name="货币 19 4 47" xfId="16585"/>
    <cellStyle name="货币 19 4 48" xfId="16586"/>
    <cellStyle name="货币 19 4 49" xfId="16587"/>
    <cellStyle name="货币 19 4 5" xfId="16588"/>
    <cellStyle name="货币 19 4 50" xfId="16589"/>
    <cellStyle name="货币 19 4 51" xfId="16590"/>
    <cellStyle name="货币 19 4 52" xfId="16591"/>
    <cellStyle name="货币 19 4 53" xfId="16592"/>
    <cellStyle name="货币 19 4 54" xfId="16593"/>
    <cellStyle name="货币 19 4 55" xfId="16594"/>
    <cellStyle name="货币 19 4 56" xfId="16595"/>
    <cellStyle name="货币 19 4 57" xfId="16596"/>
    <cellStyle name="货币 19 4 58" xfId="16597"/>
    <cellStyle name="货币 19 4 59" xfId="16598"/>
    <cellStyle name="货币 19 4 6" xfId="16599"/>
    <cellStyle name="货币 19 4 60" xfId="16600"/>
    <cellStyle name="货币 19 4 61" xfId="16601"/>
    <cellStyle name="货币 19 4 62" xfId="16602"/>
    <cellStyle name="货币 19 4 63" xfId="16603"/>
    <cellStyle name="货币 19 4 64" xfId="16604"/>
    <cellStyle name="货币 19 4 65" xfId="16605"/>
    <cellStyle name="货币 19 4 66" xfId="16606"/>
    <cellStyle name="货币 19 4 67" xfId="16607"/>
    <cellStyle name="货币 19 4 68" xfId="16608"/>
    <cellStyle name="货币 19 4 69" xfId="16609"/>
    <cellStyle name="货币 19 4 7" xfId="16610"/>
    <cellStyle name="货币 19 4 70" xfId="16611"/>
    <cellStyle name="货币 19 4 71" xfId="16612"/>
    <cellStyle name="货币 19 4 72" xfId="16613"/>
    <cellStyle name="货币 19 4 73" xfId="16614"/>
    <cellStyle name="货币 19 4 74" xfId="16615"/>
    <cellStyle name="货币 19 4 75" xfId="16616"/>
    <cellStyle name="货币 19 4 76" xfId="16617"/>
    <cellStyle name="货币 19 4 77" xfId="16618"/>
    <cellStyle name="货币 19 4 78" xfId="16619"/>
    <cellStyle name="货币 19 4 79" xfId="16620"/>
    <cellStyle name="货币 19 4 8" xfId="16621"/>
    <cellStyle name="货币 19 4 80" xfId="16622"/>
    <cellStyle name="货币 19 4 81" xfId="16623"/>
    <cellStyle name="货币 19 4 82" xfId="16624"/>
    <cellStyle name="货币 19 4 83" xfId="16625"/>
    <cellStyle name="货币 19 4 84" xfId="16626"/>
    <cellStyle name="货币 19 4 85" xfId="16627"/>
    <cellStyle name="货币 19 4 86" xfId="16628"/>
    <cellStyle name="货币 19 4 87" xfId="16629"/>
    <cellStyle name="货币 19 4 88" xfId="16630"/>
    <cellStyle name="货币 19 4 89" xfId="16631"/>
    <cellStyle name="货币 19 4 9" xfId="16632"/>
    <cellStyle name="货币 19 4 90" xfId="22569"/>
    <cellStyle name="货币 19 4 91" xfId="22741"/>
    <cellStyle name="货币 19 4 92" xfId="22906"/>
    <cellStyle name="货币 19 4 93" xfId="23071"/>
    <cellStyle name="货币 19 4 94" xfId="23236"/>
    <cellStyle name="货币 19 4 95" xfId="23400"/>
    <cellStyle name="货币 19 4 96" xfId="23564"/>
    <cellStyle name="货币 19 4 97" xfId="23728"/>
    <cellStyle name="货币 19 4 98" xfId="23891"/>
    <cellStyle name="货币 19 4 99" xfId="24056"/>
    <cellStyle name="货币 19 40" xfId="16633"/>
    <cellStyle name="货币 19 41" xfId="16634"/>
    <cellStyle name="货币 19 42" xfId="16635"/>
    <cellStyle name="货币 19 43" xfId="16636"/>
    <cellStyle name="货币 19 44" xfId="16637"/>
    <cellStyle name="货币 19 45" xfId="16638"/>
    <cellStyle name="货币 19 46" xfId="16639"/>
    <cellStyle name="货币 19 47" xfId="16640"/>
    <cellStyle name="货币 19 48" xfId="16641"/>
    <cellStyle name="货币 19 49" xfId="16642"/>
    <cellStyle name="货币 19 5" xfId="16643"/>
    <cellStyle name="货币 19 5 2" xfId="24387"/>
    <cellStyle name="货币 19 5 2 2" xfId="24729"/>
    <cellStyle name="货币 19 5 3" xfId="25720"/>
    <cellStyle name="货币 19 5 4" xfId="25805"/>
    <cellStyle name="货币 19 50" xfId="16644"/>
    <cellStyle name="货币 19 51" xfId="16645"/>
    <cellStyle name="货币 19 52" xfId="16646"/>
    <cellStyle name="货币 19 53" xfId="16647"/>
    <cellStyle name="货币 19 54" xfId="16648"/>
    <cellStyle name="货币 19 55" xfId="16649"/>
    <cellStyle name="货币 19 56" xfId="16650"/>
    <cellStyle name="货币 19 57" xfId="16651"/>
    <cellStyle name="货币 19 58" xfId="16652"/>
    <cellStyle name="货币 19 59" xfId="16653"/>
    <cellStyle name="货币 19 6" xfId="16654"/>
    <cellStyle name="货币 19 6 2" xfId="24437"/>
    <cellStyle name="货币 19 6 2 2" xfId="24730"/>
    <cellStyle name="货币 19 6 3" xfId="25722"/>
    <cellStyle name="货币 19 6 4" xfId="25203"/>
    <cellStyle name="货币 19 60" xfId="16655"/>
    <cellStyle name="货币 19 61" xfId="16656"/>
    <cellStyle name="货币 19 62" xfId="16657"/>
    <cellStyle name="货币 19 63" xfId="16658"/>
    <cellStyle name="货币 19 64" xfId="16659"/>
    <cellStyle name="货币 19 65" xfId="16660"/>
    <cellStyle name="货币 19 66" xfId="16661"/>
    <cellStyle name="货币 19 67" xfId="16662"/>
    <cellStyle name="货币 19 68" xfId="16663"/>
    <cellStyle name="货币 19 69" xfId="16664"/>
    <cellStyle name="货币 19 7" xfId="16665"/>
    <cellStyle name="货币 19 7 2" xfId="24485"/>
    <cellStyle name="货币 19 7 2 2" xfId="24731"/>
    <cellStyle name="货币 19 7 3" xfId="25724"/>
    <cellStyle name="货币 19 7 4" xfId="25817"/>
    <cellStyle name="货币 19 70" xfId="16666"/>
    <cellStyle name="货币 19 71" xfId="16667"/>
    <cellStyle name="货币 19 72" xfId="16668"/>
    <cellStyle name="货币 19 73" xfId="16669"/>
    <cellStyle name="货币 19 74" xfId="16670"/>
    <cellStyle name="货币 19 75" xfId="16671"/>
    <cellStyle name="货币 19 76" xfId="16672"/>
    <cellStyle name="货币 19 77" xfId="16673"/>
    <cellStyle name="货币 19 78" xfId="16674"/>
    <cellStyle name="货币 19 79" xfId="16675"/>
    <cellStyle name="货币 19 8" xfId="16676"/>
    <cellStyle name="货币 19 8 2" xfId="24540"/>
    <cellStyle name="货币 19 8 2 2" xfId="24732"/>
    <cellStyle name="货币 19 8 3" xfId="25726"/>
    <cellStyle name="货币 19 8 4" xfId="25202"/>
    <cellStyle name="货币 19 80" xfId="16677"/>
    <cellStyle name="货币 19 81" xfId="16678"/>
    <cellStyle name="货币 19 82" xfId="16679"/>
    <cellStyle name="货币 19 83" xfId="16680"/>
    <cellStyle name="货币 19 84" xfId="16681"/>
    <cellStyle name="货币 19 85" xfId="16682"/>
    <cellStyle name="货币 19 86" xfId="16683"/>
    <cellStyle name="货币 19 87" xfId="16684"/>
    <cellStyle name="货币 19 88" xfId="16685"/>
    <cellStyle name="货币 19 89" xfId="16686"/>
    <cellStyle name="货币 19 9" xfId="16687"/>
    <cellStyle name="货币 19 90" xfId="16688"/>
    <cellStyle name="货币 19 91" xfId="16689"/>
    <cellStyle name="货币 19 92" xfId="16690"/>
    <cellStyle name="货币 19 93" xfId="22566"/>
    <cellStyle name="货币 19 94" xfId="22738"/>
    <cellStyle name="货币 19 95" xfId="22903"/>
    <cellStyle name="货币 19 96" xfId="23068"/>
    <cellStyle name="货币 19 97" xfId="23233"/>
    <cellStyle name="货币 19 98" xfId="23397"/>
    <cellStyle name="货币 19 99" xfId="23561"/>
    <cellStyle name="货币 2" xfId="24087"/>
    <cellStyle name="货币 2 10" xfId="26042"/>
    <cellStyle name="货币 2 11" xfId="27247"/>
    <cellStyle name="货币 2 12" xfId="26579"/>
    <cellStyle name="货币 2 13" xfId="27361"/>
    <cellStyle name="货币 2 14" xfId="28706"/>
    <cellStyle name="货币 2 15" xfId="28708"/>
    <cellStyle name="货币 2 16" xfId="28694"/>
    <cellStyle name="货币 2 17" xfId="28712"/>
    <cellStyle name="货币 2 18" xfId="28709"/>
    <cellStyle name="货币 2 19" xfId="28693"/>
    <cellStyle name="货币 2 2" xfId="25993"/>
    <cellStyle name="货币 2 20" xfId="28703"/>
    <cellStyle name="货币 2 21" xfId="28696"/>
    <cellStyle name="货币 2 22" xfId="28700"/>
    <cellStyle name="货币 2 23" xfId="28710"/>
    <cellStyle name="货币 2 24" xfId="28699"/>
    <cellStyle name="货币 2 25" xfId="28711"/>
    <cellStyle name="货币 2 26" xfId="28701"/>
    <cellStyle name="货币 2 27" xfId="28702"/>
    <cellStyle name="货币 2 28" xfId="28704"/>
    <cellStyle name="货币 2 29" xfId="28695"/>
    <cellStyle name="货币 2 3" xfId="26063"/>
    <cellStyle name="货币 2 30" xfId="28697"/>
    <cellStyle name="货币 2 31" xfId="28705"/>
    <cellStyle name="货币 2 32" xfId="28692"/>
    <cellStyle name="货币 2 33" xfId="28698"/>
    <cellStyle name="货币 2 34" xfId="28707"/>
    <cellStyle name="货币 2 35" xfId="28715"/>
    <cellStyle name="货币 2 36" xfId="28714"/>
    <cellStyle name="货币 2 37" xfId="28713"/>
    <cellStyle name="货币 2 38" xfId="28717"/>
    <cellStyle name="货币 2 39" xfId="28716"/>
    <cellStyle name="货币 2 4" xfId="26031"/>
    <cellStyle name="货币 2 5" xfId="26053"/>
    <cellStyle name="货币 2 6" xfId="26037"/>
    <cellStyle name="货币 2 7" xfId="26047"/>
    <cellStyle name="货币 2 8" xfId="26040"/>
    <cellStyle name="货币 2 9" xfId="26045"/>
    <cellStyle name="货币 20" xfId="16691"/>
    <cellStyle name="货币 20 10" xfId="16692"/>
    <cellStyle name="货币 20 100" xfId="23729"/>
    <cellStyle name="货币 20 101" xfId="23892"/>
    <cellStyle name="货币 20 102" xfId="24057"/>
    <cellStyle name="货币 20 103" xfId="24146"/>
    <cellStyle name="货币 20 103 2" xfId="24313"/>
    <cellStyle name="货币 20 103 3" xfId="26187"/>
    <cellStyle name="货币 20 103 4" xfId="26439"/>
    <cellStyle name="货币 20 103 5" xfId="26284"/>
    <cellStyle name="货币 20 104" xfId="24955"/>
    <cellStyle name="货币 20 105" xfId="25117"/>
    <cellStyle name="货币 20 106" xfId="25728"/>
    <cellStyle name="货币 20 107" xfId="25829"/>
    <cellStyle name="货币 20 108" xfId="26126"/>
    <cellStyle name="货币 20 109" xfId="26263"/>
    <cellStyle name="货币 20 11" xfId="16693"/>
    <cellStyle name="货币 20 110" xfId="26349"/>
    <cellStyle name="货币 20 12" xfId="16694"/>
    <cellStyle name="货币 20 13" xfId="16695"/>
    <cellStyle name="货币 20 14" xfId="16696"/>
    <cellStyle name="货币 20 15" xfId="16697"/>
    <cellStyle name="货币 20 16" xfId="16698"/>
    <cellStyle name="货币 20 17" xfId="16699"/>
    <cellStyle name="货币 20 18" xfId="16700"/>
    <cellStyle name="货币 20 19" xfId="16701"/>
    <cellStyle name="货币 20 2" xfId="16702"/>
    <cellStyle name="货币 20 2 10" xfId="16703"/>
    <cellStyle name="货币 20 2 100" xfId="24314"/>
    <cellStyle name="货币 20 2 101" xfId="24956"/>
    <cellStyle name="货币 20 2 102" xfId="25118"/>
    <cellStyle name="货币 20 2 103" xfId="25729"/>
    <cellStyle name="货币 20 2 104" xfId="25818"/>
    <cellStyle name="货币 20 2 11" xfId="16704"/>
    <cellStyle name="货币 20 2 12" xfId="16705"/>
    <cellStyle name="货币 20 2 13" xfId="16706"/>
    <cellStyle name="货币 20 2 14" xfId="16707"/>
    <cellStyle name="货币 20 2 15" xfId="16708"/>
    <cellStyle name="货币 20 2 16" xfId="16709"/>
    <cellStyle name="货币 20 2 17" xfId="16710"/>
    <cellStyle name="货币 20 2 18" xfId="16711"/>
    <cellStyle name="货币 20 2 19" xfId="16712"/>
    <cellStyle name="货币 20 2 2" xfId="16713"/>
    <cellStyle name="货币 20 2 20" xfId="16714"/>
    <cellStyle name="货币 20 2 21" xfId="16715"/>
    <cellStyle name="货币 20 2 22" xfId="16716"/>
    <cellStyle name="货币 20 2 23" xfId="16717"/>
    <cellStyle name="货币 20 2 24" xfId="16718"/>
    <cellStyle name="货币 20 2 25" xfId="16719"/>
    <cellStyle name="货币 20 2 26" xfId="16720"/>
    <cellStyle name="货币 20 2 27" xfId="16721"/>
    <cellStyle name="货币 20 2 28" xfId="16722"/>
    <cellStyle name="货币 20 2 29" xfId="16723"/>
    <cellStyle name="货币 20 2 3" xfId="16724"/>
    <cellStyle name="货币 20 2 30" xfId="16725"/>
    <cellStyle name="货币 20 2 31" xfId="16726"/>
    <cellStyle name="货币 20 2 32" xfId="16727"/>
    <cellStyle name="货币 20 2 33" xfId="16728"/>
    <cellStyle name="货币 20 2 34" xfId="16729"/>
    <cellStyle name="货币 20 2 35" xfId="16730"/>
    <cellStyle name="货币 20 2 36" xfId="16731"/>
    <cellStyle name="货币 20 2 37" xfId="16732"/>
    <cellStyle name="货币 20 2 38" xfId="16733"/>
    <cellStyle name="货币 20 2 39" xfId="16734"/>
    <cellStyle name="货币 20 2 4" xfId="16735"/>
    <cellStyle name="货币 20 2 40" xfId="16736"/>
    <cellStyle name="货币 20 2 41" xfId="16737"/>
    <cellStyle name="货币 20 2 42" xfId="16738"/>
    <cellStyle name="货币 20 2 43" xfId="16739"/>
    <cellStyle name="货币 20 2 44" xfId="16740"/>
    <cellStyle name="货币 20 2 45" xfId="16741"/>
    <cellStyle name="货币 20 2 46" xfId="16742"/>
    <cellStyle name="货币 20 2 47" xfId="16743"/>
    <cellStyle name="货币 20 2 48" xfId="16744"/>
    <cellStyle name="货币 20 2 49" xfId="16745"/>
    <cellStyle name="货币 20 2 5" xfId="16746"/>
    <cellStyle name="货币 20 2 50" xfId="16747"/>
    <cellStyle name="货币 20 2 51" xfId="16748"/>
    <cellStyle name="货币 20 2 52" xfId="16749"/>
    <cellStyle name="货币 20 2 53" xfId="16750"/>
    <cellStyle name="货币 20 2 54" xfId="16751"/>
    <cellStyle name="货币 20 2 55" xfId="16752"/>
    <cellStyle name="货币 20 2 56" xfId="16753"/>
    <cellStyle name="货币 20 2 57" xfId="16754"/>
    <cellStyle name="货币 20 2 58" xfId="16755"/>
    <cellStyle name="货币 20 2 59" xfId="16756"/>
    <cellStyle name="货币 20 2 6" xfId="16757"/>
    <cellStyle name="货币 20 2 60" xfId="16758"/>
    <cellStyle name="货币 20 2 61" xfId="16759"/>
    <cellStyle name="货币 20 2 62" xfId="16760"/>
    <cellStyle name="货币 20 2 63" xfId="16761"/>
    <cellStyle name="货币 20 2 64" xfId="16762"/>
    <cellStyle name="货币 20 2 65" xfId="16763"/>
    <cellStyle name="货币 20 2 66" xfId="16764"/>
    <cellStyle name="货币 20 2 67" xfId="16765"/>
    <cellStyle name="货币 20 2 68" xfId="16766"/>
    <cellStyle name="货币 20 2 69" xfId="16767"/>
    <cellStyle name="货币 20 2 7" xfId="16768"/>
    <cellStyle name="货币 20 2 70" xfId="16769"/>
    <cellStyle name="货币 20 2 71" xfId="16770"/>
    <cellStyle name="货币 20 2 72" xfId="16771"/>
    <cellStyle name="货币 20 2 73" xfId="16772"/>
    <cellStyle name="货币 20 2 74" xfId="16773"/>
    <cellStyle name="货币 20 2 75" xfId="16774"/>
    <cellStyle name="货币 20 2 76" xfId="16775"/>
    <cellStyle name="货币 20 2 77" xfId="16776"/>
    <cellStyle name="货币 20 2 78" xfId="16777"/>
    <cellStyle name="货币 20 2 79" xfId="16778"/>
    <cellStyle name="货币 20 2 8" xfId="16779"/>
    <cellStyle name="货币 20 2 80" xfId="16780"/>
    <cellStyle name="货币 20 2 81" xfId="16781"/>
    <cellStyle name="货币 20 2 82" xfId="16782"/>
    <cellStyle name="货币 20 2 83" xfId="16783"/>
    <cellStyle name="货币 20 2 84" xfId="16784"/>
    <cellStyle name="货币 20 2 85" xfId="16785"/>
    <cellStyle name="货币 20 2 86" xfId="16786"/>
    <cellStyle name="货币 20 2 87" xfId="16787"/>
    <cellStyle name="货币 20 2 88" xfId="16788"/>
    <cellStyle name="货币 20 2 89" xfId="16789"/>
    <cellStyle name="货币 20 2 9" xfId="16790"/>
    <cellStyle name="货币 20 2 90" xfId="22571"/>
    <cellStyle name="货币 20 2 91" xfId="22743"/>
    <cellStyle name="货币 20 2 92" xfId="22908"/>
    <cellStyle name="货币 20 2 93" xfId="23073"/>
    <cellStyle name="货币 20 2 94" xfId="23238"/>
    <cellStyle name="货币 20 2 95" xfId="23402"/>
    <cellStyle name="货币 20 2 96" xfId="23566"/>
    <cellStyle name="货币 20 2 97" xfId="23730"/>
    <cellStyle name="货币 20 2 98" xfId="23893"/>
    <cellStyle name="货币 20 2 99" xfId="24058"/>
    <cellStyle name="货币 20 20" xfId="16791"/>
    <cellStyle name="货币 20 21" xfId="16792"/>
    <cellStyle name="货币 20 22" xfId="16793"/>
    <cellStyle name="货币 20 23" xfId="16794"/>
    <cellStyle name="货币 20 24" xfId="16795"/>
    <cellStyle name="货币 20 25" xfId="16796"/>
    <cellStyle name="货币 20 26" xfId="16797"/>
    <cellStyle name="货币 20 27" xfId="16798"/>
    <cellStyle name="货币 20 28" xfId="16799"/>
    <cellStyle name="货币 20 29" xfId="16800"/>
    <cellStyle name="货币 20 3" xfId="16801"/>
    <cellStyle name="货币 20 3 10" xfId="16802"/>
    <cellStyle name="货币 20 3 100" xfId="24315"/>
    <cellStyle name="货币 20 3 101" xfId="24957"/>
    <cellStyle name="货币 20 3 102" xfId="25119"/>
    <cellStyle name="货币 20 3 103" xfId="25730"/>
    <cellStyle name="货币 20 3 104" xfId="25819"/>
    <cellStyle name="货币 20 3 11" xfId="16803"/>
    <cellStyle name="货币 20 3 12" xfId="16804"/>
    <cellStyle name="货币 20 3 13" xfId="16805"/>
    <cellStyle name="货币 20 3 14" xfId="16806"/>
    <cellStyle name="货币 20 3 15" xfId="16807"/>
    <cellStyle name="货币 20 3 16" xfId="16808"/>
    <cellStyle name="货币 20 3 17" xfId="16809"/>
    <cellStyle name="货币 20 3 18" xfId="16810"/>
    <cellStyle name="货币 20 3 19" xfId="16811"/>
    <cellStyle name="货币 20 3 2" xfId="16812"/>
    <cellStyle name="货币 20 3 20" xfId="16813"/>
    <cellStyle name="货币 20 3 21" xfId="16814"/>
    <cellStyle name="货币 20 3 22" xfId="16815"/>
    <cellStyle name="货币 20 3 23" xfId="16816"/>
    <cellStyle name="货币 20 3 24" xfId="16817"/>
    <cellStyle name="货币 20 3 25" xfId="16818"/>
    <cellStyle name="货币 20 3 26" xfId="16819"/>
    <cellStyle name="货币 20 3 27" xfId="16820"/>
    <cellStyle name="货币 20 3 28" xfId="16821"/>
    <cellStyle name="货币 20 3 29" xfId="16822"/>
    <cellStyle name="货币 20 3 3" xfId="16823"/>
    <cellStyle name="货币 20 3 30" xfId="16824"/>
    <cellStyle name="货币 20 3 31" xfId="16825"/>
    <cellStyle name="货币 20 3 32" xfId="16826"/>
    <cellStyle name="货币 20 3 33" xfId="16827"/>
    <cellStyle name="货币 20 3 34" xfId="16828"/>
    <cellStyle name="货币 20 3 35" xfId="16829"/>
    <cellStyle name="货币 20 3 36" xfId="16830"/>
    <cellStyle name="货币 20 3 37" xfId="16831"/>
    <cellStyle name="货币 20 3 38" xfId="16832"/>
    <cellStyle name="货币 20 3 39" xfId="16833"/>
    <cellStyle name="货币 20 3 4" xfId="16834"/>
    <cellStyle name="货币 20 3 40" xfId="16835"/>
    <cellStyle name="货币 20 3 41" xfId="16836"/>
    <cellStyle name="货币 20 3 42" xfId="16837"/>
    <cellStyle name="货币 20 3 43" xfId="16838"/>
    <cellStyle name="货币 20 3 44" xfId="16839"/>
    <cellStyle name="货币 20 3 45" xfId="16840"/>
    <cellStyle name="货币 20 3 46" xfId="16841"/>
    <cellStyle name="货币 20 3 47" xfId="16842"/>
    <cellStyle name="货币 20 3 48" xfId="16843"/>
    <cellStyle name="货币 20 3 49" xfId="16844"/>
    <cellStyle name="货币 20 3 5" xfId="16845"/>
    <cellStyle name="货币 20 3 50" xfId="16846"/>
    <cellStyle name="货币 20 3 51" xfId="16847"/>
    <cellStyle name="货币 20 3 52" xfId="16848"/>
    <cellStyle name="货币 20 3 53" xfId="16849"/>
    <cellStyle name="货币 20 3 54" xfId="16850"/>
    <cellStyle name="货币 20 3 55" xfId="16851"/>
    <cellStyle name="货币 20 3 56" xfId="16852"/>
    <cellStyle name="货币 20 3 57" xfId="16853"/>
    <cellStyle name="货币 20 3 58" xfId="16854"/>
    <cellStyle name="货币 20 3 59" xfId="16855"/>
    <cellStyle name="货币 20 3 6" xfId="16856"/>
    <cellStyle name="货币 20 3 60" xfId="16857"/>
    <cellStyle name="货币 20 3 61" xfId="16858"/>
    <cellStyle name="货币 20 3 62" xfId="16859"/>
    <cellStyle name="货币 20 3 63" xfId="16860"/>
    <cellStyle name="货币 20 3 64" xfId="16861"/>
    <cellStyle name="货币 20 3 65" xfId="16862"/>
    <cellStyle name="货币 20 3 66" xfId="16863"/>
    <cellStyle name="货币 20 3 67" xfId="16864"/>
    <cellStyle name="货币 20 3 68" xfId="16865"/>
    <cellStyle name="货币 20 3 69" xfId="16866"/>
    <cellStyle name="货币 20 3 7" xfId="16867"/>
    <cellStyle name="货币 20 3 70" xfId="16868"/>
    <cellStyle name="货币 20 3 71" xfId="16869"/>
    <cellStyle name="货币 20 3 72" xfId="16870"/>
    <cellStyle name="货币 20 3 73" xfId="16871"/>
    <cellStyle name="货币 20 3 74" xfId="16872"/>
    <cellStyle name="货币 20 3 75" xfId="16873"/>
    <cellStyle name="货币 20 3 76" xfId="16874"/>
    <cellStyle name="货币 20 3 77" xfId="16875"/>
    <cellStyle name="货币 20 3 78" xfId="16876"/>
    <cellStyle name="货币 20 3 79" xfId="16877"/>
    <cellStyle name="货币 20 3 8" xfId="16878"/>
    <cellStyle name="货币 20 3 80" xfId="16879"/>
    <cellStyle name="货币 20 3 81" xfId="16880"/>
    <cellStyle name="货币 20 3 82" xfId="16881"/>
    <cellStyle name="货币 20 3 83" xfId="16882"/>
    <cellStyle name="货币 20 3 84" xfId="16883"/>
    <cellStyle name="货币 20 3 85" xfId="16884"/>
    <cellStyle name="货币 20 3 86" xfId="16885"/>
    <cellStyle name="货币 20 3 87" xfId="16886"/>
    <cellStyle name="货币 20 3 88" xfId="16887"/>
    <cellStyle name="货币 20 3 89" xfId="16888"/>
    <cellStyle name="货币 20 3 9" xfId="16889"/>
    <cellStyle name="货币 20 3 90" xfId="22572"/>
    <cellStyle name="货币 20 3 91" xfId="22744"/>
    <cellStyle name="货币 20 3 92" xfId="22909"/>
    <cellStyle name="货币 20 3 93" xfId="23074"/>
    <cellStyle name="货币 20 3 94" xfId="23239"/>
    <cellStyle name="货币 20 3 95" xfId="23403"/>
    <cellStyle name="货币 20 3 96" xfId="23567"/>
    <cellStyle name="货币 20 3 97" xfId="23731"/>
    <cellStyle name="货币 20 3 98" xfId="23894"/>
    <cellStyle name="货币 20 3 99" xfId="24059"/>
    <cellStyle name="货币 20 30" xfId="16890"/>
    <cellStyle name="货币 20 31" xfId="16891"/>
    <cellStyle name="货币 20 32" xfId="16892"/>
    <cellStyle name="货币 20 33" xfId="16893"/>
    <cellStyle name="货币 20 34" xfId="16894"/>
    <cellStyle name="货币 20 35" xfId="16895"/>
    <cellStyle name="货币 20 36" xfId="16896"/>
    <cellStyle name="货币 20 37" xfId="16897"/>
    <cellStyle name="货币 20 38" xfId="16898"/>
    <cellStyle name="货币 20 39" xfId="16899"/>
    <cellStyle name="货币 20 4" xfId="16900"/>
    <cellStyle name="货币 20 4 10" xfId="16901"/>
    <cellStyle name="货币 20 4 100" xfId="24316"/>
    <cellStyle name="货币 20 4 101" xfId="24958"/>
    <cellStyle name="货币 20 4 102" xfId="25120"/>
    <cellStyle name="货币 20 4 103" xfId="25731"/>
    <cellStyle name="货币 20 4 104" xfId="25820"/>
    <cellStyle name="货币 20 4 11" xfId="16902"/>
    <cellStyle name="货币 20 4 12" xfId="16903"/>
    <cellStyle name="货币 20 4 13" xfId="16904"/>
    <cellStyle name="货币 20 4 14" xfId="16905"/>
    <cellStyle name="货币 20 4 15" xfId="16906"/>
    <cellStyle name="货币 20 4 16" xfId="16907"/>
    <cellStyle name="货币 20 4 17" xfId="16908"/>
    <cellStyle name="货币 20 4 18" xfId="16909"/>
    <cellStyle name="货币 20 4 19" xfId="16910"/>
    <cellStyle name="货币 20 4 2" xfId="16911"/>
    <cellStyle name="货币 20 4 20" xfId="16912"/>
    <cellStyle name="货币 20 4 21" xfId="16913"/>
    <cellStyle name="货币 20 4 22" xfId="16914"/>
    <cellStyle name="货币 20 4 23" xfId="16915"/>
    <cellStyle name="货币 20 4 24" xfId="16916"/>
    <cellStyle name="货币 20 4 25" xfId="16917"/>
    <cellStyle name="货币 20 4 26" xfId="16918"/>
    <cellStyle name="货币 20 4 27" xfId="16919"/>
    <cellStyle name="货币 20 4 28" xfId="16920"/>
    <cellStyle name="货币 20 4 29" xfId="16921"/>
    <cellStyle name="货币 20 4 3" xfId="16922"/>
    <cellStyle name="货币 20 4 30" xfId="16923"/>
    <cellStyle name="货币 20 4 31" xfId="16924"/>
    <cellStyle name="货币 20 4 32" xfId="16925"/>
    <cellStyle name="货币 20 4 33" xfId="16926"/>
    <cellStyle name="货币 20 4 34" xfId="16927"/>
    <cellStyle name="货币 20 4 35" xfId="16928"/>
    <cellStyle name="货币 20 4 36" xfId="16929"/>
    <cellStyle name="货币 20 4 37" xfId="16930"/>
    <cellStyle name="货币 20 4 38" xfId="16931"/>
    <cellStyle name="货币 20 4 39" xfId="16932"/>
    <cellStyle name="货币 20 4 4" xfId="16933"/>
    <cellStyle name="货币 20 4 40" xfId="16934"/>
    <cellStyle name="货币 20 4 41" xfId="16935"/>
    <cellStyle name="货币 20 4 42" xfId="16936"/>
    <cellStyle name="货币 20 4 43" xfId="16937"/>
    <cellStyle name="货币 20 4 44" xfId="16938"/>
    <cellStyle name="货币 20 4 45" xfId="16939"/>
    <cellStyle name="货币 20 4 46" xfId="16940"/>
    <cellStyle name="货币 20 4 47" xfId="16941"/>
    <cellStyle name="货币 20 4 48" xfId="16942"/>
    <cellStyle name="货币 20 4 49" xfId="16943"/>
    <cellStyle name="货币 20 4 5" xfId="16944"/>
    <cellStyle name="货币 20 4 50" xfId="16945"/>
    <cellStyle name="货币 20 4 51" xfId="16946"/>
    <cellStyle name="货币 20 4 52" xfId="16947"/>
    <cellStyle name="货币 20 4 53" xfId="16948"/>
    <cellStyle name="货币 20 4 54" xfId="16949"/>
    <cellStyle name="货币 20 4 55" xfId="16950"/>
    <cellStyle name="货币 20 4 56" xfId="16951"/>
    <cellStyle name="货币 20 4 57" xfId="16952"/>
    <cellStyle name="货币 20 4 58" xfId="16953"/>
    <cellStyle name="货币 20 4 59" xfId="16954"/>
    <cellStyle name="货币 20 4 6" xfId="16955"/>
    <cellStyle name="货币 20 4 60" xfId="16956"/>
    <cellStyle name="货币 20 4 61" xfId="16957"/>
    <cellStyle name="货币 20 4 62" xfId="16958"/>
    <cellStyle name="货币 20 4 63" xfId="16959"/>
    <cellStyle name="货币 20 4 64" xfId="16960"/>
    <cellStyle name="货币 20 4 65" xfId="16961"/>
    <cellStyle name="货币 20 4 66" xfId="16962"/>
    <cellStyle name="货币 20 4 67" xfId="16963"/>
    <cellStyle name="货币 20 4 68" xfId="16964"/>
    <cellStyle name="货币 20 4 69" xfId="16965"/>
    <cellStyle name="货币 20 4 7" xfId="16966"/>
    <cellStyle name="货币 20 4 70" xfId="16967"/>
    <cellStyle name="货币 20 4 71" xfId="16968"/>
    <cellStyle name="货币 20 4 72" xfId="16969"/>
    <cellStyle name="货币 20 4 73" xfId="16970"/>
    <cellStyle name="货币 20 4 74" xfId="16971"/>
    <cellStyle name="货币 20 4 75" xfId="16972"/>
    <cellStyle name="货币 20 4 76" xfId="16973"/>
    <cellStyle name="货币 20 4 77" xfId="16974"/>
    <cellStyle name="货币 20 4 78" xfId="16975"/>
    <cellStyle name="货币 20 4 79" xfId="16976"/>
    <cellStyle name="货币 20 4 8" xfId="16977"/>
    <cellStyle name="货币 20 4 80" xfId="16978"/>
    <cellStyle name="货币 20 4 81" xfId="16979"/>
    <cellStyle name="货币 20 4 82" xfId="16980"/>
    <cellStyle name="货币 20 4 83" xfId="16981"/>
    <cellStyle name="货币 20 4 84" xfId="16982"/>
    <cellStyle name="货币 20 4 85" xfId="16983"/>
    <cellStyle name="货币 20 4 86" xfId="16984"/>
    <cellStyle name="货币 20 4 87" xfId="16985"/>
    <cellStyle name="货币 20 4 88" xfId="16986"/>
    <cellStyle name="货币 20 4 89" xfId="16987"/>
    <cellStyle name="货币 20 4 9" xfId="16988"/>
    <cellStyle name="货币 20 4 90" xfId="22573"/>
    <cellStyle name="货币 20 4 91" xfId="22745"/>
    <cellStyle name="货币 20 4 92" xfId="22910"/>
    <cellStyle name="货币 20 4 93" xfId="23075"/>
    <cellStyle name="货币 20 4 94" xfId="23240"/>
    <cellStyle name="货币 20 4 95" xfId="23404"/>
    <cellStyle name="货币 20 4 96" xfId="23568"/>
    <cellStyle name="货币 20 4 97" xfId="23732"/>
    <cellStyle name="货币 20 4 98" xfId="23895"/>
    <cellStyle name="货币 20 4 99" xfId="24060"/>
    <cellStyle name="货币 20 40" xfId="16989"/>
    <cellStyle name="货币 20 41" xfId="16990"/>
    <cellStyle name="货币 20 42" xfId="16991"/>
    <cellStyle name="货币 20 43" xfId="16992"/>
    <cellStyle name="货币 20 44" xfId="16993"/>
    <cellStyle name="货币 20 45" xfId="16994"/>
    <cellStyle name="货币 20 46" xfId="16995"/>
    <cellStyle name="货币 20 47" xfId="16996"/>
    <cellStyle name="货币 20 48" xfId="16997"/>
    <cellStyle name="货币 20 49" xfId="16998"/>
    <cellStyle name="货币 20 5" xfId="16999"/>
    <cellStyle name="货币 20 5 2" xfId="24388"/>
    <cellStyle name="货币 20 5 2 2" xfId="24733"/>
    <cellStyle name="货币 20 5 3" xfId="25735"/>
    <cellStyle name="货币 20 5 4" xfId="25821"/>
    <cellStyle name="货币 20 50" xfId="17000"/>
    <cellStyle name="货币 20 51" xfId="17001"/>
    <cellStyle name="货币 20 52" xfId="17002"/>
    <cellStyle name="货币 20 53" xfId="17003"/>
    <cellStyle name="货币 20 54" xfId="17004"/>
    <cellStyle name="货币 20 55" xfId="17005"/>
    <cellStyle name="货币 20 56" xfId="17006"/>
    <cellStyle name="货币 20 57" xfId="17007"/>
    <cellStyle name="货币 20 58" xfId="17008"/>
    <cellStyle name="货币 20 59" xfId="17009"/>
    <cellStyle name="货币 20 6" xfId="17010"/>
    <cellStyle name="货币 20 6 2" xfId="24438"/>
    <cellStyle name="货币 20 6 2 2" xfId="24734"/>
    <cellStyle name="货币 20 6 3" xfId="25736"/>
    <cellStyle name="货币 20 6 4" xfId="25791"/>
    <cellStyle name="货币 20 60" xfId="17011"/>
    <cellStyle name="货币 20 61" xfId="17012"/>
    <cellStyle name="货币 20 62" xfId="17013"/>
    <cellStyle name="货币 20 63" xfId="17014"/>
    <cellStyle name="货币 20 64" xfId="17015"/>
    <cellStyle name="货币 20 65" xfId="17016"/>
    <cellStyle name="货币 20 66" xfId="17017"/>
    <cellStyle name="货币 20 67" xfId="17018"/>
    <cellStyle name="货币 20 68" xfId="17019"/>
    <cellStyle name="货币 20 69" xfId="17020"/>
    <cellStyle name="货币 20 7" xfId="17021"/>
    <cellStyle name="货币 20 7 2" xfId="24486"/>
    <cellStyle name="货币 20 7 2 2" xfId="24735"/>
    <cellStyle name="货币 20 7 3" xfId="25737"/>
    <cellStyle name="货币 20 7 4" xfId="25797"/>
    <cellStyle name="货币 20 70" xfId="17022"/>
    <cellStyle name="货币 20 71" xfId="17023"/>
    <cellStyle name="货币 20 72" xfId="17024"/>
    <cellStyle name="货币 20 73" xfId="17025"/>
    <cellStyle name="货币 20 74" xfId="17026"/>
    <cellStyle name="货币 20 75" xfId="17027"/>
    <cellStyle name="货币 20 76" xfId="17028"/>
    <cellStyle name="货币 20 77" xfId="17029"/>
    <cellStyle name="货币 20 78" xfId="17030"/>
    <cellStyle name="货币 20 79" xfId="17031"/>
    <cellStyle name="货币 20 8" xfId="17032"/>
    <cellStyle name="货币 20 8 2" xfId="24541"/>
    <cellStyle name="货币 20 8 2 2" xfId="24736"/>
    <cellStyle name="货币 20 8 3" xfId="25738"/>
    <cellStyle name="货币 20 8 4" xfId="25804"/>
    <cellStyle name="货币 20 80" xfId="17033"/>
    <cellStyle name="货币 20 81" xfId="17034"/>
    <cellStyle name="货币 20 82" xfId="17035"/>
    <cellStyle name="货币 20 83" xfId="17036"/>
    <cellStyle name="货币 20 84" xfId="17037"/>
    <cellStyle name="货币 20 85" xfId="17038"/>
    <cellStyle name="货币 20 86" xfId="17039"/>
    <cellStyle name="货币 20 87" xfId="17040"/>
    <cellStyle name="货币 20 88" xfId="17041"/>
    <cellStyle name="货币 20 89" xfId="17042"/>
    <cellStyle name="货币 20 9" xfId="17043"/>
    <cellStyle name="货币 20 90" xfId="17044"/>
    <cellStyle name="货币 20 91" xfId="17045"/>
    <cellStyle name="货币 20 92" xfId="17046"/>
    <cellStyle name="货币 20 93" xfId="22570"/>
    <cellStyle name="货币 20 94" xfId="22742"/>
    <cellStyle name="货币 20 95" xfId="22907"/>
    <cellStyle name="货币 20 96" xfId="23072"/>
    <cellStyle name="货币 20 97" xfId="23237"/>
    <cellStyle name="货币 20 98" xfId="23401"/>
    <cellStyle name="货币 20 99" xfId="23565"/>
    <cellStyle name="货币 21" xfId="25932"/>
    <cellStyle name="货币 21 2" xfId="27391"/>
    <cellStyle name="货币 21 3" xfId="27421"/>
    <cellStyle name="货币 21 4" xfId="27450"/>
    <cellStyle name="货币 22" xfId="17047"/>
    <cellStyle name="货币 22 10" xfId="17048"/>
    <cellStyle name="货币 22 100" xfId="23733"/>
    <cellStyle name="货币 22 101" xfId="23896"/>
    <cellStyle name="货币 22 102" xfId="24061"/>
    <cellStyle name="货币 22 103" xfId="24148"/>
    <cellStyle name="货币 22 103 2" xfId="24317"/>
    <cellStyle name="货币 22 103 3" xfId="26188"/>
    <cellStyle name="货币 22 103 4" xfId="26440"/>
    <cellStyle name="货币 22 103 5" xfId="26283"/>
    <cellStyle name="货币 22 104" xfId="24959"/>
    <cellStyle name="货币 22 105" xfId="25121"/>
    <cellStyle name="货币 22 106" xfId="25739"/>
    <cellStyle name="货币 22 107" xfId="25846"/>
    <cellStyle name="货币 22 108" xfId="26128"/>
    <cellStyle name="货币 22 109" xfId="26265"/>
    <cellStyle name="货币 22 11" xfId="17049"/>
    <cellStyle name="货币 22 110" xfId="26402"/>
    <cellStyle name="货币 22 12" xfId="17050"/>
    <cellStyle name="货币 22 13" xfId="17051"/>
    <cellStyle name="货币 22 14" xfId="17052"/>
    <cellStyle name="货币 22 15" xfId="17053"/>
    <cellStyle name="货币 22 16" xfId="17054"/>
    <cellStyle name="货币 22 17" xfId="17055"/>
    <cellStyle name="货币 22 18" xfId="17056"/>
    <cellStyle name="货币 22 19" xfId="17057"/>
    <cellStyle name="货币 22 2" xfId="17058"/>
    <cellStyle name="货币 22 2 10" xfId="17059"/>
    <cellStyle name="货币 22 2 100" xfId="24318"/>
    <cellStyle name="货币 22 2 101" xfId="24960"/>
    <cellStyle name="货币 22 2 102" xfId="25122"/>
    <cellStyle name="货币 22 2 103" xfId="25740"/>
    <cellStyle name="货币 22 2 104" xfId="25836"/>
    <cellStyle name="货币 22 2 11" xfId="17060"/>
    <cellStyle name="货币 22 2 12" xfId="17061"/>
    <cellStyle name="货币 22 2 13" xfId="17062"/>
    <cellStyle name="货币 22 2 14" xfId="17063"/>
    <cellStyle name="货币 22 2 15" xfId="17064"/>
    <cellStyle name="货币 22 2 16" xfId="17065"/>
    <cellStyle name="货币 22 2 17" xfId="17066"/>
    <cellStyle name="货币 22 2 18" xfId="17067"/>
    <cellStyle name="货币 22 2 19" xfId="17068"/>
    <cellStyle name="货币 22 2 2" xfId="17069"/>
    <cellStyle name="货币 22 2 20" xfId="17070"/>
    <cellStyle name="货币 22 2 21" xfId="17071"/>
    <cellStyle name="货币 22 2 22" xfId="17072"/>
    <cellStyle name="货币 22 2 23" xfId="17073"/>
    <cellStyle name="货币 22 2 24" xfId="17074"/>
    <cellStyle name="货币 22 2 25" xfId="17075"/>
    <cellStyle name="货币 22 2 26" xfId="17076"/>
    <cellStyle name="货币 22 2 27" xfId="17077"/>
    <cellStyle name="货币 22 2 28" xfId="17078"/>
    <cellStyle name="货币 22 2 29" xfId="17079"/>
    <cellStyle name="货币 22 2 3" xfId="17080"/>
    <cellStyle name="货币 22 2 30" xfId="17081"/>
    <cellStyle name="货币 22 2 31" xfId="17082"/>
    <cellStyle name="货币 22 2 32" xfId="17083"/>
    <cellStyle name="货币 22 2 33" xfId="17084"/>
    <cellStyle name="货币 22 2 34" xfId="17085"/>
    <cellStyle name="货币 22 2 35" xfId="17086"/>
    <cellStyle name="货币 22 2 36" xfId="17087"/>
    <cellStyle name="货币 22 2 37" xfId="17088"/>
    <cellStyle name="货币 22 2 38" xfId="17089"/>
    <cellStyle name="货币 22 2 39" xfId="17090"/>
    <cellStyle name="货币 22 2 4" xfId="17091"/>
    <cellStyle name="货币 22 2 40" xfId="17092"/>
    <cellStyle name="货币 22 2 41" xfId="17093"/>
    <cellStyle name="货币 22 2 42" xfId="17094"/>
    <cellStyle name="货币 22 2 43" xfId="17095"/>
    <cellStyle name="货币 22 2 44" xfId="17096"/>
    <cellStyle name="货币 22 2 45" xfId="17097"/>
    <cellStyle name="货币 22 2 46" xfId="17098"/>
    <cellStyle name="货币 22 2 47" xfId="17099"/>
    <cellStyle name="货币 22 2 48" xfId="17100"/>
    <cellStyle name="货币 22 2 49" xfId="17101"/>
    <cellStyle name="货币 22 2 5" xfId="17102"/>
    <cellStyle name="货币 22 2 50" xfId="17103"/>
    <cellStyle name="货币 22 2 51" xfId="17104"/>
    <cellStyle name="货币 22 2 52" xfId="17105"/>
    <cellStyle name="货币 22 2 53" xfId="17106"/>
    <cellStyle name="货币 22 2 54" xfId="17107"/>
    <cellStyle name="货币 22 2 55" xfId="17108"/>
    <cellStyle name="货币 22 2 56" xfId="17109"/>
    <cellStyle name="货币 22 2 57" xfId="17110"/>
    <cellStyle name="货币 22 2 58" xfId="17111"/>
    <cellStyle name="货币 22 2 59" xfId="17112"/>
    <cellStyle name="货币 22 2 6" xfId="17113"/>
    <cellStyle name="货币 22 2 60" xfId="17114"/>
    <cellStyle name="货币 22 2 61" xfId="17115"/>
    <cellStyle name="货币 22 2 62" xfId="17116"/>
    <cellStyle name="货币 22 2 63" xfId="17117"/>
    <cellStyle name="货币 22 2 64" xfId="17118"/>
    <cellStyle name="货币 22 2 65" xfId="17119"/>
    <cellStyle name="货币 22 2 66" xfId="17120"/>
    <cellStyle name="货币 22 2 67" xfId="17121"/>
    <cellStyle name="货币 22 2 68" xfId="17122"/>
    <cellStyle name="货币 22 2 69" xfId="17123"/>
    <cellStyle name="货币 22 2 7" xfId="17124"/>
    <cellStyle name="货币 22 2 70" xfId="17125"/>
    <cellStyle name="货币 22 2 71" xfId="17126"/>
    <cellStyle name="货币 22 2 72" xfId="17127"/>
    <cellStyle name="货币 22 2 73" xfId="17128"/>
    <cellStyle name="货币 22 2 74" xfId="17129"/>
    <cellStyle name="货币 22 2 75" xfId="17130"/>
    <cellStyle name="货币 22 2 76" xfId="17131"/>
    <cellStyle name="货币 22 2 77" xfId="17132"/>
    <cellStyle name="货币 22 2 78" xfId="17133"/>
    <cellStyle name="货币 22 2 79" xfId="17134"/>
    <cellStyle name="货币 22 2 8" xfId="17135"/>
    <cellStyle name="货币 22 2 80" xfId="17136"/>
    <cellStyle name="货币 22 2 81" xfId="17137"/>
    <cellStyle name="货币 22 2 82" xfId="17138"/>
    <cellStyle name="货币 22 2 83" xfId="17139"/>
    <cellStyle name="货币 22 2 84" xfId="17140"/>
    <cellStyle name="货币 22 2 85" xfId="17141"/>
    <cellStyle name="货币 22 2 86" xfId="17142"/>
    <cellStyle name="货币 22 2 87" xfId="17143"/>
    <cellStyle name="货币 22 2 88" xfId="17144"/>
    <cellStyle name="货币 22 2 89" xfId="17145"/>
    <cellStyle name="货币 22 2 9" xfId="17146"/>
    <cellStyle name="货币 22 2 90" xfId="22575"/>
    <cellStyle name="货币 22 2 91" xfId="22747"/>
    <cellStyle name="货币 22 2 92" xfId="22912"/>
    <cellStyle name="货币 22 2 93" xfId="23077"/>
    <cellStyle name="货币 22 2 94" xfId="23242"/>
    <cellStyle name="货币 22 2 95" xfId="23406"/>
    <cellStyle name="货币 22 2 96" xfId="23570"/>
    <cellStyle name="货币 22 2 97" xfId="23734"/>
    <cellStyle name="货币 22 2 98" xfId="23897"/>
    <cellStyle name="货币 22 2 99" xfId="24062"/>
    <cellStyle name="货币 22 20" xfId="17147"/>
    <cellStyle name="货币 22 21" xfId="17148"/>
    <cellStyle name="货币 22 22" xfId="17149"/>
    <cellStyle name="货币 22 23" xfId="17150"/>
    <cellStyle name="货币 22 24" xfId="17151"/>
    <cellStyle name="货币 22 25" xfId="17152"/>
    <cellStyle name="货币 22 26" xfId="17153"/>
    <cellStyle name="货币 22 27" xfId="17154"/>
    <cellStyle name="货币 22 28" xfId="17155"/>
    <cellStyle name="货币 22 29" xfId="17156"/>
    <cellStyle name="货币 22 3" xfId="17157"/>
    <cellStyle name="货币 22 3 10" xfId="17158"/>
    <cellStyle name="货币 22 3 100" xfId="24319"/>
    <cellStyle name="货币 22 3 101" xfId="24961"/>
    <cellStyle name="货币 22 3 102" xfId="25123"/>
    <cellStyle name="货币 22 3 103" xfId="25741"/>
    <cellStyle name="货币 22 3 104" xfId="25837"/>
    <cellStyle name="货币 22 3 11" xfId="17159"/>
    <cellStyle name="货币 22 3 12" xfId="17160"/>
    <cellStyle name="货币 22 3 13" xfId="17161"/>
    <cellStyle name="货币 22 3 14" xfId="17162"/>
    <cellStyle name="货币 22 3 15" xfId="17163"/>
    <cellStyle name="货币 22 3 16" xfId="17164"/>
    <cellStyle name="货币 22 3 17" xfId="17165"/>
    <cellStyle name="货币 22 3 18" xfId="17166"/>
    <cellStyle name="货币 22 3 19" xfId="17167"/>
    <cellStyle name="货币 22 3 2" xfId="17168"/>
    <cellStyle name="货币 22 3 20" xfId="17169"/>
    <cellStyle name="货币 22 3 21" xfId="17170"/>
    <cellStyle name="货币 22 3 22" xfId="17171"/>
    <cellStyle name="货币 22 3 23" xfId="17172"/>
    <cellStyle name="货币 22 3 24" xfId="17173"/>
    <cellStyle name="货币 22 3 25" xfId="17174"/>
    <cellStyle name="货币 22 3 26" xfId="17175"/>
    <cellStyle name="货币 22 3 27" xfId="17176"/>
    <cellStyle name="货币 22 3 28" xfId="17177"/>
    <cellStyle name="货币 22 3 29" xfId="17178"/>
    <cellStyle name="货币 22 3 3" xfId="17179"/>
    <cellStyle name="货币 22 3 30" xfId="17180"/>
    <cellStyle name="货币 22 3 31" xfId="17181"/>
    <cellStyle name="货币 22 3 32" xfId="17182"/>
    <cellStyle name="货币 22 3 33" xfId="17183"/>
    <cellStyle name="货币 22 3 34" xfId="17184"/>
    <cellStyle name="货币 22 3 35" xfId="17185"/>
    <cellStyle name="货币 22 3 36" xfId="17186"/>
    <cellStyle name="货币 22 3 37" xfId="17187"/>
    <cellStyle name="货币 22 3 38" xfId="17188"/>
    <cellStyle name="货币 22 3 39" xfId="17189"/>
    <cellStyle name="货币 22 3 4" xfId="17190"/>
    <cellStyle name="货币 22 3 40" xfId="17191"/>
    <cellStyle name="货币 22 3 41" xfId="17192"/>
    <cellStyle name="货币 22 3 42" xfId="17193"/>
    <cellStyle name="货币 22 3 43" xfId="17194"/>
    <cellStyle name="货币 22 3 44" xfId="17195"/>
    <cellStyle name="货币 22 3 45" xfId="17196"/>
    <cellStyle name="货币 22 3 46" xfId="17197"/>
    <cellStyle name="货币 22 3 47" xfId="17198"/>
    <cellStyle name="货币 22 3 48" xfId="17199"/>
    <cellStyle name="货币 22 3 49" xfId="17200"/>
    <cellStyle name="货币 22 3 5" xfId="17201"/>
    <cellStyle name="货币 22 3 50" xfId="17202"/>
    <cellStyle name="货币 22 3 51" xfId="17203"/>
    <cellStyle name="货币 22 3 52" xfId="17204"/>
    <cellStyle name="货币 22 3 53" xfId="17205"/>
    <cellStyle name="货币 22 3 54" xfId="17206"/>
    <cellStyle name="货币 22 3 55" xfId="17207"/>
    <cellStyle name="货币 22 3 56" xfId="17208"/>
    <cellStyle name="货币 22 3 57" xfId="17209"/>
    <cellStyle name="货币 22 3 58" xfId="17210"/>
    <cellStyle name="货币 22 3 59" xfId="17211"/>
    <cellStyle name="货币 22 3 6" xfId="17212"/>
    <cellStyle name="货币 22 3 60" xfId="17213"/>
    <cellStyle name="货币 22 3 61" xfId="17214"/>
    <cellStyle name="货币 22 3 62" xfId="17215"/>
    <cellStyle name="货币 22 3 63" xfId="17216"/>
    <cellStyle name="货币 22 3 64" xfId="17217"/>
    <cellStyle name="货币 22 3 65" xfId="17218"/>
    <cellStyle name="货币 22 3 66" xfId="17219"/>
    <cellStyle name="货币 22 3 67" xfId="17220"/>
    <cellStyle name="货币 22 3 68" xfId="17221"/>
    <cellStyle name="货币 22 3 69" xfId="17222"/>
    <cellStyle name="货币 22 3 7" xfId="17223"/>
    <cellStyle name="货币 22 3 70" xfId="17224"/>
    <cellStyle name="货币 22 3 71" xfId="17225"/>
    <cellStyle name="货币 22 3 72" xfId="17226"/>
    <cellStyle name="货币 22 3 73" xfId="17227"/>
    <cellStyle name="货币 22 3 74" xfId="17228"/>
    <cellStyle name="货币 22 3 75" xfId="17229"/>
    <cellStyle name="货币 22 3 76" xfId="17230"/>
    <cellStyle name="货币 22 3 77" xfId="17231"/>
    <cellStyle name="货币 22 3 78" xfId="17232"/>
    <cellStyle name="货币 22 3 79" xfId="17233"/>
    <cellStyle name="货币 22 3 8" xfId="17234"/>
    <cellStyle name="货币 22 3 80" xfId="17235"/>
    <cellStyle name="货币 22 3 81" xfId="17236"/>
    <cellStyle name="货币 22 3 82" xfId="17237"/>
    <cellStyle name="货币 22 3 83" xfId="17238"/>
    <cellStyle name="货币 22 3 84" xfId="17239"/>
    <cellStyle name="货币 22 3 85" xfId="17240"/>
    <cellStyle name="货币 22 3 86" xfId="17241"/>
    <cellStyle name="货币 22 3 87" xfId="17242"/>
    <cellStyle name="货币 22 3 88" xfId="17243"/>
    <cellStyle name="货币 22 3 89" xfId="17244"/>
    <cellStyle name="货币 22 3 9" xfId="17245"/>
    <cellStyle name="货币 22 3 90" xfId="22576"/>
    <cellStyle name="货币 22 3 91" xfId="22748"/>
    <cellStyle name="货币 22 3 92" xfId="22913"/>
    <cellStyle name="货币 22 3 93" xfId="23078"/>
    <cellStyle name="货币 22 3 94" xfId="23243"/>
    <cellStyle name="货币 22 3 95" xfId="23407"/>
    <cellStyle name="货币 22 3 96" xfId="23571"/>
    <cellStyle name="货币 22 3 97" xfId="23735"/>
    <cellStyle name="货币 22 3 98" xfId="23898"/>
    <cellStyle name="货币 22 3 99" xfId="24063"/>
    <cellStyle name="货币 22 30" xfId="17246"/>
    <cellStyle name="货币 22 31" xfId="17247"/>
    <cellStyle name="货币 22 32" xfId="17248"/>
    <cellStyle name="货币 22 33" xfId="17249"/>
    <cellStyle name="货币 22 34" xfId="17250"/>
    <cellStyle name="货币 22 35" xfId="17251"/>
    <cellStyle name="货币 22 36" xfId="17252"/>
    <cellStyle name="货币 22 37" xfId="17253"/>
    <cellStyle name="货币 22 38" xfId="17254"/>
    <cellStyle name="货币 22 39" xfId="17255"/>
    <cellStyle name="货币 22 4" xfId="17256"/>
    <cellStyle name="货币 22 4 10" xfId="17257"/>
    <cellStyle name="货币 22 4 100" xfId="24320"/>
    <cellStyle name="货币 22 4 101" xfId="24962"/>
    <cellStyle name="货币 22 4 102" xfId="25124"/>
    <cellStyle name="货币 22 4 103" xfId="25742"/>
    <cellStyle name="货币 22 4 104" xfId="25838"/>
    <cellStyle name="货币 22 4 11" xfId="17258"/>
    <cellStyle name="货币 22 4 12" xfId="17259"/>
    <cellStyle name="货币 22 4 13" xfId="17260"/>
    <cellStyle name="货币 22 4 14" xfId="17261"/>
    <cellStyle name="货币 22 4 15" xfId="17262"/>
    <cellStyle name="货币 22 4 16" xfId="17263"/>
    <cellStyle name="货币 22 4 17" xfId="17264"/>
    <cellStyle name="货币 22 4 18" xfId="17265"/>
    <cellStyle name="货币 22 4 19" xfId="17266"/>
    <cellStyle name="货币 22 4 2" xfId="17267"/>
    <cellStyle name="货币 22 4 20" xfId="17268"/>
    <cellStyle name="货币 22 4 21" xfId="17269"/>
    <cellStyle name="货币 22 4 22" xfId="17270"/>
    <cellStyle name="货币 22 4 23" xfId="17271"/>
    <cellStyle name="货币 22 4 24" xfId="17272"/>
    <cellStyle name="货币 22 4 25" xfId="17273"/>
    <cellStyle name="货币 22 4 26" xfId="17274"/>
    <cellStyle name="货币 22 4 27" xfId="17275"/>
    <cellStyle name="货币 22 4 28" xfId="17276"/>
    <cellStyle name="货币 22 4 29" xfId="17277"/>
    <cellStyle name="货币 22 4 3" xfId="17278"/>
    <cellStyle name="货币 22 4 30" xfId="17279"/>
    <cellStyle name="货币 22 4 31" xfId="17280"/>
    <cellStyle name="货币 22 4 32" xfId="17281"/>
    <cellStyle name="货币 22 4 33" xfId="17282"/>
    <cellStyle name="货币 22 4 34" xfId="17283"/>
    <cellStyle name="货币 22 4 35" xfId="17284"/>
    <cellStyle name="货币 22 4 36" xfId="17285"/>
    <cellStyle name="货币 22 4 37" xfId="17286"/>
    <cellStyle name="货币 22 4 38" xfId="17287"/>
    <cellStyle name="货币 22 4 39" xfId="17288"/>
    <cellStyle name="货币 22 4 4" xfId="17289"/>
    <cellStyle name="货币 22 4 40" xfId="17290"/>
    <cellStyle name="货币 22 4 41" xfId="17291"/>
    <cellStyle name="货币 22 4 42" xfId="17292"/>
    <cellStyle name="货币 22 4 43" xfId="17293"/>
    <cellStyle name="货币 22 4 44" xfId="17294"/>
    <cellStyle name="货币 22 4 45" xfId="17295"/>
    <cellStyle name="货币 22 4 46" xfId="17296"/>
    <cellStyle name="货币 22 4 47" xfId="17297"/>
    <cellStyle name="货币 22 4 48" xfId="17298"/>
    <cellStyle name="货币 22 4 49" xfId="17299"/>
    <cellStyle name="货币 22 4 5" xfId="17300"/>
    <cellStyle name="货币 22 4 50" xfId="17301"/>
    <cellStyle name="货币 22 4 51" xfId="17302"/>
    <cellStyle name="货币 22 4 52" xfId="17303"/>
    <cellStyle name="货币 22 4 53" xfId="17304"/>
    <cellStyle name="货币 22 4 54" xfId="17305"/>
    <cellStyle name="货币 22 4 55" xfId="17306"/>
    <cellStyle name="货币 22 4 56" xfId="17307"/>
    <cellStyle name="货币 22 4 57" xfId="17308"/>
    <cellStyle name="货币 22 4 58" xfId="17309"/>
    <cellStyle name="货币 22 4 59" xfId="17310"/>
    <cellStyle name="货币 22 4 6" xfId="17311"/>
    <cellStyle name="货币 22 4 60" xfId="17312"/>
    <cellStyle name="货币 22 4 61" xfId="17313"/>
    <cellStyle name="货币 22 4 62" xfId="17314"/>
    <cellStyle name="货币 22 4 63" xfId="17315"/>
    <cellStyle name="货币 22 4 64" xfId="17316"/>
    <cellStyle name="货币 22 4 65" xfId="17317"/>
    <cellStyle name="货币 22 4 66" xfId="17318"/>
    <cellStyle name="货币 22 4 67" xfId="17319"/>
    <cellStyle name="货币 22 4 68" xfId="17320"/>
    <cellStyle name="货币 22 4 69" xfId="17321"/>
    <cellStyle name="货币 22 4 7" xfId="17322"/>
    <cellStyle name="货币 22 4 70" xfId="17323"/>
    <cellStyle name="货币 22 4 71" xfId="17324"/>
    <cellStyle name="货币 22 4 72" xfId="17325"/>
    <cellStyle name="货币 22 4 73" xfId="17326"/>
    <cellStyle name="货币 22 4 74" xfId="17327"/>
    <cellStyle name="货币 22 4 75" xfId="17328"/>
    <cellStyle name="货币 22 4 76" xfId="17329"/>
    <cellStyle name="货币 22 4 77" xfId="17330"/>
    <cellStyle name="货币 22 4 78" xfId="17331"/>
    <cellStyle name="货币 22 4 79" xfId="17332"/>
    <cellStyle name="货币 22 4 8" xfId="17333"/>
    <cellStyle name="货币 22 4 80" xfId="17334"/>
    <cellStyle name="货币 22 4 81" xfId="17335"/>
    <cellStyle name="货币 22 4 82" xfId="17336"/>
    <cellStyle name="货币 22 4 83" xfId="17337"/>
    <cellStyle name="货币 22 4 84" xfId="17338"/>
    <cellStyle name="货币 22 4 85" xfId="17339"/>
    <cellStyle name="货币 22 4 86" xfId="17340"/>
    <cellStyle name="货币 22 4 87" xfId="17341"/>
    <cellStyle name="货币 22 4 88" xfId="17342"/>
    <cellStyle name="货币 22 4 89" xfId="17343"/>
    <cellStyle name="货币 22 4 9" xfId="17344"/>
    <cellStyle name="货币 22 4 90" xfId="22577"/>
    <cellStyle name="货币 22 4 91" xfId="22749"/>
    <cellStyle name="货币 22 4 92" xfId="22914"/>
    <cellStyle name="货币 22 4 93" xfId="23079"/>
    <cellStyle name="货币 22 4 94" xfId="23244"/>
    <cellStyle name="货币 22 4 95" xfId="23408"/>
    <cellStyle name="货币 22 4 96" xfId="23572"/>
    <cellStyle name="货币 22 4 97" xfId="23736"/>
    <cellStyle name="货币 22 4 98" xfId="23899"/>
    <cellStyle name="货币 22 4 99" xfId="24064"/>
    <cellStyle name="货币 22 40" xfId="17345"/>
    <cellStyle name="货币 22 41" xfId="17346"/>
    <cellStyle name="货币 22 42" xfId="17347"/>
    <cellStyle name="货币 22 43" xfId="17348"/>
    <cellStyle name="货币 22 44" xfId="17349"/>
    <cellStyle name="货币 22 45" xfId="17350"/>
    <cellStyle name="货币 22 46" xfId="17351"/>
    <cellStyle name="货币 22 47" xfId="17352"/>
    <cellStyle name="货币 22 48" xfId="17353"/>
    <cellStyle name="货币 22 49" xfId="17354"/>
    <cellStyle name="货币 22 5" xfId="17355"/>
    <cellStyle name="货币 22 5 2" xfId="24390"/>
    <cellStyle name="货币 22 5 2 2" xfId="24737"/>
    <cellStyle name="货币 22 5 3" xfId="25747"/>
    <cellStyle name="货币 22 5 4" xfId="25847"/>
    <cellStyle name="货币 22 50" xfId="17356"/>
    <cellStyle name="货币 22 51" xfId="17357"/>
    <cellStyle name="货币 22 52" xfId="17358"/>
    <cellStyle name="货币 22 53" xfId="17359"/>
    <cellStyle name="货币 22 54" xfId="17360"/>
    <cellStyle name="货币 22 55" xfId="17361"/>
    <cellStyle name="货币 22 56" xfId="17362"/>
    <cellStyle name="货币 22 57" xfId="17363"/>
    <cellStyle name="货币 22 58" xfId="17364"/>
    <cellStyle name="货币 22 59" xfId="17365"/>
    <cellStyle name="货币 22 6" xfId="17366"/>
    <cellStyle name="货币 22 6 2" xfId="24440"/>
    <cellStyle name="货币 22 6 2 2" xfId="24738"/>
    <cellStyle name="货币 22 6 3" xfId="25748"/>
    <cellStyle name="货币 22 6 4" xfId="25839"/>
    <cellStyle name="货币 22 60" xfId="17367"/>
    <cellStyle name="货币 22 61" xfId="17368"/>
    <cellStyle name="货币 22 62" xfId="17369"/>
    <cellStyle name="货币 22 63" xfId="17370"/>
    <cellStyle name="货币 22 64" xfId="17371"/>
    <cellStyle name="货币 22 65" xfId="17372"/>
    <cellStyle name="货币 22 66" xfId="17373"/>
    <cellStyle name="货币 22 67" xfId="17374"/>
    <cellStyle name="货币 22 68" xfId="17375"/>
    <cellStyle name="货币 22 69" xfId="17376"/>
    <cellStyle name="货币 22 7" xfId="17377"/>
    <cellStyle name="货币 22 7 2" xfId="24488"/>
    <cellStyle name="货币 22 7 2 2" xfId="24739"/>
    <cellStyle name="货币 22 7 3" xfId="25749"/>
    <cellStyle name="货币 22 7 4" xfId="25830"/>
    <cellStyle name="货币 22 70" xfId="17378"/>
    <cellStyle name="货币 22 71" xfId="17379"/>
    <cellStyle name="货币 22 72" xfId="17380"/>
    <cellStyle name="货币 22 73" xfId="17381"/>
    <cellStyle name="货币 22 74" xfId="17382"/>
    <cellStyle name="货币 22 75" xfId="17383"/>
    <cellStyle name="货币 22 76" xfId="17384"/>
    <cellStyle name="货币 22 77" xfId="17385"/>
    <cellStyle name="货币 22 78" xfId="17386"/>
    <cellStyle name="货币 22 79" xfId="17387"/>
    <cellStyle name="货币 22 8" xfId="17388"/>
    <cellStyle name="货币 22 8 2" xfId="24543"/>
    <cellStyle name="货币 22 8 2 2" xfId="24740"/>
    <cellStyle name="货币 22 8 3" xfId="25750"/>
    <cellStyle name="货币 22 8 4" xfId="25822"/>
    <cellStyle name="货币 22 80" xfId="17389"/>
    <cellStyle name="货币 22 81" xfId="17390"/>
    <cellStyle name="货币 22 82" xfId="17391"/>
    <cellStyle name="货币 22 83" xfId="17392"/>
    <cellStyle name="货币 22 84" xfId="17393"/>
    <cellStyle name="货币 22 85" xfId="17394"/>
    <cellStyle name="货币 22 86" xfId="17395"/>
    <cellStyle name="货币 22 87" xfId="17396"/>
    <cellStyle name="货币 22 88" xfId="17397"/>
    <cellStyle name="货币 22 89" xfId="17398"/>
    <cellStyle name="货币 22 9" xfId="17399"/>
    <cellStyle name="货币 22 90" xfId="17400"/>
    <cellStyle name="货币 22 91" xfId="17401"/>
    <cellStyle name="货币 22 92" xfId="17402"/>
    <cellStyle name="货币 22 93" xfId="22574"/>
    <cellStyle name="货币 22 94" xfId="22746"/>
    <cellStyle name="货币 22 95" xfId="22911"/>
    <cellStyle name="货币 22 96" xfId="23076"/>
    <cellStyle name="货币 22 97" xfId="23241"/>
    <cellStyle name="货币 22 98" xfId="23405"/>
    <cellStyle name="货币 22 99" xfId="23569"/>
    <cellStyle name="货币 23" xfId="17403"/>
    <cellStyle name="货币 23 10" xfId="17404"/>
    <cellStyle name="货币 23 100" xfId="23737"/>
    <cellStyle name="货币 23 101" xfId="23900"/>
    <cellStyle name="货币 23 102" xfId="24065"/>
    <cellStyle name="货币 23 103" xfId="24149"/>
    <cellStyle name="货币 23 103 2" xfId="24321"/>
    <cellStyle name="货币 23 103 3" xfId="26189"/>
    <cellStyle name="货币 23 103 4" xfId="26441"/>
    <cellStyle name="货币 23 103 5" xfId="26282"/>
    <cellStyle name="货币 23 104" xfId="24963"/>
    <cellStyle name="货币 23 105" xfId="25125"/>
    <cellStyle name="货币 23 106" xfId="25751"/>
    <cellStyle name="货币 23 107" xfId="25803"/>
    <cellStyle name="货币 23 108" xfId="26129"/>
    <cellStyle name="货币 23 109" xfId="26266"/>
    <cellStyle name="货币 23 11" xfId="17405"/>
    <cellStyle name="货币 23 110" xfId="26401"/>
    <cellStyle name="货币 23 12" xfId="17406"/>
    <cellStyle name="货币 23 13" xfId="17407"/>
    <cellStyle name="货币 23 14" xfId="17408"/>
    <cellStyle name="货币 23 15" xfId="17409"/>
    <cellStyle name="货币 23 16" xfId="17410"/>
    <cellStyle name="货币 23 17" xfId="17411"/>
    <cellStyle name="货币 23 18" xfId="17412"/>
    <cellStyle name="货币 23 19" xfId="17413"/>
    <cellStyle name="货币 23 2" xfId="17414"/>
    <cellStyle name="货币 23 2 10" xfId="17415"/>
    <cellStyle name="货币 23 2 100" xfId="24322"/>
    <cellStyle name="货币 23 2 101" xfId="24964"/>
    <cellStyle name="货币 23 2 102" xfId="25126"/>
    <cellStyle name="货币 23 2 103" xfId="25752"/>
    <cellStyle name="货币 23 2 104" xfId="25811"/>
    <cellStyle name="货币 23 2 11" xfId="17416"/>
    <cellStyle name="货币 23 2 12" xfId="17417"/>
    <cellStyle name="货币 23 2 13" xfId="17418"/>
    <cellStyle name="货币 23 2 14" xfId="17419"/>
    <cellStyle name="货币 23 2 15" xfId="17420"/>
    <cellStyle name="货币 23 2 16" xfId="17421"/>
    <cellStyle name="货币 23 2 17" xfId="17422"/>
    <cellStyle name="货币 23 2 18" xfId="17423"/>
    <cellStyle name="货币 23 2 19" xfId="17424"/>
    <cellStyle name="货币 23 2 2" xfId="17425"/>
    <cellStyle name="货币 23 2 20" xfId="17426"/>
    <cellStyle name="货币 23 2 21" xfId="17427"/>
    <cellStyle name="货币 23 2 22" xfId="17428"/>
    <cellStyle name="货币 23 2 23" xfId="17429"/>
    <cellStyle name="货币 23 2 24" xfId="17430"/>
    <cellStyle name="货币 23 2 25" xfId="17431"/>
    <cellStyle name="货币 23 2 26" xfId="17432"/>
    <cellStyle name="货币 23 2 27" xfId="17433"/>
    <cellStyle name="货币 23 2 28" xfId="17434"/>
    <cellStyle name="货币 23 2 29" xfId="17435"/>
    <cellStyle name="货币 23 2 3" xfId="17436"/>
    <cellStyle name="货币 23 2 30" xfId="17437"/>
    <cellStyle name="货币 23 2 31" xfId="17438"/>
    <cellStyle name="货币 23 2 32" xfId="17439"/>
    <cellStyle name="货币 23 2 33" xfId="17440"/>
    <cellStyle name="货币 23 2 34" xfId="17441"/>
    <cellStyle name="货币 23 2 35" xfId="17442"/>
    <cellStyle name="货币 23 2 36" xfId="17443"/>
    <cellStyle name="货币 23 2 37" xfId="17444"/>
    <cellStyle name="货币 23 2 38" xfId="17445"/>
    <cellStyle name="货币 23 2 39" xfId="17446"/>
    <cellStyle name="货币 23 2 4" xfId="17447"/>
    <cellStyle name="货币 23 2 40" xfId="17448"/>
    <cellStyle name="货币 23 2 41" xfId="17449"/>
    <cellStyle name="货币 23 2 42" xfId="17450"/>
    <cellStyle name="货币 23 2 43" xfId="17451"/>
    <cellStyle name="货币 23 2 44" xfId="17452"/>
    <cellStyle name="货币 23 2 45" xfId="17453"/>
    <cellStyle name="货币 23 2 46" xfId="17454"/>
    <cellStyle name="货币 23 2 47" xfId="17455"/>
    <cellStyle name="货币 23 2 48" xfId="17456"/>
    <cellStyle name="货币 23 2 49" xfId="17457"/>
    <cellStyle name="货币 23 2 5" xfId="17458"/>
    <cellStyle name="货币 23 2 50" xfId="17459"/>
    <cellStyle name="货币 23 2 51" xfId="17460"/>
    <cellStyle name="货币 23 2 52" xfId="17461"/>
    <cellStyle name="货币 23 2 53" xfId="17462"/>
    <cellStyle name="货币 23 2 54" xfId="17463"/>
    <cellStyle name="货币 23 2 55" xfId="17464"/>
    <cellStyle name="货币 23 2 56" xfId="17465"/>
    <cellStyle name="货币 23 2 57" xfId="17466"/>
    <cellStyle name="货币 23 2 58" xfId="17467"/>
    <cellStyle name="货币 23 2 59" xfId="17468"/>
    <cellStyle name="货币 23 2 6" xfId="17469"/>
    <cellStyle name="货币 23 2 60" xfId="17470"/>
    <cellStyle name="货币 23 2 61" xfId="17471"/>
    <cellStyle name="货币 23 2 62" xfId="17472"/>
    <cellStyle name="货币 23 2 63" xfId="17473"/>
    <cellStyle name="货币 23 2 64" xfId="17474"/>
    <cellStyle name="货币 23 2 65" xfId="17475"/>
    <cellStyle name="货币 23 2 66" xfId="17476"/>
    <cellStyle name="货币 23 2 67" xfId="17477"/>
    <cellStyle name="货币 23 2 68" xfId="17478"/>
    <cellStyle name="货币 23 2 69" xfId="17479"/>
    <cellStyle name="货币 23 2 7" xfId="17480"/>
    <cellStyle name="货币 23 2 70" xfId="17481"/>
    <cellStyle name="货币 23 2 71" xfId="17482"/>
    <cellStyle name="货币 23 2 72" xfId="17483"/>
    <cellStyle name="货币 23 2 73" xfId="17484"/>
    <cellStyle name="货币 23 2 74" xfId="17485"/>
    <cellStyle name="货币 23 2 75" xfId="17486"/>
    <cellStyle name="货币 23 2 76" xfId="17487"/>
    <cellStyle name="货币 23 2 77" xfId="17488"/>
    <cellStyle name="货币 23 2 78" xfId="17489"/>
    <cellStyle name="货币 23 2 79" xfId="17490"/>
    <cellStyle name="货币 23 2 8" xfId="17491"/>
    <cellStyle name="货币 23 2 80" xfId="17492"/>
    <cellStyle name="货币 23 2 81" xfId="17493"/>
    <cellStyle name="货币 23 2 82" xfId="17494"/>
    <cellStyle name="货币 23 2 83" xfId="17495"/>
    <cellStyle name="货币 23 2 84" xfId="17496"/>
    <cellStyle name="货币 23 2 85" xfId="17497"/>
    <cellStyle name="货币 23 2 86" xfId="17498"/>
    <cellStyle name="货币 23 2 87" xfId="17499"/>
    <cellStyle name="货币 23 2 88" xfId="17500"/>
    <cellStyle name="货币 23 2 89" xfId="17501"/>
    <cellStyle name="货币 23 2 9" xfId="17502"/>
    <cellStyle name="货币 23 2 90" xfId="22579"/>
    <cellStyle name="货币 23 2 91" xfId="22751"/>
    <cellStyle name="货币 23 2 92" xfId="22916"/>
    <cellStyle name="货币 23 2 93" xfId="23081"/>
    <cellStyle name="货币 23 2 94" xfId="23246"/>
    <cellStyle name="货币 23 2 95" xfId="23410"/>
    <cellStyle name="货币 23 2 96" xfId="23574"/>
    <cellStyle name="货币 23 2 97" xfId="23738"/>
    <cellStyle name="货币 23 2 98" xfId="23901"/>
    <cellStyle name="货币 23 2 99" xfId="24066"/>
    <cellStyle name="货币 23 20" xfId="17503"/>
    <cellStyle name="货币 23 21" xfId="17504"/>
    <cellStyle name="货币 23 22" xfId="17505"/>
    <cellStyle name="货币 23 23" xfId="17506"/>
    <cellStyle name="货币 23 24" xfId="17507"/>
    <cellStyle name="货币 23 25" xfId="17508"/>
    <cellStyle name="货币 23 26" xfId="17509"/>
    <cellStyle name="货币 23 27" xfId="17510"/>
    <cellStyle name="货币 23 28" xfId="17511"/>
    <cellStyle name="货币 23 29" xfId="17512"/>
    <cellStyle name="货币 23 3" xfId="17513"/>
    <cellStyle name="货币 23 3 10" xfId="17514"/>
    <cellStyle name="货币 23 3 100" xfId="24323"/>
    <cellStyle name="货币 23 3 101" xfId="24965"/>
    <cellStyle name="货币 23 3 102" xfId="25127"/>
    <cellStyle name="货币 23 3 103" xfId="25753"/>
    <cellStyle name="货币 23 3 104" xfId="25840"/>
    <cellStyle name="货币 23 3 11" xfId="17515"/>
    <cellStyle name="货币 23 3 12" xfId="17516"/>
    <cellStyle name="货币 23 3 13" xfId="17517"/>
    <cellStyle name="货币 23 3 14" xfId="17518"/>
    <cellStyle name="货币 23 3 15" xfId="17519"/>
    <cellStyle name="货币 23 3 16" xfId="17520"/>
    <cellStyle name="货币 23 3 17" xfId="17521"/>
    <cellStyle name="货币 23 3 18" xfId="17522"/>
    <cellStyle name="货币 23 3 19" xfId="17523"/>
    <cellStyle name="货币 23 3 2" xfId="17524"/>
    <cellStyle name="货币 23 3 20" xfId="17525"/>
    <cellStyle name="货币 23 3 21" xfId="17526"/>
    <cellStyle name="货币 23 3 22" xfId="17527"/>
    <cellStyle name="货币 23 3 23" xfId="17528"/>
    <cellStyle name="货币 23 3 24" xfId="17529"/>
    <cellStyle name="货币 23 3 25" xfId="17530"/>
    <cellStyle name="货币 23 3 26" xfId="17531"/>
    <cellStyle name="货币 23 3 27" xfId="17532"/>
    <cellStyle name="货币 23 3 28" xfId="17533"/>
    <cellStyle name="货币 23 3 29" xfId="17534"/>
    <cellStyle name="货币 23 3 3" xfId="17535"/>
    <cellStyle name="货币 23 3 30" xfId="17536"/>
    <cellStyle name="货币 23 3 31" xfId="17537"/>
    <cellStyle name="货币 23 3 32" xfId="17538"/>
    <cellStyle name="货币 23 3 33" xfId="17539"/>
    <cellStyle name="货币 23 3 34" xfId="17540"/>
    <cellStyle name="货币 23 3 35" xfId="17541"/>
    <cellStyle name="货币 23 3 36" xfId="17542"/>
    <cellStyle name="货币 23 3 37" xfId="17543"/>
    <cellStyle name="货币 23 3 38" xfId="17544"/>
    <cellStyle name="货币 23 3 39" xfId="17545"/>
    <cellStyle name="货币 23 3 4" xfId="17546"/>
    <cellStyle name="货币 23 3 40" xfId="17547"/>
    <cellStyle name="货币 23 3 41" xfId="17548"/>
    <cellStyle name="货币 23 3 42" xfId="17549"/>
    <cellStyle name="货币 23 3 43" xfId="17550"/>
    <cellStyle name="货币 23 3 44" xfId="17551"/>
    <cellStyle name="货币 23 3 45" xfId="17552"/>
    <cellStyle name="货币 23 3 46" xfId="17553"/>
    <cellStyle name="货币 23 3 47" xfId="17554"/>
    <cellStyle name="货币 23 3 48" xfId="17555"/>
    <cellStyle name="货币 23 3 49" xfId="17556"/>
    <cellStyle name="货币 23 3 5" xfId="17557"/>
    <cellStyle name="货币 23 3 50" xfId="17558"/>
    <cellStyle name="货币 23 3 51" xfId="17559"/>
    <cellStyle name="货币 23 3 52" xfId="17560"/>
    <cellStyle name="货币 23 3 53" xfId="17561"/>
    <cellStyle name="货币 23 3 54" xfId="17562"/>
    <cellStyle name="货币 23 3 55" xfId="17563"/>
    <cellStyle name="货币 23 3 56" xfId="17564"/>
    <cellStyle name="货币 23 3 57" xfId="17565"/>
    <cellStyle name="货币 23 3 58" xfId="17566"/>
    <cellStyle name="货币 23 3 59" xfId="17567"/>
    <cellStyle name="货币 23 3 6" xfId="17568"/>
    <cellStyle name="货币 23 3 60" xfId="17569"/>
    <cellStyle name="货币 23 3 61" xfId="17570"/>
    <cellStyle name="货币 23 3 62" xfId="17571"/>
    <cellStyle name="货币 23 3 63" xfId="17572"/>
    <cellStyle name="货币 23 3 64" xfId="17573"/>
    <cellStyle name="货币 23 3 65" xfId="17574"/>
    <cellStyle name="货币 23 3 66" xfId="17575"/>
    <cellStyle name="货币 23 3 67" xfId="17576"/>
    <cellStyle name="货币 23 3 68" xfId="17577"/>
    <cellStyle name="货币 23 3 69" xfId="17578"/>
    <cellStyle name="货币 23 3 7" xfId="17579"/>
    <cellStyle name="货币 23 3 70" xfId="17580"/>
    <cellStyle name="货币 23 3 71" xfId="17581"/>
    <cellStyle name="货币 23 3 72" xfId="17582"/>
    <cellStyle name="货币 23 3 73" xfId="17583"/>
    <cellStyle name="货币 23 3 74" xfId="17584"/>
    <cellStyle name="货币 23 3 75" xfId="17585"/>
    <cellStyle name="货币 23 3 76" xfId="17586"/>
    <cellStyle name="货币 23 3 77" xfId="17587"/>
    <cellStyle name="货币 23 3 78" xfId="17588"/>
    <cellStyle name="货币 23 3 79" xfId="17589"/>
    <cellStyle name="货币 23 3 8" xfId="17590"/>
    <cellStyle name="货币 23 3 80" xfId="17591"/>
    <cellStyle name="货币 23 3 81" xfId="17592"/>
    <cellStyle name="货币 23 3 82" xfId="17593"/>
    <cellStyle name="货币 23 3 83" xfId="17594"/>
    <cellStyle name="货币 23 3 84" xfId="17595"/>
    <cellStyle name="货币 23 3 85" xfId="17596"/>
    <cellStyle name="货币 23 3 86" xfId="17597"/>
    <cellStyle name="货币 23 3 87" xfId="17598"/>
    <cellStyle name="货币 23 3 88" xfId="17599"/>
    <cellStyle name="货币 23 3 89" xfId="17600"/>
    <cellStyle name="货币 23 3 9" xfId="17601"/>
    <cellStyle name="货币 23 3 90" xfId="22580"/>
    <cellStyle name="货币 23 3 91" xfId="22752"/>
    <cellStyle name="货币 23 3 92" xfId="22917"/>
    <cellStyle name="货币 23 3 93" xfId="23082"/>
    <cellStyle name="货币 23 3 94" xfId="23247"/>
    <cellStyle name="货币 23 3 95" xfId="23411"/>
    <cellStyle name="货币 23 3 96" xfId="23575"/>
    <cellStyle name="货币 23 3 97" xfId="23739"/>
    <cellStyle name="货币 23 3 98" xfId="23902"/>
    <cellStyle name="货币 23 3 99" xfId="24067"/>
    <cellStyle name="货币 23 30" xfId="17602"/>
    <cellStyle name="货币 23 31" xfId="17603"/>
    <cellStyle name="货币 23 32" xfId="17604"/>
    <cellStyle name="货币 23 33" xfId="17605"/>
    <cellStyle name="货币 23 34" xfId="17606"/>
    <cellStyle name="货币 23 35" xfId="17607"/>
    <cellStyle name="货币 23 36" xfId="17608"/>
    <cellStyle name="货币 23 37" xfId="17609"/>
    <cellStyle name="货币 23 38" xfId="17610"/>
    <cellStyle name="货币 23 39" xfId="17611"/>
    <cellStyle name="货币 23 4" xfId="17612"/>
    <cellStyle name="货币 23 4 10" xfId="17613"/>
    <cellStyle name="货币 23 4 100" xfId="24324"/>
    <cellStyle name="货币 23 4 101" xfId="24966"/>
    <cellStyle name="货币 23 4 102" xfId="25128"/>
    <cellStyle name="货币 23 4 103" xfId="25755"/>
    <cellStyle name="货币 23 4 104" xfId="25841"/>
    <cellStyle name="货币 23 4 11" xfId="17614"/>
    <cellStyle name="货币 23 4 12" xfId="17615"/>
    <cellStyle name="货币 23 4 13" xfId="17616"/>
    <cellStyle name="货币 23 4 14" xfId="17617"/>
    <cellStyle name="货币 23 4 15" xfId="17618"/>
    <cellStyle name="货币 23 4 16" xfId="17619"/>
    <cellStyle name="货币 23 4 17" xfId="17620"/>
    <cellStyle name="货币 23 4 18" xfId="17621"/>
    <cellStyle name="货币 23 4 19" xfId="17622"/>
    <cellStyle name="货币 23 4 2" xfId="17623"/>
    <cellStyle name="货币 23 4 20" xfId="17624"/>
    <cellStyle name="货币 23 4 21" xfId="17625"/>
    <cellStyle name="货币 23 4 22" xfId="17626"/>
    <cellStyle name="货币 23 4 23" xfId="17627"/>
    <cellStyle name="货币 23 4 24" xfId="17628"/>
    <cellStyle name="货币 23 4 25" xfId="17629"/>
    <cellStyle name="货币 23 4 26" xfId="17630"/>
    <cellStyle name="货币 23 4 27" xfId="17631"/>
    <cellStyle name="货币 23 4 28" xfId="17632"/>
    <cellStyle name="货币 23 4 29" xfId="17633"/>
    <cellStyle name="货币 23 4 3" xfId="17634"/>
    <cellStyle name="货币 23 4 30" xfId="17635"/>
    <cellStyle name="货币 23 4 31" xfId="17636"/>
    <cellStyle name="货币 23 4 32" xfId="17637"/>
    <cellStyle name="货币 23 4 33" xfId="17638"/>
    <cellStyle name="货币 23 4 34" xfId="17639"/>
    <cellStyle name="货币 23 4 35" xfId="17640"/>
    <cellStyle name="货币 23 4 36" xfId="17641"/>
    <cellStyle name="货币 23 4 37" xfId="17642"/>
    <cellStyle name="货币 23 4 38" xfId="17643"/>
    <cellStyle name="货币 23 4 39" xfId="17644"/>
    <cellStyle name="货币 23 4 4" xfId="17645"/>
    <cellStyle name="货币 23 4 40" xfId="17646"/>
    <cellStyle name="货币 23 4 41" xfId="17647"/>
    <cellStyle name="货币 23 4 42" xfId="17648"/>
    <cellStyle name="货币 23 4 43" xfId="17649"/>
    <cellStyle name="货币 23 4 44" xfId="17650"/>
    <cellStyle name="货币 23 4 45" xfId="17651"/>
    <cellStyle name="货币 23 4 46" xfId="17652"/>
    <cellStyle name="货币 23 4 47" xfId="17653"/>
    <cellStyle name="货币 23 4 48" xfId="17654"/>
    <cellStyle name="货币 23 4 49" xfId="17655"/>
    <cellStyle name="货币 23 4 5" xfId="17656"/>
    <cellStyle name="货币 23 4 50" xfId="17657"/>
    <cellStyle name="货币 23 4 51" xfId="17658"/>
    <cellStyle name="货币 23 4 52" xfId="17659"/>
    <cellStyle name="货币 23 4 53" xfId="17660"/>
    <cellStyle name="货币 23 4 54" xfId="17661"/>
    <cellStyle name="货币 23 4 55" xfId="17662"/>
    <cellStyle name="货币 23 4 56" xfId="17663"/>
    <cellStyle name="货币 23 4 57" xfId="17664"/>
    <cellStyle name="货币 23 4 58" xfId="17665"/>
    <cellStyle name="货币 23 4 59" xfId="17666"/>
    <cellStyle name="货币 23 4 6" xfId="17667"/>
    <cellStyle name="货币 23 4 60" xfId="17668"/>
    <cellStyle name="货币 23 4 61" xfId="17669"/>
    <cellStyle name="货币 23 4 62" xfId="17670"/>
    <cellStyle name="货币 23 4 63" xfId="17671"/>
    <cellStyle name="货币 23 4 64" xfId="17672"/>
    <cellStyle name="货币 23 4 65" xfId="17673"/>
    <cellStyle name="货币 23 4 66" xfId="17674"/>
    <cellStyle name="货币 23 4 67" xfId="17675"/>
    <cellStyle name="货币 23 4 68" xfId="17676"/>
    <cellStyle name="货币 23 4 69" xfId="17677"/>
    <cellStyle name="货币 23 4 7" xfId="17678"/>
    <cellStyle name="货币 23 4 70" xfId="17679"/>
    <cellStyle name="货币 23 4 71" xfId="17680"/>
    <cellStyle name="货币 23 4 72" xfId="17681"/>
    <cellStyle name="货币 23 4 73" xfId="17682"/>
    <cellStyle name="货币 23 4 74" xfId="17683"/>
    <cellStyle name="货币 23 4 75" xfId="17684"/>
    <cellStyle name="货币 23 4 76" xfId="17685"/>
    <cellStyle name="货币 23 4 77" xfId="17686"/>
    <cellStyle name="货币 23 4 78" xfId="17687"/>
    <cellStyle name="货币 23 4 79" xfId="17688"/>
    <cellStyle name="货币 23 4 8" xfId="17689"/>
    <cellStyle name="货币 23 4 80" xfId="17690"/>
    <cellStyle name="货币 23 4 81" xfId="17691"/>
    <cellStyle name="货币 23 4 82" xfId="17692"/>
    <cellStyle name="货币 23 4 83" xfId="17693"/>
    <cellStyle name="货币 23 4 84" xfId="17694"/>
    <cellStyle name="货币 23 4 85" xfId="17695"/>
    <cellStyle name="货币 23 4 86" xfId="17696"/>
    <cellStyle name="货币 23 4 87" xfId="17697"/>
    <cellStyle name="货币 23 4 88" xfId="17698"/>
    <cellStyle name="货币 23 4 89" xfId="17699"/>
    <cellStyle name="货币 23 4 9" xfId="17700"/>
    <cellStyle name="货币 23 4 90" xfId="22581"/>
    <cellStyle name="货币 23 4 91" xfId="22753"/>
    <cellStyle name="货币 23 4 92" xfId="22918"/>
    <cellStyle name="货币 23 4 93" xfId="23083"/>
    <cellStyle name="货币 23 4 94" xfId="23248"/>
    <cellStyle name="货币 23 4 95" xfId="23412"/>
    <cellStyle name="货币 23 4 96" xfId="23576"/>
    <cellStyle name="货币 23 4 97" xfId="23740"/>
    <cellStyle name="货币 23 4 98" xfId="23903"/>
    <cellStyle name="货币 23 4 99" xfId="24068"/>
    <cellStyle name="货币 23 40" xfId="17701"/>
    <cellStyle name="货币 23 41" xfId="17702"/>
    <cellStyle name="货币 23 42" xfId="17703"/>
    <cellStyle name="货币 23 43" xfId="17704"/>
    <cellStyle name="货币 23 44" xfId="17705"/>
    <cellStyle name="货币 23 45" xfId="17706"/>
    <cellStyle name="货币 23 46" xfId="17707"/>
    <cellStyle name="货币 23 47" xfId="17708"/>
    <cellStyle name="货币 23 48" xfId="17709"/>
    <cellStyle name="货币 23 49" xfId="17710"/>
    <cellStyle name="货币 23 5" xfId="17711"/>
    <cellStyle name="货币 23 5 2" xfId="24391"/>
    <cellStyle name="货币 23 5 2 2" xfId="24741"/>
    <cellStyle name="货币 23 5 3" xfId="25757"/>
    <cellStyle name="货币 23 5 4" xfId="25842"/>
    <cellStyle name="货币 23 50" xfId="17712"/>
    <cellStyle name="货币 23 51" xfId="17713"/>
    <cellStyle name="货币 23 52" xfId="17714"/>
    <cellStyle name="货币 23 53" xfId="17715"/>
    <cellStyle name="货币 23 54" xfId="17716"/>
    <cellStyle name="货币 23 55" xfId="17717"/>
    <cellStyle name="货币 23 56" xfId="17718"/>
    <cellStyle name="货币 23 57" xfId="17719"/>
    <cellStyle name="货币 23 58" xfId="17720"/>
    <cellStyle name="货币 23 59" xfId="17721"/>
    <cellStyle name="货币 23 6" xfId="17722"/>
    <cellStyle name="货币 23 6 2" xfId="24441"/>
    <cellStyle name="货币 23 6 2 2" xfId="24742"/>
    <cellStyle name="货币 23 6 3" xfId="25758"/>
    <cellStyle name="货币 23 6 4" xfId="25831"/>
    <cellStyle name="货币 23 60" xfId="17723"/>
    <cellStyle name="货币 23 61" xfId="17724"/>
    <cellStyle name="货币 23 62" xfId="17725"/>
    <cellStyle name="货币 23 63" xfId="17726"/>
    <cellStyle name="货币 23 64" xfId="17727"/>
    <cellStyle name="货币 23 65" xfId="17728"/>
    <cellStyle name="货币 23 66" xfId="17729"/>
    <cellStyle name="货币 23 67" xfId="17730"/>
    <cellStyle name="货币 23 68" xfId="17731"/>
    <cellStyle name="货币 23 69" xfId="17732"/>
    <cellStyle name="货币 23 7" xfId="17733"/>
    <cellStyle name="货币 23 7 2" xfId="24489"/>
    <cellStyle name="货币 23 7 2 2" xfId="24743"/>
    <cellStyle name="货币 23 7 3" xfId="25759"/>
    <cellStyle name="货币 23 7 4" xfId="25823"/>
    <cellStyle name="货币 23 70" xfId="17734"/>
    <cellStyle name="货币 23 71" xfId="17735"/>
    <cellStyle name="货币 23 72" xfId="17736"/>
    <cellStyle name="货币 23 73" xfId="17737"/>
    <cellStyle name="货币 23 74" xfId="17738"/>
    <cellStyle name="货币 23 75" xfId="17739"/>
    <cellStyle name="货币 23 76" xfId="17740"/>
    <cellStyle name="货币 23 77" xfId="17741"/>
    <cellStyle name="货币 23 78" xfId="17742"/>
    <cellStyle name="货币 23 79" xfId="17743"/>
    <cellStyle name="货币 23 8" xfId="17744"/>
    <cellStyle name="货币 23 8 2" xfId="24544"/>
    <cellStyle name="货币 23 8 2 2" xfId="24744"/>
    <cellStyle name="货币 23 8 3" xfId="25760"/>
    <cellStyle name="货币 23 8 4" xfId="25790"/>
    <cellStyle name="货币 23 80" xfId="17745"/>
    <cellStyle name="货币 23 81" xfId="17746"/>
    <cellStyle name="货币 23 82" xfId="17747"/>
    <cellStyle name="货币 23 83" xfId="17748"/>
    <cellStyle name="货币 23 84" xfId="17749"/>
    <cellStyle name="货币 23 85" xfId="17750"/>
    <cellStyle name="货币 23 86" xfId="17751"/>
    <cellStyle name="货币 23 87" xfId="17752"/>
    <cellStyle name="货币 23 88" xfId="17753"/>
    <cellStyle name="货币 23 89" xfId="17754"/>
    <cellStyle name="货币 23 9" xfId="17755"/>
    <cellStyle name="货币 23 90" xfId="17756"/>
    <cellStyle name="货币 23 91" xfId="17757"/>
    <cellStyle name="货币 23 92" xfId="17758"/>
    <cellStyle name="货币 23 93" xfId="22578"/>
    <cellStyle name="货币 23 94" xfId="22750"/>
    <cellStyle name="货币 23 95" xfId="22915"/>
    <cellStyle name="货币 23 96" xfId="23080"/>
    <cellStyle name="货币 23 97" xfId="23245"/>
    <cellStyle name="货币 23 98" xfId="23409"/>
    <cellStyle name="货币 23 99" xfId="23573"/>
    <cellStyle name="货币 24" xfId="17759"/>
    <cellStyle name="货币 24 10" xfId="17760"/>
    <cellStyle name="货币 24 100" xfId="23741"/>
    <cellStyle name="货币 24 101" xfId="23904"/>
    <cellStyle name="货币 24 102" xfId="24069"/>
    <cellStyle name="货币 24 103" xfId="24150"/>
    <cellStyle name="货币 24 103 2" xfId="24325"/>
    <cellStyle name="货币 24 103 3" xfId="26190"/>
    <cellStyle name="货币 24 103 4" xfId="26442"/>
    <cellStyle name="货币 24 103 5" xfId="26281"/>
    <cellStyle name="货币 24 104" xfId="24967"/>
    <cellStyle name="货币 24 105" xfId="25129"/>
    <cellStyle name="货币 24 106" xfId="25761"/>
    <cellStyle name="货币 24 107" xfId="25810"/>
    <cellStyle name="货币 24 108" xfId="26130"/>
    <cellStyle name="货币 24 109" xfId="26267"/>
    <cellStyle name="货币 24 11" xfId="17761"/>
    <cellStyle name="货币 24 110" xfId="26400"/>
    <cellStyle name="货币 24 12" xfId="17762"/>
    <cellStyle name="货币 24 13" xfId="17763"/>
    <cellStyle name="货币 24 14" xfId="17764"/>
    <cellStyle name="货币 24 15" xfId="17765"/>
    <cellStyle name="货币 24 16" xfId="17766"/>
    <cellStyle name="货币 24 17" xfId="17767"/>
    <cellStyle name="货币 24 18" xfId="17768"/>
    <cellStyle name="货币 24 19" xfId="17769"/>
    <cellStyle name="货币 24 2" xfId="17770"/>
    <cellStyle name="货币 24 2 10" xfId="17771"/>
    <cellStyle name="货币 24 2 100" xfId="24326"/>
    <cellStyle name="货币 24 2 101" xfId="24968"/>
    <cellStyle name="货币 24 2 102" xfId="25130"/>
    <cellStyle name="货币 24 2 103" xfId="25762"/>
    <cellStyle name="货币 24 2 104" xfId="25200"/>
    <cellStyle name="货币 24 2 11" xfId="17772"/>
    <cellStyle name="货币 24 2 12" xfId="17773"/>
    <cellStyle name="货币 24 2 13" xfId="17774"/>
    <cellStyle name="货币 24 2 14" xfId="17775"/>
    <cellStyle name="货币 24 2 15" xfId="17776"/>
    <cellStyle name="货币 24 2 16" xfId="17777"/>
    <cellStyle name="货币 24 2 17" xfId="17778"/>
    <cellStyle name="货币 24 2 18" xfId="17779"/>
    <cellStyle name="货币 24 2 19" xfId="17780"/>
    <cellStyle name="货币 24 2 2" xfId="17781"/>
    <cellStyle name="货币 24 2 20" xfId="17782"/>
    <cellStyle name="货币 24 2 21" xfId="17783"/>
    <cellStyle name="货币 24 2 22" xfId="17784"/>
    <cellStyle name="货币 24 2 23" xfId="17785"/>
    <cellStyle name="货币 24 2 24" xfId="17786"/>
    <cellStyle name="货币 24 2 25" xfId="17787"/>
    <cellStyle name="货币 24 2 26" xfId="17788"/>
    <cellStyle name="货币 24 2 27" xfId="17789"/>
    <cellStyle name="货币 24 2 28" xfId="17790"/>
    <cellStyle name="货币 24 2 29" xfId="17791"/>
    <cellStyle name="货币 24 2 3" xfId="17792"/>
    <cellStyle name="货币 24 2 30" xfId="17793"/>
    <cellStyle name="货币 24 2 31" xfId="17794"/>
    <cellStyle name="货币 24 2 32" xfId="17795"/>
    <cellStyle name="货币 24 2 33" xfId="17796"/>
    <cellStyle name="货币 24 2 34" xfId="17797"/>
    <cellStyle name="货币 24 2 35" xfId="17798"/>
    <cellStyle name="货币 24 2 36" xfId="17799"/>
    <cellStyle name="货币 24 2 37" xfId="17800"/>
    <cellStyle name="货币 24 2 38" xfId="17801"/>
    <cellStyle name="货币 24 2 39" xfId="17802"/>
    <cellStyle name="货币 24 2 4" xfId="17803"/>
    <cellStyle name="货币 24 2 40" xfId="17804"/>
    <cellStyle name="货币 24 2 41" xfId="17805"/>
    <cellStyle name="货币 24 2 42" xfId="17806"/>
    <cellStyle name="货币 24 2 43" xfId="17807"/>
    <cellStyle name="货币 24 2 44" xfId="17808"/>
    <cellStyle name="货币 24 2 45" xfId="17809"/>
    <cellStyle name="货币 24 2 46" xfId="17810"/>
    <cellStyle name="货币 24 2 47" xfId="17811"/>
    <cellStyle name="货币 24 2 48" xfId="17812"/>
    <cellStyle name="货币 24 2 49" xfId="17813"/>
    <cellStyle name="货币 24 2 5" xfId="17814"/>
    <cellStyle name="货币 24 2 50" xfId="17815"/>
    <cellStyle name="货币 24 2 51" xfId="17816"/>
    <cellStyle name="货币 24 2 52" xfId="17817"/>
    <cellStyle name="货币 24 2 53" xfId="17818"/>
    <cellStyle name="货币 24 2 54" xfId="17819"/>
    <cellStyle name="货币 24 2 55" xfId="17820"/>
    <cellStyle name="货币 24 2 56" xfId="17821"/>
    <cellStyle name="货币 24 2 57" xfId="17822"/>
    <cellStyle name="货币 24 2 58" xfId="17823"/>
    <cellStyle name="货币 24 2 59" xfId="17824"/>
    <cellStyle name="货币 24 2 6" xfId="17825"/>
    <cellStyle name="货币 24 2 60" xfId="17826"/>
    <cellStyle name="货币 24 2 61" xfId="17827"/>
    <cellStyle name="货币 24 2 62" xfId="17828"/>
    <cellStyle name="货币 24 2 63" xfId="17829"/>
    <cellStyle name="货币 24 2 64" xfId="17830"/>
    <cellStyle name="货币 24 2 65" xfId="17831"/>
    <cellStyle name="货币 24 2 66" xfId="17832"/>
    <cellStyle name="货币 24 2 67" xfId="17833"/>
    <cellStyle name="货币 24 2 68" xfId="17834"/>
    <cellStyle name="货币 24 2 69" xfId="17835"/>
    <cellStyle name="货币 24 2 7" xfId="17836"/>
    <cellStyle name="货币 24 2 70" xfId="17837"/>
    <cellStyle name="货币 24 2 71" xfId="17838"/>
    <cellStyle name="货币 24 2 72" xfId="17839"/>
    <cellStyle name="货币 24 2 73" xfId="17840"/>
    <cellStyle name="货币 24 2 74" xfId="17841"/>
    <cellStyle name="货币 24 2 75" xfId="17842"/>
    <cellStyle name="货币 24 2 76" xfId="17843"/>
    <cellStyle name="货币 24 2 77" xfId="17844"/>
    <cellStyle name="货币 24 2 78" xfId="17845"/>
    <cellStyle name="货币 24 2 79" xfId="17846"/>
    <cellStyle name="货币 24 2 8" xfId="17847"/>
    <cellStyle name="货币 24 2 80" xfId="17848"/>
    <cellStyle name="货币 24 2 81" xfId="17849"/>
    <cellStyle name="货币 24 2 82" xfId="17850"/>
    <cellStyle name="货币 24 2 83" xfId="17851"/>
    <cellStyle name="货币 24 2 84" xfId="17852"/>
    <cellStyle name="货币 24 2 85" xfId="17853"/>
    <cellStyle name="货币 24 2 86" xfId="17854"/>
    <cellStyle name="货币 24 2 87" xfId="17855"/>
    <cellStyle name="货币 24 2 88" xfId="17856"/>
    <cellStyle name="货币 24 2 89" xfId="17857"/>
    <cellStyle name="货币 24 2 9" xfId="17858"/>
    <cellStyle name="货币 24 2 90" xfId="22583"/>
    <cellStyle name="货币 24 2 91" xfId="22755"/>
    <cellStyle name="货币 24 2 92" xfId="22920"/>
    <cellStyle name="货币 24 2 93" xfId="23085"/>
    <cellStyle name="货币 24 2 94" xfId="23250"/>
    <cellStyle name="货币 24 2 95" xfId="23414"/>
    <cellStyle name="货币 24 2 96" xfId="23578"/>
    <cellStyle name="货币 24 2 97" xfId="23742"/>
    <cellStyle name="货币 24 2 98" xfId="23905"/>
    <cellStyle name="货币 24 2 99" xfId="24070"/>
    <cellStyle name="货币 24 20" xfId="17859"/>
    <cellStyle name="货币 24 21" xfId="17860"/>
    <cellStyle name="货币 24 22" xfId="17861"/>
    <cellStyle name="货币 24 23" xfId="17862"/>
    <cellStyle name="货币 24 24" xfId="17863"/>
    <cellStyle name="货币 24 25" xfId="17864"/>
    <cellStyle name="货币 24 26" xfId="17865"/>
    <cellStyle name="货币 24 27" xfId="17866"/>
    <cellStyle name="货币 24 28" xfId="17867"/>
    <cellStyle name="货币 24 29" xfId="17868"/>
    <cellStyle name="货币 24 3" xfId="17869"/>
    <cellStyle name="货币 24 3 10" xfId="17870"/>
    <cellStyle name="货币 24 3 100" xfId="24327"/>
    <cellStyle name="货币 24 3 101" xfId="24969"/>
    <cellStyle name="货币 24 3 102" xfId="25131"/>
    <cellStyle name="货币 24 3 103" xfId="25763"/>
    <cellStyle name="货币 24 3 104" xfId="25199"/>
    <cellStyle name="货币 24 3 11" xfId="17871"/>
    <cellStyle name="货币 24 3 12" xfId="17872"/>
    <cellStyle name="货币 24 3 13" xfId="17873"/>
    <cellStyle name="货币 24 3 14" xfId="17874"/>
    <cellStyle name="货币 24 3 15" xfId="17875"/>
    <cellStyle name="货币 24 3 16" xfId="17876"/>
    <cellStyle name="货币 24 3 17" xfId="17877"/>
    <cellStyle name="货币 24 3 18" xfId="17878"/>
    <cellStyle name="货币 24 3 19" xfId="17879"/>
    <cellStyle name="货币 24 3 2" xfId="17880"/>
    <cellStyle name="货币 24 3 20" xfId="17881"/>
    <cellStyle name="货币 24 3 21" xfId="17882"/>
    <cellStyle name="货币 24 3 22" xfId="17883"/>
    <cellStyle name="货币 24 3 23" xfId="17884"/>
    <cellStyle name="货币 24 3 24" xfId="17885"/>
    <cellStyle name="货币 24 3 25" xfId="17886"/>
    <cellStyle name="货币 24 3 26" xfId="17887"/>
    <cellStyle name="货币 24 3 27" xfId="17888"/>
    <cellStyle name="货币 24 3 28" xfId="17889"/>
    <cellStyle name="货币 24 3 29" xfId="17890"/>
    <cellStyle name="货币 24 3 3" xfId="17891"/>
    <cellStyle name="货币 24 3 30" xfId="17892"/>
    <cellStyle name="货币 24 3 31" xfId="17893"/>
    <cellStyle name="货币 24 3 32" xfId="17894"/>
    <cellStyle name="货币 24 3 33" xfId="17895"/>
    <cellStyle name="货币 24 3 34" xfId="17896"/>
    <cellStyle name="货币 24 3 35" xfId="17897"/>
    <cellStyle name="货币 24 3 36" xfId="17898"/>
    <cellStyle name="货币 24 3 37" xfId="17899"/>
    <cellStyle name="货币 24 3 38" xfId="17900"/>
    <cellStyle name="货币 24 3 39" xfId="17901"/>
    <cellStyle name="货币 24 3 4" xfId="17902"/>
    <cellStyle name="货币 24 3 40" xfId="17903"/>
    <cellStyle name="货币 24 3 41" xfId="17904"/>
    <cellStyle name="货币 24 3 42" xfId="17905"/>
    <cellStyle name="货币 24 3 43" xfId="17906"/>
    <cellStyle name="货币 24 3 44" xfId="17907"/>
    <cellStyle name="货币 24 3 45" xfId="17908"/>
    <cellStyle name="货币 24 3 46" xfId="17909"/>
    <cellStyle name="货币 24 3 47" xfId="17910"/>
    <cellStyle name="货币 24 3 48" xfId="17911"/>
    <cellStyle name="货币 24 3 49" xfId="17912"/>
    <cellStyle name="货币 24 3 5" xfId="17913"/>
    <cellStyle name="货币 24 3 50" xfId="17914"/>
    <cellStyle name="货币 24 3 51" xfId="17915"/>
    <cellStyle name="货币 24 3 52" xfId="17916"/>
    <cellStyle name="货币 24 3 53" xfId="17917"/>
    <cellStyle name="货币 24 3 54" xfId="17918"/>
    <cellStyle name="货币 24 3 55" xfId="17919"/>
    <cellStyle name="货币 24 3 56" xfId="17920"/>
    <cellStyle name="货币 24 3 57" xfId="17921"/>
    <cellStyle name="货币 24 3 58" xfId="17922"/>
    <cellStyle name="货币 24 3 59" xfId="17923"/>
    <cellStyle name="货币 24 3 6" xfId="17924"/>
    <cellStyle name="货币 24 3 60" xfId="17925"/>
    <cellStyle name="货币 24 3 61" xfId="17926"/>
    <cellStyle name="货币 24 3 62" xfId="17927"/>
    <cellStyle name="货币 24 3 63" xfId="17928"/>
    <cellStyle name="货币 24 3 64" xfId="17929"/>
    <cellStyle name="货币 24 3 65" xfId="17930"/>
    <cellStyle name="货币 24 3 66" xfId="17931"/>
    <cellStyle name="货币 24 3 67" xfId="17932"/>
    <cellStyle name="货币 24 3 68" xfId="17933"/>
    <cellStyle name="货币 24 3 69" xfId="17934"/>
    <cellStyle name="货币 24 3 7" xfId="17935"/>
    <cellStyle name="货币 24 3 70" xfId="17936"/>
    <cellStyle name="货币 24 3 71" xfId="17937"/>
    <cellStyle name="货币 24 3 72" xfId="17938"/>
    <cellStyle name="货币 24 3 73" xfId="17939"/>
    <cellStyle name="货币 24 3 74" xfId="17940"/>
    <cellStyle name="货币 24 3 75" xfId="17941"/>
    <cellStyle name="货币 24 3 76" xfId="17942"/>
    <cellStyle name="货币 24 3 77" xfId="17943"/>
    <cellStyle name="货币 24 3 78" xfId="17944"/>
    <cellStyle name="货币 24 3 79" xfId="17945"/>
    <cellStyle name="货币 24 3 8" xfId="17946"/>
    <cellStyle name="货币 24 3 80" xfId="17947"/>
    <cellStyle name="货币 24 3 81" xfId="17948"/>
    <cellStyle name="货币 24 3 82" xfId="17949"/>
    <cellStyle name="货币 24 3 83" xfId="17950"/>
    <cellStyle name="货币 24 3 84" xfId="17951"/>
    <cellStyle name="货币 24 3 85" xfId="17952"/>
    <cellStyle name="货币 24 3 86" xfId="17953"/>
    <cellStyle name="货币 24 3 87" xfId="17954"/>
    <cellStyle name="货币 24 3 88" xfId="17955"/>
    <cellStyle name="货币 24 3 89" xfId="17956"/>
    <cellStyle name="货币 24 3 9" xfId="17957"/>
    <cellStyle name="货币 24 3 90" xfId="22584"/>
    <cellStyle name="货币 24 3 91" xfId="22756"/>
    <cellStyle name="货币 24 3 92" xfId="22921"/>
    <cellStyle name="货币 24 3 93" xfId="23086"/>
    <cellStyle name="货币 24 3 94" xfId="23251"/>
    <cellStyle name="货币 24 3 95" xfId="23415"/>
    <cellStyle name="货币 24 3 96" xfId="23579"/>
    <cellStyle name="货币 24 3 97" xfId="23743"/>
    <cellStyle name="货币 24 3 98" xfId="23906"/>
    <cellStyle name="货币 24 3 99" xfId="24071"/>
    <cellStyle name="货币 24 30" xfId="17958"/>
    <cellStyle name="货币 24 31" xfId="17959"/>
    <cellStyle name="货币 24 32" xfId="17960"/>
    <cellStyle name="货币 24 33" xfId="17961"/>
    <cellStyle name="货币 24 34" xfId="17962"/>
    <cellStyle name="货币 24 35" xfId="17963"/>
    <cellStyle name="货币 24 36" xfId="17964"/>
    <cellStyle name="货币 24 37" xfId="17965"/>
    <cellStyle name="货币 24 38" xfId="17966"/>
    <cellStyle name="货币 24 39" xfId="17967"/>
    <cellStyle name="货币 24 4" xfId="17968"/>
    <cellStyle name="货币 24 4 10" xfId="17969"/>
    <cellStyle name="货币 24 4 100" xfId="24328"/>
    <cellStyle name="货币 24 4 101" xfId="24970"/>
    <cellStyle name="货币 24 4 102" xfId="25132"/>
    <cellStyle name="货币 24 4 103" xfId="25768"/>
    <cellStyle name="货币 24 4 104" xfId="25198"/>
    <cellStyle name="货币 24 4 11" xfId="17970"/>
    <cellStyle name="货币 24 4 12" xfId="17971"/>
    <cellStyle name="货币 24 4 13" xfId="17972"/>
    <cellStyle name="货币 24 4 14" xfId="17973"/>
    <cellStyle name="货币 24 4 15" xfId="17974"/>
    <cellStyle name="货币 24 4 16" xfId="17975"/>
    <cellStyle name="货币 24 4 17" xfId="17976"/>
    <cellStyle name="货币 24 4 18" xfId="17977"/>
    <cellStyle name="货币 24 4 19" xfId="17978"/>
    <cellStyle name="货币 24 4 2" xfId="17979"/>
    <cellStyle name="货币 24 4 20" xfId="17980"/>
    <cellStyle name="货币 24 4 21" xfId="17981"/>
    <cellStyle name="货币 24 4 22" xfId="17982"/>
    <cellStyle name="货币 24 4 23" xfId="17983"/>
    <cellStyle name="货币 24 4 24" xfId="17984"/>
    <cellStyle name="货币 24 4 25" xfId="17985"/>
    <cellStyle name="货币 24 4 26" xfId="17986"/>
    <cellStyle name="货币 24 4 27" xfId="17987"/>
    <cellStyle name="货币 24 4 28" xfId="17988"/>
    <cellStyle name="货币 24 4 29" xfId="17989"/>
    <cellStyle name="货币 24 4 3" xfId="17990"/>
    <cellStyle name="货币 24 4 30" xfId="17991"/>
    <cellStyle name="货币 24 4 31" xfId="17992"/>
    <cellStyle name="货币 24 4 32" xfId="17993"/>
    <cellStyle name="货币 24 4 33" xfId="17994"/>
    <cellStyle name="货币 24 4 34" xfId="17995"/>
    <cellStyle name="货币 24 4 35" xfId="17996"/>
    <cellStyle name="货币 24 4 36" xfId="17997"/>
    <cellStyle name="货币 24 4 37" xfId="17998"/>
    <cellStyle name="货币 24 4 38" xfId="17999"/>
    <cellStyle name="货币 24 4 39" xfId="18000"/>
    <cellStyle name="货币 24 4 4" xfId="18001"/>
    <cellStyle name="货币 24 4 40" xfId="18002"/>
    <cellStyle name="货币 24 4 41" xfId="18003"/>
    <cellStyle name="货币 24 4 42" xfId="18004"/>
    <cellStyle name="货币 24 4 43" xfId="18005"/>
    <cellStyle name="货币 24 4 44" xfId="18006"/>
    <cellStyle name="货币 24 4 45" xfId="18007"/>
    <cellStyle name="货币 24 4 46" xfId="18008"/>
    <cellStyle name="货币 24 4 47" xfId="18009"/>
    <cellStyle name="货币 24 4 48" xfId="18010"/>
    <cellStyle name="货币 24 4 49" xfId="18011"/>
    <cellStyle name="货币 24 4 5" xfId="18012"/>
    <cellStyle name="货币 24 4 50" xfId="18013"/>
    <cellStyle name="货币 24 4 51" xfId="18014"/>
    <cellStyle name="货币 24 4 52" xfId="18015"/>
    <cellStyle name="货币 24 4 53" xfId="18016"/>
    <cellStyle name="货币 24 4 54" xfId="18017"/>
    <cellStyle name="货币 24 4 55" xfId="18018"/>
    <cellStyle name="货币 24 4 56" xfId="18019"/>
    <cellStyle name="货币 24 4 57" xfId="18020"/>
    <cellStyle name="货币 24 4 58" xfId="18021"/>
    <cellStyle name="货币 24 4 59" xfId="18022"/>
    <cellStyle name="货币 24 4 6" xfId="18023"/>
    <cellStyle name="货币 24 4 60" xfId="18024"/>
    <cellStyle name="货币 24 4 61" xfId="18025"/>
    <cellStyle name="货币 24 4 62" xfId="18026"/>
    <cellStyle name="货币 24 4 63" xfId="18027"/>
    <cellStyle name="货币 24 4 64" xfId="18028"/>
    <cellStyle name="货币 24 4 65" xfId="18029"/>
    <cellStyle name="货币 24 4 66" xfId="18030"/>
    <cellStyle name="货币 24 4 67" xfId="18031"/>
    <cellStyle name="货币 24 4 68" xfId="18032"/>
    <cellStyle name="货币 24 4 69" xfId="18033"/>
    <cellStyle name="货币 24 4 7" xfId="18034"/>
    <cellStyle name="货币 24 4 70" xfId="18035"/>
    <cellStyle name="货币 24 4 71" xfId="18036"/>
    <cellStyle name="货币 24 4 72" xfId="18037"/>
    <cellStyle name="货币 24 4 73" xfId="18038"/>
    <cellStyle name="货币 24 4 74" xfId="18039"/>
    <cellStyle name="货币 24 4 75" xfId="18040"/>
    <cellStyle name="货币 24 4 76" xfId="18041"/>
    <cellStyle name="货币 24 4 77" xfId="18042"/>
    <cellStyle name="货币 24 4 78" xfId="18043"/>
    <cellStyle name="货币 24 4 79" xfId="18044"/>
    <cellStyle name="货币 24 4 8" xfId="18045"/>
    <cellStyle name="货币 24 4 80" xfId="18046"/>
    <cellStyle name="货币 24 4 81" xfId="18047"/>
    <cellStyle name="货币 24 4 82" xfId="18048"/>
    <cellStyle name="货币 24 4 83" xfId="18049"/>
    <cellStyle name="货币 24 4 84" xfId="18050"/>
    <cellStyle name="货币 24 4 85" xfId="18051"/>
    <cellStyle name="货币 24 4 86" xfId="18052"/>
    <cellStyle name="货币 24 4 87" xfId="18053"/>
    <cellStyle name="货币 24 4 88" xfId="18054"/>
    <cellStyle name="货币 24 4 89" xfId="18055"/>
    <cellStyle name="货币 24 4 9" xfId="18056"/>
    <cellStyle name="货币 24 4 90" xfId="22585"/>
    <cellStyle name="货币 24 4 91" xfId="22757"/>
    <cellStyle name="货币 24 4 92" xfId="22922"/>
    <cellStyle name="货币 24 4 93" xfId="23087"/>
    <cellStyle name="货币 24 4 94" xfId="23252"/>
    <cellStyle name="货币 24 4 95" xfId="23416"/>
    <cellStyle name="货币 24 4 96" xfId="23580"/>
    <cellStyle name="货币 24 4 97" xfId="23744"/>
    <cellStyle name="货币 24 4 98" xfId="23907"/>
    <cellStyle name="货币 24 4 99" xfId="24072"/>
    <cellStyle name="货币 24 40" xfId="18057"/>
    <cellStyle name="货币 24 41" xfId="18058"/>
    <cellStyle name="货币 24 42" xfId="18059"/>
    <cellStyle name="货币 24 43" xfId="18060"/>
    <cellStyle name="货币 24 44" xfId="18061"/>
    <cellStyle name="货币 24 45" xfId="18062"/>
    <cellStyle name="货币 24 46" xfId="18063"/>
    <cellStyle name="货币 24 47" xfId="18064"/>
    <cellStyle name="货币 24 48" xfId="18065"/>
    <cellStyle name="货币 24 49" xfId="18066"/>
    <cellStyle name="货币 24 5" xfId="18067"/>
    <cellStyle name="货币 24 5 2" xfId="24392"/>
    <cellStyle name="货币 24 5 2 2" xfId="24745"/>
    <cellStyle name="货币 24 5 3" xfId="25769"/>
    <cellStyle name="货币 24 5 4" xfId="25197"/>
    <cellStyle name="货币 24 50" xfId="18068"/>
    <cellStyle name="货币 24 51" xfId="18069"/>
    <cellStyle name="货币 24 52" xfId="18070"/>
    <cellStyle name="货币 24 53" xfId="18071"/>
    <cellStyle name="货币 24 54" xfId="18072"/>
    <cellStyle name="货币 24 55" xfId="18073"/>
    <cellStyle name="货币 24 56" xfId="18074"/>
    <cellStyle name="货币 24 57" xfId="18075"/>
    <cellStyle name="货币 24 58" xfId="18076"/>
    <cellStyle name="货币 24 59" xfId="18077"/>
    <cellStyle name="货币 24 6" xfId="18078"/>
    <cellStyle name="货币 24 6 2" xfId="24442"/>
    <cellStyle name="货币 24 6 2 2" xfId="24746"/>
    <cellStyle name="货币 24 6 3" xfId="25770"/>
    <cellStyle name="货币 24 6 4" xfId="25848"/>
    <cellStyle name="货币 24 60" xfId="18079"/>
    <cellStyle name="货币 24 61" xfId="18080"/>
    <cellStyle name="货币 24 62" xfId="18081"/>
    <cellStyle name="货币 24 63" xfId="18082"/>
    <cellStyle name="货币 24 64" xfId="18083"/>
    <cellStyle name="货币 24 65" xfId="18084"/>
    <cellStyle name="货币 24 66" xfId="18085"/>
    <cellStyle name="货币 24 67" xfId="18086"/>
    <cellStyle name="货币 24 68" xfId="18087"/>
    <cellStyle name="货币 24 69" xfId="18088"/>
    <cellStyle name="货币 24 7" xfId="18089"/>
    <cellStyle name="货币 24 7 2" xfId="24490"/>
    <cellStyle name="货币 24 7 2 2" xfId="24747"/>
    <cellStyle name="货币 24 7 3" xfId="25771"/>
    <cellStyle name="货币 24 7 4" xfId="25843"/>
    <cellStyle name="货币 24 70" xfId="18090"/>
    <cellStyle name="货币 24 71" xfId="18091"/>
    <cellStyle name="货币 24 72" xfId="18092"/>
    <cellStyle name="货币 24 73" xfId="18093"/>
    <cellStyle name="货币 24 74" xfId="18094"/>
    <cellStyle name="货币 24 75" xfId="18095"/>
    <cellStyle name="货币 24 76" xfId="18096"/>
    <cellStyle name="货币 24 77" xfId="18097"/>
    <cellStyle name="货币 24 78" xfId="18098"/>
    <cellStyle name="货币 24 79" xfId="18099"/>
    <cellStyle name="货币 24 8" xfId="18100"/>
    <cellStyle name="货币 24 8 2" xfId="24545"/>
    <cellStyle name="货币 24 8 2 2" xfId="24748"/>
    <cellStyle name="货币 24 8 3" xfId="25772"/>
    <cellStyle name="货币 24 8 4" xfId="25832"/>
    <cellStyle name="货币 24 80" xfId="18101"/>
    <cellStyle name="货币 24 81" xfId="18102"/>
    <cellStyle name="货币 24 82" xfId="18103"/>
    <cellStyle name="货币 24 83" xfId="18104"/>
    <cellStyle name="货币 24 84" xfId="18105"/>
    <cellStyle name="货币 24 85" xfId="18106"/>
    <cellStyle name="货币 24 86" xfId="18107"/>
    <cellStyle name="货币 24 87" xfId="18108"/>
    <cellStyle name="货币 24 88" xfId="18109"/>
    <cellStyle name="货币 24 89" xfId="18110"/>
    <cellStyle name="货币 24 9" xfId="18111"/>
    <cellStyle name="货币 24 90" xfId="18112"/>
    <cellStyle name="货币 24 91" xfId="18113"/>
    <cellStyle name="货币 24 92" xfId="18114"/>
    <cellStyle name="货币 24 93" xfId="22582"/>
    <cellStyle name="货币 24 94" xfId="22754"/>
    <cellStyle name="货币 24 95" xfId="22919"/>
    <cellStyle name="货币 24 96" xfId="23084"/>
    <cellStyle name="货币 24 97" xfId="23249"/>
    <cellStyle name="货币 24 98" xfId="23413"/>
    <cellStyle name="货币 24 99" xfId="23577"/>
    <cellStyle name="货币 25" xfId="18115"/>
    <cellStyle name="货币 25 10" xfId="18116"/>
    <cellStyle name="货币 25 100" xfId="23745"/>
    <cellStyle name="货币 25 101" xfId="23908"/>
    <cellStyle name="货币 25 102" xfId="24073"/>
    <cellStyle name="货币 25 103" xfId="24151"/>
    <cellStyle name="货币 25 103 2" xfId="24329"/>
    <cellStyle name="货币 25 103 3" xfId="26191"/>
    <cellStyle name="货币 25 103 4" xfId="26443"/>
    <cellStyle name="货币 25 103 5" xfId="26280"/>
    <cellStyle name="货币 25 104" xfId="24971"/>
    <cellStyle name="货币 25 105" xfId="25133"/>
    <cellStyle name="货币 25 106" xfId="25773"/>
    <cellStyle name="货币 25 107" xfId="25796"/>
    <cellStyle name="货币 25 108" xfId="26131"/>
    <cellStyle name="货币 25 109" xfId="26268"/>
    <cellStyle name="货币 25 11" xfId="18117"/>
    <cellStyle name="货币 25 110" xfId="26399"/>
    <cellStyle name="货币 25 12" xfId="18118"/>
    <cellStyle name="货币 25 13" xfId="18119"/>
    <cellStyle name="货币 25 14" xfId="18120"/>
    <cellStyle name="货币 25 15" xfId="18121"/>
    <cellStyle name="货币 25 16" xfId="18122"/>
    <cellStyle name="货币 25 17" xfId="18123"/>
    <cellStyle name="货币 25 18" xfId="18124"/>
    <cellStyle name="货币 25 19" xfId="18125"/>
    <cellStyle name="货币 25 2" xfId="18126"/>
    <cellStyle name="货币 25 2 10" xfId="18127"/>
    <cellStyle name="货币 25 2 100" xfId="24330"/>
    <cellStyle name="货币 25 2 101" xfId="24972"/>
    <cellStyle name="货币 25 2 102" xfId="25134"/>
    <cellStyle name="货币 25 2 103" xfId="25774"/>
    <cellStyle name="货币 25 2 104" xfId="25802"/>
    <cellStyle name="货币 25 2 11" xfId="18128"/>
    <cellStyle name="货币 25 2 12" xfId="18129"/>
    <cellStyle name="货币 25 2 13" xfId="18130"/>
    <cellStyle name="货币 25 2 14" xfId="18131"/>
    <cellStyle name="货币 25 2 15" xfId="18132"/>
    <cellStyle name="货币 25 2 16" xfId="18133"/>
    <cellStyle name="货币 25 2 17" xfId="18134"/>
    <cellStyle name="货币 25 2 18" xfId="18135"/>
    <cellStyle name="货币 25 2 19" xfId="18136"/>
    <cellStyle name="货币 25 2 2" xfId="18137"/>
    <cellStyle name="货币 25 2 20" xfId="18138"/>
    <cellStyle name="货币 25 2 21" xfId="18139"/>
    <cellStyle name="货币 25 2 22" xfId="18140"/>
    <cellStyle name="货币 25 2 23" xfId="18141"/>
    <cellStyle name="货币 25 2 24" xfId="18142"/>
    <cellStyle name="货币 25 2 25" xfId="18143"/>
    <cellStyle name="货币 25 2 26" xfId="18144"/>
    <cellStyle name="货币 25 2 27" xfId="18145"/>
    <cellStyle name="货币 25 2 28" xfId="18146"/>
    <cellStyle name="货币 25 2 29" xfId="18147"/>
    <cellStyle name="货币 25 2 3" xfId="18148"/>
    <cellStyle name="货币 25 2 30" xfId="18149"/>
    <cellStyle name="货币 25 2 31" xfId="18150"/>
    <cellStyle name="货币 25 2 32" xfId="18151"/>
    <cellStyle name="货币 25 2 33" xfId="18152"/>
    <cellStyle name="货币 25 2 34" xfId="18153"/>
    <cellStyle name="货币 25 2 35" xfId="18154"/>
    <cellStyle name="货币 25 2 36" xfId="18155"/>
    <cellStyle name="货币 25 2 37" xfId="18156"/>
    <cellStyle name="货币 25 2 38" xfId="18157"/>
    <cellStyle name="货币 25 2 39" xfId="18158"/>
    <cellStyle name="货币 25 2 4" xfId="18159"/>
    <cellStyle name="货币 25 2 40" xfId="18160"/>
    <cellStyle name="货币 25 2 41" xfId="18161"/>
    <cellStyle name="货币 25 2 42" xfId="18162"/>
    <cellStyle name="货币 25 2 43" xfId="18163"/>
    <cellStyle name="货币 25 2 44" xfId="18164"/>
    <cellStyle name="货币 25 2 45" xfId="18165"/>
    <cellStyle name="货币 25 2 46" xfId="18166"/>
    <cellStyle name="货币 25 2 47" xfId="18167"/>
    <cellStyle name="货币 25 2 48" xfId="18168"/>
    <cellStyle name="货币 25 2 49" xfId="18169"/>
    <cellStyle name="货币 25 2 5" xfId="18170"/>
    <cellStyle name="货币 25 2 50" xfId="18171"/>
    <cellStyle name="货币 25 2 51" xfId="18172"/>
    <cellStyle name="货币 25 2 52" xfId="18173"/>
    <cellStyle name="货币 25 2 53" xfId="18174"/>
    <cellStyle name="货币 25 2 54" xfId="18175"/>
    <cellStyle name="货币 25 2 55" xfId="18176"/>
    <cellStyle name="货币 25 2 56" xfId="18177"/>
    <cellStyle name="货币 25 2 57" xfId="18178"/>
    <cellStyle name="货币 25 2 58" xfId="18179"/>
    <cellStyle name="货币 25 2 59" xfId="18180"/>
    <cellStyle name="货币 25 2 6" xfId="18181"/>
    <cellStyle name="货币 25 2 60" xfId="18182"/>
    <cellStyle name="货币 25 2 61" xfId="18183"/>
    <cellStyle name="货币 25 2 62" xfId="18184"/>
    <cellStyle name="货币 25 2 63" xfId="18185"/>
    <cellStyle name="货币 25 2 64" xfId="18186"/>
    <cellStyle name="货币 25 2 65" xfId="18187"/>
    <cellStyle name="货币 25 2 66" xfId="18188"/>
    <cellStyle name="货币 25 2 67" xfId="18189"/>
    <cellStyle name="货币 25 2 68" xfId="18190"/>
    <cellStyle name="货币 25 2 69" xfId="18191"/>
    <cellStyle name="货币 25 2 7" xfId="18192"/>
    <cellStyle name="货币 25 2 70" xfId="18193"/>
    <cellStyle name="货币 25 2 71" xfId="18194"/>
    <cellStyle name="货币 25 2 72" xfId="18195"/>
    <cellStyle name="货币 25 2 73" xfId="18196"/>
    <cellStyle name="货币 25 2 74" xfId="18197"/>
    <cellStyle name="货币 25 2 75" xfId="18198"/>
    <cellStyle name="货币 25 2 76" xfId="18199"/>
    <cellStyle name="货币 25 2 77" xfId="18200"/>
    <cellStyle name="货币 25 2 78" xfId="18201"/>
    <cellStyle name="货币 25 2 79" xfId="18202"/>
    <cellStyle name="货币 25 2 8" xfId="18203"/>
    <cellStyle name="货币 25 2 80" xfId="18204"/>
    <cellStyle name="货币 25 2 81" xfId="18205"/>
    <cellStyle name="货币 25 2 82" xfId="18206"/>
    <cellStyle name="货币 25 2 83" xfId="18207"/>
    <cellStyle name="货币 25 2 84" xfId="18208"/>
    <cellStyle name="货币 25 2 85" xfId="18209"/>
    <cellStyle name="货币 25 2 86" xfId="18210"/>
    <cellStyle name="货币 25 2 87" xfId="18211"/>
    <cellStyle name="货币 25 2 88" xfId="18212"/>
    <cellStyle name="货币 25 2 89" xfId="18213"/>
    <cellStyle name="货币 25 2 9" xfId="18214"/>
    <cellStyle name="货币 25 2 90" xfId="22587"/>
    <cellStyle name="货币 25 2 91" xfId="22759"/>
    <cellStyle name="货币 25 2 92" xfId="22924"/>
    <cellStyle name="货币 25 2 93" xfId="23089"/>
    <cellStyle name="货币 25 2 94" xfId="23254"/>
    <cellStyle name="货币 25 2 95" xfId="23418"/>
    <cellStyle name="货币 25 2 96" xfId="23582"/>
    <cellStyle name="货币 25 2 97" xfId="23746"/>
    <cellStyle name="货币 25 2 98" xfId="23909"/>
    <cellStyle name="货币 25 2 99" xfId="24074"/>
    <cellStyle name="货币 25 20" xfId="18215"/>
    <cellStyle name="货币 25 21" xfId="18216"/>
    <cellStyle name="货币 25 22" xfId="18217"/>
    <cellStyle name="货币 25 23" xfId="18218"/>
    <cellStyle name="货币 25 24" xfId="18219"/>
    <cellStyle name="货币 25 25" xfId="18220"/>
    <cellStyle name="货币 25 26" xfId="18221"/>
    <cellStyle name="货币 25 27" xfId="18222"/>
    <cellStyle name="货币 25 28" xfId="18223"/>
    <cellStyle name="货币 25 29" xfId="18224"/>
    <cellStyle name="货币 25 3" xfId="18225"/>
    <cellStyle name="货币 25 3 10" xfId="18226"/>
    <cellStyle name="货币 25 3 100" xfId="24331"/>
    <cellStyle name="货币 25 3 101" xfId="24973"/>
    <cellStyle name="货币 25 3 102" xfId="25135"/>
    <cellStyle name="货币 25 3 103" xfId="25775"/>
    <cellStyle name="货币 25 3 104" xfId="25795"/>
    <cellStyle name="货币 25 3 11" xfId="18227"/>
    <cellStyle name="货币 25 3 12" xfId="18228"/>
    <cellStyle name="货币 25 3 13" xfId="18229"/>
    <cellStyle name="货币 25 3 14" xfId="18230"/>
    <cellStyle name="货币 25 3 15" xfId="18231"/>
    <cellStyle name="货币 25 3 16" xfId="18232"/>
    <cellStyle name="货币 25 3 17" xfId="18233"/>
    <cellStyle name="货币 25 3 18" xfId="18234"/>
    <cellStyle name="货币 25 3 19" xfId="18235"/>
    <cellStyle name="货币 25 3 2" xfId="18236"/>
    <cellStyle name="货币 25 3 20" xfId="18237"/>
    <cellStyle name="货币 25 3 21" xfId="18238"/>
    <cellStyle name="货币 25 3 22" xfId="18239"/>
    <cellStyle name="货币 25 3 23" xfId="18240"/>
    <cellStyle name="货币 25 3 24" xfId="18241"/>
    <cellStyle name="货币 25 3 25" xfId="18242"/>
    <cellStyle name="货币 25 3 26" xfId="18243"/>
    <cellStyle name="货币 25 3 27" xfId="18244"/>
    <cellStyle name="货币 25 3 28" xfId="18245"/>
    <cellStyle name="货币 25 3 29" xfId="18246"/>
    <cellStyle name="货币 25 3 3" xfId="18247"/>
    <cellStyle name="货币 25 3 30" xfId="18248"/>
    <cellStyle name="货币 25 3 31" xfId="18249"/>
    <cellStyle name="货币 25 3 32" xfId="18250"/>
    <cellStyle name="货币 25 3 33" xfId="18251"/>
    <cellStyle name="货币 25 3 34" xfId="18252"/>
    <cellStyle name="货币 25 3 35" xfId="18253"/>
    <cellStyle name="货币 25 3 36" xfId="18254"/>
    <cellStyle name="货币 25 3 37" xfId="18255"/>
    <cellStyle name="货币 25 3 38" xfId="18256"/>
    <cellStyle name="货币 25 3 39" xfId="18257"/>
    <cellStyle name="货币 25 3 4" xfId="18258"/>
    <cellStyle name="货币 25 3 40" xfId="18259"/>
    <cellStyle name="货币 25 3 41" xfId="18260"/>
    <cellStyle name="货币 25 3 42" xfId="18261"/>
    <cellStyle name="货币 25 3 43" xfId="18262"/>
    <cellStyle name="货币 25 3 44" xfId="18263"/>
    <cellStyle name="货币 25 3 45" xfId="18264"/>
    <cellStyle name="货币 25 3 46" xfId="18265"/>
    <cellStyle name="货币 25 3 47" xfId="18266"/>
    <cellStyle name="货币 25 3 48" xfId="18267"/>
    <cellStyle name="货币 25 3 49" xfId="18268"/>
    <cellStyle name="货币 25 3 5" xfId="18269"/>
    <cellStyle name="货币 25 3 50" xfId="18270"/>
    <cellStyle name="货币 25 3 51" xfId="18271"/>
    <cellStyle name="货币 25 3 52" xfId="18272"/>
    <cellStyle name="货币 25 3 53" xfId="18273"/>
    <cellStyle name="货币 25 3 54" xfId="18274"/>
    <cellStyle name="货币 25 3 55" xfId="18275"/>
    <cellStyle name="货币 25 3 56" xfId="18276"/>
    <cellStyle name="货币 25 3 57" xfId="18277"/>
    <cellStyle name="货币 25 3 58" xfId="18278"/>
    <cellStyle name="货币 25 3 59" xfId="18279"/>
    <cellStyle name="货币 25 3 6" xfId="18280"/>
    <cellStyle name="货币 25 3 60" xfId="18281"/>
    <cellStyle name="货币 25 3 61" xfId="18282"/>
    <cellStyle name="货币 25 3 62" xfId="18283"/>
    <cellStyle name="货币 25 3 63" xfId="18284"/>
    <cellStyle name="货币 25 3 64" xfId="18285"/>
    <cellStyle name="货币 25 3 65" xfId="18286"/>
    <cellStyle name="货币 25 3 66" xfId="18287"/>
    <cellStyle name="货币 25 3 67" xfId="18288"/>
    <cellStyle name="货币 25 3 68" xfId="18289"/>
    <cellStyle name="货币 25 3 69" xfId="18290"/>
    <cellStyle name="货币 25 3 7" xfId="18291"/>
    <cellStyle name="货币 25 3 70" xfId="18292"/>
    <cellStyle name="货币 25 3 71" xfId="18293"/>
    <cellStyle name="货币 25 3 72" xfId="18294"/>
    <cellStyle name="货币 25 3 73" xfId="18295"/>
    <cellStyle name="货币 25 3 74" xfId="18296"/>
    <cellStyle name="货币 25 3 75" xfId="18297"/>
    <cellStyle name="货币 25 3 76" xfId="18298"/>
    <cellStyle name="货币 25 3 77" xfId="18299"/>
    <cellStyle name="货币 25 3 78" xfId="18300"/>
    <cellStyle name="货币 25 3 79" xfId="18301"/>
    <cellStyle name="货币 25 3 8" xfId="18302"/>
    <cellStyle name="货币 25 3 80" xfId="18303"/>
    <cellStyle name="货币 25 3 81" xfId="18304"/>
    <cellStyle name="货币 25 3 82" xfId="18305"/>
    <cellStyle name="货币 25 3 83" xfId="18306"/>
    <cellStyle name="货币 25 3 84" xfId="18307"/>
    <cellStyle name="货币 25 3 85" xfId="18308"/>
    <cellStyle name="货币 25 3 86" xfId="18309"/>
    <cellStyle name="货币 25 3 87" xfId="18310"/>
    <cellStyle name="货币 25 3 88" xfId="18311"/>
    <cellStyle name="货币 25 3 89" xfId="18312"/>
    <cellStyle name="货币 25 3 9" xfId="18313"/>
    <cellStyle name="货币 25 3 90" xfId="22588"/>
    <cellStyle name="货币 25 3 91" xfId="22760"/>
    <cellStyle name="货币 25 3 92" xfId="22925"/>
    <cellStyle name="货币 25 3 93" xfId="23090"/>
    <cellStyle name="货币 25 3 94" xfId="23255"/>
    <cellStyle name="货币 25 3 95" xfId="23419"/>
    <cellStyle name="货币 25 3 96" xfId="23583"/>
    <cellStyle name="货币 25 3 97" xfId="23747"/>
    <cellStyle name="货币 25 3 98" xfId="23910"/>
    <cellStyle name="货币 25 3 99" xfId="24075"/>
    <cellStyle name="货币 25 30" xfId="18314"/>
    <cellStyle name="货币 25 31" xfId="18315"/>
    <cellStyle name="货币 25 32" xfId="18316"/>
    <cellStyle name="货币 25 33" xfId="18317"/>
    <cellStyle name="货币 25 34" xfId="18318"/>
    <cellStyle name="货币 25 35" xfId="18319"/>
    <cellStyle name="货币 25 36" xfId="18320"/>
    <cellStyle name="货币 25 37" xfId="18321"/>
    <cellStyle name="货币 25 38" xfId="18322"/>
    <cellStyle name="货币 25 39" xfId="18323"/>
    <cellStyle name="货币 25 4" xfId="18324"/>
    <cellStyle name="货币 25 4 10" xfId="18325"/>
    <cellStyle name="货币 25 4 100" xfId="24332"/>
    <cellStyle name="货币 25 4 101" xfId="24974"/>
    <cellStyle name="货币 25 4 102" xfId="25136"/>
    <cellStyle name="货币 25 4 103" xfId="25780"/>
    <cellStyle name="货币 25 4 104" xfId="25809"/>
    <cellStyle name="货币 25 4 11" xfId="18326"/>
    <cellStyle name="货币 25 4 12" xfId="18327"/>
    <cellStyle name="货币 25 4 13" xfId="18328"/>
    <cellStyle name="货币 25 4 14" xfId="18329"/>
    <cellStyle name="货币 25 4 15" xfId="18330"/>
    <cellStyle name="货币 25 4 16" xfId="18331"/>
    <cellStyle name="货币 25 4 17" xfId="18332"/>
    <cellStyle name="货币 25 4 18" xfId="18333"/>
    <cellStyle name="货币 25 4 19" xfId="18334"/>
    <cellStyle name="货币 25 4 2" xfId="18335"/>
    <cellStyle name="货币 25 4 20" xfId="18336"/>
    <cellStyle name="货币 25 4 21" xfId="18337"/>
    <cellStyle name="货币 25 4 22" xfId="18338"/>
    <cellStyle name="货币 25 4 23" xfId="18339"/>
    <cellStyle name="货币 25 4 24" xfId="18340"/>
    <cellStyle name="货币 25 4 25" xfId="18341"/>
    <cellStyle name="货币 25 4 26" xfId="18342"/>
    <cellStyle name="货币 25 4 27" xfId="18343"/>
    <cellStyle name="货币 25 4 28" xfId="18344"/>
    <cellStyle name="货币 25 4 29" xfId="18345"/>
    <cellStyle name="货币 25 4 3" xfId="18346"/>
    <cellStyle name="货币 25 4 30" xfId="18347"/>
    <cellStyle name="货币 25 4 31" xfId="18348"/>
    <cellStyle name="货币 25 4 32" xfId="18349"/>
    <cellStyle name="货币 25 4 33" xfId="18350"/>
    <cellStyle name="货币 25 4 34" xfId="18351"/>
    <cellStyle name="货币 25 4 35" xfId="18352"/>
    <cellStyle name="货币 25 4 36" xfId="18353"/>
    <cellStyle name="货币 25 4 37" xfId="18354"/>
    <cellStyle name="货币 25 4 38" xfId="18355"/>
    <cellStyle name="货币 25 4 39" xfId="18356"/>
    <cellStyle name="货币 25 4 4" xfId="18357"/>
    <cellStyle name="货币 25 4 40" xfId="18358"/>
    <cellStyle name="货币 25 4 41" xfId="18359"/>
    <cellStyle name="货币 25 4 42" xfId="18360"/>
    <cellStyle name="货币 25 4 43" xfId="18361"/>
    <cellStyle name="货币 25 4 44" xfId="18362"/>
    <cellStyle name="货币 25 4 45" xfId="18363"/>
    <cellStyle name="货币 25 4 46" xfId="18364"/>
    <cellStyle name="货币 25 4 47" xfId="18365"/>
    <cellStyle name="货币 25 4 48" xfId="18366"/>
    <cellStyle name="货币 25 4 49" xfId="18367"/>
    <cellStyle name="货币 25 4 5" xfId="18368"/>
    <cellStyle name="货币 25 4 50" xfId="18369"/>
    <cellStyle name="货币 25 4 51" xfId="18370"/>
    <cellStyle name="货币 25 4 52" xfId="18371"/>
    <cellStyle name="货币 25 4 53" xfId="18372"/>
    <cellStyle name="货币 25 4 54" xfId="18373"/>
    <cellStyle name="货币 25 4 55" xfId="18374"/>
    <cellStyle name="货币 25 4 56" xfId="18375"/>
    <cellStyle name="货币 25 4 57" xfId="18376"/>
    <cellStyle name="货币 25 4 58" xfId="18377"/>
    <cellStyle name="货币 25 4 59" xfId="18378"/>
    <cellStyle name="货币 25 4 6" xfId="18379"/>
    <cellStyle name="货币 25 4 60" xfId="18380"/>
    <cellStyle name="货币 25 4 61" xfId="18381"/>
    <cellStyle name="货币 25 4 62" xfId="18382"/>
    <cellStyle name="货币 25 4 63" xfId="18383"/>
    <cellStyle name="货币 25 4 64" xfId="18384"/>
    <cellStyle name="货币 25 4 65" xfId="18385"/>
    <cellStyle name="货币 25 4 66" xfId="18386"/>
    <cellStyle name="货币 25 4 67" xfId="18387"/>
    <cellStyle name="货币 25 4 68" xfId="18388"/>
    <cellStyle name="货币 25 4 69" xfId="18389"/>
    <cellStyle name="货币 25 4 7" xfId="18390"/>
    <cellStyle name="货币 25 4 70" xfId="18391"/>
    <cellStyle name="货币 25 4 71" xfId="18392"/>
    <cellStyle name="货币 25 4 72" xfId="18393"/>
    <cellStyle name="货币 25 4 73" xfId="18394"/>
    <cellStyle name="货币 25 4 74" xfId="18395"/>
    <cellStyle name="货币 25 4 75" xfId="18396"/>
    <cellStyle name="货币 25 4 76" xfId="18397"/>
    <cellStyle name="货币 25 4 77" xfId="18398"/>
    <cellStyle name="货币 25 4 78" xfId="18399"/>
    <cellStyle name="货币 25 4 79" xfId="18400"/>
    <cellStyle name="货币 25 4 8" xfId="18401"/>
    <cellStyle name="货币 25 4 80" xfId="18402"/>
    <cellStyle name="货币 25 4 81" xfId="18403"/>
    <cellStyle name="货币 25 4 82" xfId="18404"/>
    <cellStyle name="货币 25 4 83" xfId="18405"/>
    <cellStyle name="货币 25 4 84" xfId="18406"/>
    <cellStyle name="货币 25 4 85" xfId="18407"/>
    <cellStyle name="货币 25 4 86" xfId="18408"/>
    <cellStyle name="货币 25 4 87" xfId="18409"/>
    <cellStyle name="货币 25 4 88" xfId="18410"/>
    <cellStyle name="货币 25 4 89" xfId="18411"/>
    <cellStyle name="货币 25 4 9" xfId="18412"/>
    <cellStyle name="货币 25 4 90" xfId="22589"/>
    <cellStyle name="货币 25 4 91" xfId="22761"/>
    <cellStyle name="货币 25 4 92" xfId="22926"/>
    <cellStyle name="货币 25 4 93" xfId="23091"/>
    <cellStyle name="货币 25 4 94" xfId="23256"/>
    <cellStyle name="货币 25 4 95" xfId="23420"/>
    <cellStyle name="货币 25 4 96" xfId="23584"/>
    <cellStyle name="货币 25 4 97" xfId="23748"/>
    <cellStyle name="货币 25 4 98" xfId="23911"/>
    <cellStyle name="货币 25 4 99" xfId="24076"/>
    <cellStyle name="货币 25 40" xfId="18413"/>
    <cellStyle name="货币 25 41" xfId="18414"/>
    <cellStyle name="货币 25 42" xfId="18415"/>
    <cellStyle name="货币 25 43" xfId="18416"/>
    <cellStyle name="货币 25 44" xfId="18417"/>
    <cellStyle name="货币 25 45" xfId="18418"/>
    <cellStyle name="货币 25 46" xfId="18419"/>
    <cellStyle name="货币 25 47" xfId="18420"/>
    <cellStyle name="货币 25 48" xfId="18421"/>
    <cellStyle name="货币 25 49" xfId="18422"/>
    <cellStyle name="货币 25 5" xfId="18423"/>
    <cellStyle name="货币 25 5 2" xfId="24393"/>
    <cellStyle name="货币 25 5 2 2" xfId="24749"/>
    <cellStyle name="货币 25 5 3" xfId="25781"/>
    <cellStyle name="货币 25 5 4" xfId="25192"/>
    <cellStyle name="货币 25 50" xfId="18424"/>
    <cellStyle name="货币 25 51" xfId="18425"/>
    <cellStyle name="货币 25 52" xfId="18426"/>
    <cellStyle name="货币 25 53" xfId="18427"/>
    <cellStyle name="货币 25 54" xfId="18428"/>
    <cellStyle name="货币 25 55" xfId="18429"/>
    <cellStyle name="货币 25 56" xfId="18430"/>
    <cellStyle name="货币 25 57" xfId="18431"/>
    <cellStyle name="货币 25 58" xfId="18432"/>
    <cellStyle name="货币 25 59" xfId="18433"/>
    <cellStyle name="货币 25 6" xfId="18434"/>
    <cellStyle name="货币 25 6 2" xfId="24443"/>
    <cellStyle name="货币 25 6 2 2" xfId="24750"/>
    <cellStyle name="货币 25 6 3" xfId="25782"/>
    <cellStyle name="货币 25 6 4" xfId="25849"/>
    <cellStyle name="货币 25 60" xfId="18435"/>
    <cellStyle name="货币 25 61" xfId="18436"/>
    <cellStyle name="货币 25 62" xfId="18437"/>
    <cellStyle name="货币 25 63" xfId="18438"/>
    <cellStyle name="货币 25 64" xfId="18439"/>
    <cellStyle name="货币 25 65" xfId="18440"/>
    <cellStyle name="货币 25 66" xfId="18441"/>
    <cellStyle name="货币 25 67" xfId="18442"/>
    <cellStyle name="货币 25 68" xfId="18443"/>
    <cellStyle name="货币 25 69" xfId="18444"/>
    <cellStyle name="货币 25 7" xfId="18445"/>
    <cellStyle name="货币 25 7 2" xfId="24491"/>
    <cellStyle name="货币 25 7 2 2" xfId="24751"/>
    <cellStyle name="货币 25 7 3" xfId="25783"/>
    <cellStyle name="货币 25 7 4" xfId="25844"/>
    <cellStyle name="货币 25 70" xfId="18446"/>
    <cellStyle name="货币 25 71" xfId="18447"/>
    <cellStyle name="货币 25 72" xfId="18448"/>
    <cellStyle name="货币 25 73" xfId="18449"/>
    <cellStyle name="货币 25 74" xfId="18450"/>
    <cellStyle name="货币 25 75" xfId="18451"/>
    <cellStyle name="货币 25 76" xfId="18452"/>
    <cellStyle name="货币 25 77" xfId="18453"/>
    <cellStyle name="货币 25 78" xfId="18454"/>
    <cellStyle name="货币 25 79" xfId="18455"/>
    <cellStyle name="货币 25 8" xfId="18456"/>
    <cellStyle name="货币 25 8 2" xfId="24546"/>
    <cellStyle name="货币 25 8 2 2" xfId="24752"/>
    <cellStyle name="货币 25 8 3" xfId="25784"/>
    <cellStyle name="货币 25 8 4" xfId="25833"/>
    <cellStyle name="货币 25 80" xfId="18457"/>
    <cellStyle name="货币 25 81" xfId="18458"/>
    <cellStyle name="货币 25 82" xfId="18459"/>
    <cellStyle name="货币 25 83" xfId="18460"/>
    <cellStyle name="货币 25 84" xfId="18461"/>
    <cellStyle name="货币 25 85" xfId="18462"/>
    <cellStyle name="货币 25 86" xfId="18463"/>
    <cellStyle name="货币 25 87" xfId="18464"/>
    <cellStyle name="货币 25 88" xfId="18465"/>
    <cellStyle name="货币 25 89" xfId="18466"/>
    <cellStyle name="货币 25 9" xfId="18467"/>
    <cellStyle name="货币 25 90" xfId="18468"/>
    <cellStyle name="货币 25 91" xfId="18469"/>
    <cellStyle name="货币 25 92" xfId="18470"/>
    <cellStyle name="货币 25 93" xfId="22586"/>
    <cellStyle name="货币 25 94" xfId="22758"/>
    <cellStyle name="货币 25 95" xfId="22923"/>
    <cellStyle name="货币 25 96" xfId="23088"/>
    <cellStyle name="货币 25 97" xfId="23253"/>
    <cellStyle name="货币 25 98" xfId="23417"/>
    <cellStyle name="货币 25 99" xfId="23581"/>
    <cellStyle name="货币 26" xfId="25935"/>
    <cellStyle name="货币 26 2" xfId="27394"/>
    <cellStyle name="货币 26 3" xfId="27424"/>
    <cellStyle name="货币 26 4" xfId="27453"/>
    <cellStyle name="货币 27" xfId="25911"/>
    <cellStyle name="货币 27 2" xfId="27370"/>
    <cellStyle name="货币 27 3" xfId="27400"/>
    <cellStyle name="货币 27 4" xfId="27429"/>
    <cellStyle name="货币 28" xfId="25929"/>
    <cellStyle name="货币 28 2" xfId="27388"/>
    <cellStyle name="货币 28 3" xfId="27418"/>
    <cellStyle name="货币 28 4" xfId="27447"/>
    <cellStyle name="货币 29" xfId="23975"/>
    <cellStyle name="货币 3" xfId="24152"/>
    <cellStyle name="货币 30" xfId="25934"/>
    <cellStyle name="货币 30 2" xfId="27393"/>
    <cellStyle name="货币 30 3" xfId="27423"/>
    <cellStyle name="货币 30 4" xfId="27452"/>
    <cellStyle name="货币 31" xfId="25912"/>
    <cellStyle name="货币 31 2" xfId="27371"/>
    <cellStyle name="货币 31 3" xfId="27401"/>
    <cellStyle name="货币 31 4" xfId="27430"/>
    <cellStyle name="货币 32" xfId="25936"/>
    <cellStyle name="货币 32 2" xfId="27395"/>
    <cellStyle name="货币 32 3" xfId="27425"/>
    <cellStyle name="货币 32 4" xfId="27454"/>
    <cellStyle name="货币 33" xfId="25910"/>
    <cellStyle name="货币 33 2" xfId="27369"/>
    <cellStyle name="货币 33 3" xfId="27399"/>
    <cellStyle name="货币 33 4" xfId="27428"/>
    <cellStyle name="货币 34" xfId="25930"/>
    <cellStyle name="货币 34 2" xfId="27389"/>
    <cellStyle name="货币 34 3" xfId="27419"/>
    <cellStyle name="货币 34 4" xfId="27448"/>
    <cellStyle name="货币 35" xfId="25913"/>
    <cellStyle name="货币 35 2" xfId="27372"/>
    <cellStyle name="货币 35 3" xfId="27402"/>
    <cellStyle name="货币 35 4" xfId="27431"/>
    <cellStyle name="货币 36" xfId="25928"/>
    <cellStyle name="货币 36 2" xfId="27387"/>
    <cellStyle name="货币 36 3" xfId="27417"/>
    <cellStyle name="货币 36 4" xfId="27446"/>
    <cellStyle name="货币 37" xfId="25914"/>
    <cellStyle name="货币 37 2" xfId="27373"/>
    <cellStyle name="货币 37 3" xfId="27403"/>
    <cellStyle name="货币 37 4" xfId="27432"/>
    <cellStyle name="货币 38" xfId="25927"/>
    <cellStyle name="货币 38 2" xfId="27386"/>
    <cellStyle name="货币 38 3" xfId="27416"/>
    <cellStyle name="货币 38 4" xfId="27445"/>
    <cellStyle name="货币 39" xfId="25915"/>
    <cellStyle name="货币 39 2" xfId="27374"/>
    <cellStyle name="货币 39 3" xfId="27404"/>
    <cellStyle name="货币 39 4" xfId="27433"/>
    <cellStyle name="货币 4" xfId="25909"/>
    <cellStyle name="货币 4 2" xfId="27368"/>
    <cellStyle name="货币 4 3" xfId="27398"/>
    <cellStyle name="货币 4 4" xfId="27427"/>
    <cellStyle name="货币 40" xfId="25926"/>
    <cellStyle name="货币 40 2" xfId="27385"/>
    <cellStyle name="货币 40 3" xfId="27415"/>
    <cellStyle name="货币 40 4" xfId="27444"/>
    <cellStyle name="货币 41" xfId="25916"/>
    <cellStyle name="货币 41 2" xfId="27375"/>
    <cellStyle name="货币 41 3" xfId="27405"/>
    <cellStyle name="货币 41 4" xfId="27434"/>
    <cellStyle name="货币 42" xfId="25925"/>
    <cellStyle name="货币 42 2" xfId="27384"/>
    <cellStyle name="货币 42 3" xfId="27414"/>
    <cellStyle name="货币 42 4" xfId="27443"/>
    <cellStyle name="货币 43" xfId="25917"/>
    <cellStyle name="货币 43 2" xfId="27376"/>
    <cellStyle name="货币 43 3" xfId="27406"/>
    <cellStyle name="货币 43 4" xfId="27435"/>
    <cellStyle name="货币 44" xfId="25924"/>
    <cellStyle name="货币 44 2" xfId="27383"/>
    <cellStyle name="货币 44 3" xfId="27413"/>
    <cellStyle name="货币 44 4" xfId="27442"/>
    <cellStyle name="货币 45" xfId="25918"/>
    <cellStyle name="货币 45 2" xfId="27377"/>
    <cellStyle name="货币 45 3" xfId="27407"/>
    <cellStyle name="货币 45 4" xfId="27436"/>
    <cellStyle name="货币 46" xfId="25923"/>
    <cellStyle name="货币 46 2" xfId="27382"/>
    <cellStyle name="货币 46 3" xfId="27412"/>
    <cellStyle name="货币 46 4" xfId="27441"/>
    <cellStyle name="货币 47" xfId="25919"/>
    <cellStyle name="货币 47 2" xfId="27378"/>
    <cellStyle name="货币 47 3" xfId="27408"/>
    <cellStyle name="货币 47 4" xfId="27437"/>
    <cellStyle name="货币 48" xfId="25922"/>
    <cellStyle name="货币 48 2" xfId="27381"/>
    <cellStyle name="货币 48 3" xfId="27411"/>
    <cellStyle name="货币 48 4" xfId="27440"/>
    <cellStyle name="货币 49" xfId="25920"/>
    <cellStyle name="货币 49 2" xfId="27379"/>
    <cellStyle name="货币 49 3" xfId="27409"/>
    <cellStyle name="货币 49 4" xfId="27438"/>
    <cellStyle name="货币 5" xfId="25931"/>
    <cellStyle name="货币 5 2" xfId="27390"/>
    <cellStyle name="货币 5 3" xfId="27420"/>
    <cellStyle name="货币 5 4" xfId="27449"/>
    <cellStyle name="货币 50" xfId="25921"/>
    <cellStyle name="货币 50 2" xfId="27380"/>
    <cellStyle name="货币 50 3" xfId="27410"/>
    <cellStyle name="货币 50 4" xfId="27439"/>
    <cellStyle name="货币 51" xfId="27636"/>
    <cellStyle name="货币 6" xfId="18471"/>
    <cellStyle name="货币 6 10" xfId="18472"/>
    <cellStyle name="货币 6 11" xfId="18473"/>
    <cellStyle name="货币 6 12" xfId="18474"/>
    <cellStyle name="货币 6 13" xfId="18475"/>
    <cellStyle name="货币 6 14" xfId="22590"/>
    <cellStyle name="货币 6 15" xfId="22762"/>
    <cellStyle name="货币 6 16" xfId="22927"/>
    <cellStyle name="货币 6 17" xfId="23092"/>
    <cellStyle name="货币 6 18" xfId="23257"/>
    <cellStyle name="货币 6 19" xfId="23421"/>
    <cellStyle name="货币 6 2" xfId="18476"/>
    <cellStyle name="货币 6 20" xfId="23585"/>
    <cellStyle name="货币 6 21" xfId="23749"/>
    <cellStyle name="货币 6 22" xfId="23912"/>
    <cellStyle name="货币 6 23" xfId="24077"/>
    <cellStyle name="货币 6 24" xfId="24132"/>
    <cellStyle name="货币 6 25" xfId="24975"/>
    <cellStyle name="货币 6 26" xfId="25137"/>
    <cellStyle name="货币 6 27" xfId="25785"/>
    <cellStyle name="货币 6 28" xfId="25794"/>
    <cellStyle name="货币 6 29" xfId="26112"/>
    <cellStyle name="货币 6 3" xfId="18477"/>
    <cellStyle name="货币 6 30" xfId="26249"/>
    <cellStyle name="货币 6 31" xfId="26465"/>
    <cellStyle name="货币 6 4" xfId="18478"/>
    <cellStyle name="货币 6 5" xfId="18479"/>
    <cellStyle name="货币 6 6" xfId="18480"/>
    <cellStyle name="货币 6 7" xfId="18481"/>
    <cellStyle name="货币 6 8" xfId="18482"/>
    <cellStyle name="货币 6 9" xfId="18483"/>
    <cellStyle name="货币 7" xfId="18484"/>
    <cellStyle name="货币 7 10" xfId="18485"/>
    <cellStyle name="货币 7 11" xfId="18486"/>
    <cellStyle name="货币 7 12" xfId="18487"/>
    <cellStyle name="货币 7 13" xfId="18488"/>
    <cellStyle name="货币 7 14" xfId="22591"/>
    <cellStyle name="货币 7 15" xfId="22763"/>
    <cellStyle name="货币 7 16" xfId="22928"/>
    <cellStyle name="货币 7 17" xfId="23093"/>
    <cellStyle name="货币 7 18" xfId="23258"/>
    <cellStyle name="货币 7 19" xfId="23422"/>
    <cellStyle name="货币 7 2" xfId="18489"/>
    <cellStyle name="货币 7 20" xfId="23586"/>
    <cellStyle name="货币 7 21" xfId="23750"/>
    <cellStyle name="货币 7 22" xfId="23913"/>
    <cellStyle name="货币 7 23" xfId="24078"/>
    <cellStyle name="货币 7 24" xfId="24133"/>
    <cellStyle name="货币 7 25" xfId="24976"/>
    <cellStyle name="货币 7 26" xfId="25138"/>
    <cellStyle name="货币 7 27" xfId="25786"/>
    <cellStyle name="货币 7 28" xfId="25808"/>
    <cellStyle name="货币 7 29" xfId="26113"/>
    <cellStyle name="货币 7 3" xfId="18490"/>
    <cellStyle name="货币 7 30" xfId="26250"/>
    <cellStyle name="货币 7 31" xfId="26467"/>
    <cellStyle name="货币 7 4" xfId="18491"/>
    <cellStyle name="货币 7 5" xfId="18492"/>
    <cellStyle name="货币 7 6" xfId="18493"/>
    <cellStyle name="货币 7 7" xfId="18494"/>
    <cellStyle name="货币 7 8" xfId="18495"/>
    <cellStyle name="货币 7 9" xfId="18496"/>
    <cellStyle name="货币 8" xfId="18497"/>
    <cellStyle name="货币 8 10" xfId="18498"/>
    <cellStyle name="货币 8 11" xfId="18499"/>
    <cellStyle name="货币 8 12" xfId="18500"/>
    <cellStyle name="货币 8 13" xfId="18501"/>
    <cellStyle name="货币 8 14" xfId="22592"/>
    <cellStyle name="货币 8 15" xfId="22764"/>
    <cellStyle name="货币 8 16" xfId="22929"/>
    <cellStyle name="货币 8 17" xfId="23094"/>
    <cellStyle name="货币 8 18" xfId="23259"/>
    <cellStyle name="货币 8 19" xfId="23423"/>
    <cellStyle name="货币 8 2" xfId="18502"/>
    <cellStyle name="货币 8 20" xfId="23587"/>
    <cellStyle name="货币 8 21" xfId="23751"/>
    <cellStyle name="货币 8 22" xfId="23914"/>
    <cellStyle name="货币 8 23" xfId="24079"/>
    <cellStyle name="货币 8 24" xfId="24134"/>
    <cellStyle name="货币 8 25" xfId="24977"/>
    <cellStyle name="货币 8 26" xfId="25139"/>
    <cellStyle name="货币 8 27" xfId="25787"/>
    <cellStyle name="货币 8 28" xfId="25850"/>
    <cellStyle name="货币 8 29" xfId="26114"/>
    <cellStyle name="货币 8 3" xfId="18503"/>
    <cellStyle name="货币 8 30" xfId="26251"/>
    <cellStyle name="货币 8 31" xfId="26457"/>
    <cellStyle name="货币 8 4" xfId="18504"/>
    <cellStyle name="货币 8 5" xfId="18505"/>
    <cellStyle name="货币 8 6" xfId="18506"/>
    <cellStyle name="货币 8 7" xfId="18507"/>
    <cellStyle name="货币 8 8" xfId="18508"/>
    <cellStyle name="货币 8 9" xfId="18509"/>
    <cellStyle name="货币 9" xfId="25933"/>
    <cellStyle name="货币 9 2" xfId="27392"/>
    <cellStyle name="货币 9 3" xfId="27422"/>
    <cellStyle name="货币 9 4" xfId="27451"/>
  </cellStyles>
  <dxfs count="19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0</xdr:row>
      <xdr:rowOff>47627</xdr:rowOff>
    </xdr:from>
    <xdr:to>
      <xdr:col>12</xdr:col>
      <xdr:colOff>214313</xdr:colOff>
      <xdr:row>2</xdr:row>
      <xdr:rowOff>71439</xdr:rowOff>
    </xdr:to>
    <xdr:pic>
      <xdr:nvPicPr>
        <xdr:cNvPr id="2" name="图片 1" descr="微信图片_2020122513122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57" t="15628" r="29963" b="46863"/>
        <a:stretch/>
      </xdr:blipFill>
      <xdr:spPr bwMode="auto">
        <a:xfrm>
          <a:off x="13382625" y="47627"/>
          <a:ext cx="1833562" cy="1571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1492063</xdr:colOff>
      <xdr:row>0</xdr:row>
      <xdr:rowOff>107016</xdr:rowOff>
    </xdr:from>
    <xdr:to>
      <xdr:col>2</xdr:col>
      <xdr:colOff>530038</xdr:colOff>
      <xdr:row>2</xdr:row>
      <xdr:rowOff>116541</xdr:rowOff>
    </xdr:to>
    <xdr:pic>
      <xdr:nvPicPr>
        <xdr:cNvPr id="2" name="图片 1" descr="微信图片_202012251312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57" t="15628" r="29963" b="46863"/>
        <a:stretch/>
      </xdr:blipFill>
      <xdr:spPr bwMode="auto">
        <a:xfrm>
          <a:off x="3128122" y="107016"/>
          <a:ext cx="674034" cy="5922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22</xdr:row>
      <xdr:rowOff>247650</xdr:rowOff>
    </xdr:from>
    <xdr:to>
      <xdr:col>1</xdr:col>
      <xdr:colOff>1381125</xdr:colOff>
      <xdr:row>22</xdr:row>
      <xdr:rowOff>247650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181100" y="10010775"/>
          <a:ext cx="885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762000</xdr:colOff>
      <xdr:row>22</xdr:row>
      <xdr:rowOff>247650</xdr:rowOff>
    </xdr:from>
    <xdr:to>
      <xdr:col>4</xdr:col>
      <xdr:colOff>676275</xdr:colOff>
      <xdr:row>22</xdr:row>
      <xdr:rowOff>247650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3781425" y="10010775"/>
          <a:ext cx="962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22</xdr:row>
      <xdr:rowOff>247650</xdr:rowOff>
    </xdr:from>
    <xdr:to>
      <xdr:col>6</xdr:col>
      <xdr:colOff>1228725</xdr:colOff>
      <xdr:row>22</xdr:row>
      <xdr:rowOff>247650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6686550" y="10010775"/>
          <a:ext cx="1047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685800</xdr:colOff>
      <xdr:row>0</xdr:row>
      <xdr:rowOff>19050</xdr:rowOff>
    </xdr:from>
    <xdr:to>
      <xdr:col>1</xdr:col>
      <xdr:colOff>1362075</xdr:colOff>
      <xdr:row>2</xdr:row>
      <xdr:rowOff>47625</xdr:rowOff>
    </xdr:to>
    <xdr:pic>
      <xdr:nvPicPr>
        <xdr:cNvPr id="5" name="图片 1" descr="微信图片_2020122513122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57" t="15628" r="29963" b="46863"/>
        <a:stretch/>
      </xdr:blipFill>
      <xdr:spPr bwMode="auto">
        <a:xfrm>
          <a:off x="1371600" y="19050"/>
          <a:ext cx="67627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251"/>
  <sheetViews>
    <sheetView tabSelected="1" zoomScale="35" zoomScaleNormal="35" zoomScaleSheetLayoutView="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S9" sqref="S9"/>
    </sheetView>
  </sheetViews>
  <sheetFormatPr defaultColWidth="9" defaultRowHeight="14.25"/>
  <cols>
    <col min="1" max="1" width="8.625" style="2" customWidth="1"/>
    <col min="2" max="2" width="21.625" style="2" customWidth="1"/>
    <col min="3" max="3" width="24.25" style="1" customWidth="1"/>
    <col min="4" max="4" width="19.25" style="2" customWidth="1"/>
    <col min="5" max="5" width="20" style="2" customWidth="1"/>
    <col min="6" max="6" width="15.125" style="2" customWidth="1"/>
    <col min="7" max="7" width="24.875" style="1" customWidth="1"/>
    <col min="8" max="12" width="13.625" style="2" customWidth="1"/>
    <col min="13" max="13" width="15.25" style="2" customWidth="1"/>
    <col min="14" max="25" width="13.625" style="2" customWidth="1"/>
    <col min="26" max="26" width="14.25" style="2" customWidth="1"/>
    <col min="27" max="27" width="13.625" style="2" customWidth="1"/>
    <col min="28" max="28" width="21.25" style="2" customWidth="1"/>
    <col min="29" max="29" width="13.625" style="2" customWidth="1"/>
    <col min="30" max="30" width="12" style="2" customWidth="1"/>
    <col min="31" max="32" width="13.625" style="2" customWidth="1"/>
    <col min="33" max="33" width="15.375" style="2" customWidth="1"/>
    <col min="34" max="34" width="17.75" style="2" customWidth="1"/>
    <col min="35" max="35" width="25" style="2" customWidth="1"/>
    <col min="36" max="36" width="14.875" style="2" customWidth="1"/>
    <col min="37" max="37" width="18.5" style="2" customWidth="1"/>
    <col min="38" max="38" width="29.5" style="2" customWidth="1"/>
    <col min="39" max="39" width="5.875" customWidth="1"/>
    <col min="40" max="49" width="11.375" customWidth="1"/>
    <col min="50" max="50" width="14.75" customWidth="1"/>
    <col min="51" max="51" width="19" hidden="1" customWidth="1"/>
    <col min="52" max="52" width="19.75" hidden="1" customWidth="1"/>
    <col min="53" max="54" width="50.125" customWidth="1"/>
    <col min="62" max="62" width="17.625" bestFit="1" customWidth="1"/>
  </cols>
  <sheetData>
    <row r="1" spans="1:54" ht="78" customHeight="1">
      <c r="A1" s="219" t="s">
        <v>66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20"/>
      <c r="AI1" s="219"/>
      <c r="AJ1" s="219"/>
      <c r="AK1" s="219"/>
      <c r="AL1" s="219"/>
    </row>
    <row r="2" spans="1:54" ht="42.75" customHeight="1">
      <c r="A2" s="221" t="s">
        <v>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2"/>
      <c r="AI2" s="221"/>
      <c r="AJ2" s="221"/>
      <c r="AK2" s="221"/>
      <c r="AL2" s="221"/>
      <c r="AP2" s="112">
        <v>4000</v>
      </c>
    </row>
    <row r="3" spans="1:54" ht="55.5" customHeight="1">
      <c r="A3" s="225"/>
      <c r="B3" s="226"/>
      <c r="C3" s="226"/>
      <c r="D3" s="224" t="s">
        <v>639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57"/>
      <c r="AL3" s="57"/>
      <c r="AP3" s="113">
        <v>4000</v>
      </c>
    </row>
    <row r="4" spans="1:54" ht="77.25" customHeight="1">
      <c r="A4" s="61" t="s">
        <v>49</v>
      </c>
      <c r="B4" s="62" t="s">
        <v>1</v>
      </c>
      <c r="C4" s="62" t="s">
        <v>0</v>
      </c>
      <c r="D4" s="62" t="s">
        <v>30</v>
      </c>
      <c r="E4" s="62" t="s">
        <v>2</v>
      </c>
      <c r="F4" s="62" t="s">
        <v>3</v>
      </c>
      <c r="G4" s="62" t="s">
        <v>4</v>
      </c>
      <c r="H4" s="62" t="s">
        <v>5</v>
      </c>
      <c r="I4" s="62" t="s">
        <v>6</v>
      </c>
      <c r="J4" s="62" t="s">
        <v>7</v>
      </c>
      <c r="K4" s="62" t="s">
        <v>8</v>
      </c>
      <c r="L4" s="62" t="s">
        <v>9</v>
      </c>
      <c r="M4" s="62" t="s">
        <v>10</v>
      </c>
      <c r="N4" s="62" t="s">
        <v>11</v>
      </c>
      <c r="O4" s="62" t="s">
        <v>13</v>
      </c>
      <c r="P4" s="62" t="s">
        <v>21</v>
      </c>
      <c r="Q4" s="62" t="s">
        <v>13</v>
      </c>
      <c r="R4" s="62" t="s">
        <v>12</v>
      </c>
      <c r="S4" s="62" t="s">
        <v>14</v>
      </c>
      <c r="T4" s="62" t="s">
        <v>15</v>
      </c>
      <c r="U4" s="62" t="s">
        <v>20</v>
      </c>
      <c r="V4" s="62" t="s">
        <v>23</v>
      </c>
      <c r="W4" s="62"/>
      <c r="X4" s="62" t="s">
        <v>16</v>
      </c>
      <c r="Y4" s="62" t="s">
        <v>25</v>
      </c>
      <c r="Z4" s="62" t="s">
        <v>24</v>
      </c>
      <c r="AA4" s="63" t="s">
        <v>28</v>
      </c>
      <c r="AB4" s="62" t="s">
        <v>17</v>
      </c>
      <c r="AC4" s="63" t="s">
        <v>26</v>
      </c>
      <c r="AD4" s="63" t="s">
        <v>27</v>
      </c>
      <c r="AE4" s="63"/>
      <c r="AF4" s="63" t="s">
        <v>22</v>
      </c>
      <c r="AG4" s="63"/>
      <c r="AH4" s="63"/>
      <c r="AI4" s="62"/>
      <c r="AJ4" s="62" t="s">
        <v>18</v>
      </c>
      <c r="AK4" s="62" t="s">
        <v>19</v>
      </c>
      <c r="AL4" s="62"/>
    </row>
    <row r="5" spans="1:54" ht="38.25" customHeight="1">
      <c r="A5" s="62"/>
      <c r="B5" s="62">
        <v>1</v>
      </c>
      <c r="C5" s="62">
        <v>2</v>
      </c>
      <c r="D5" s="62">
        <v>3</v>
      </c>
      <c r="E5" s="62">
        <v>4</v>
      </c>
      <c r="F5" s="62">
        <v>5</v>
      </c>
      <c r="G5" s="62">
        <v>6</v>
      </c>
      <c r="H5" s="62">
        <v>7</v>
      </c>
      <c r="I5" s="62">
        <v>8</v>
      </c>
      <c r="J5" s="62">
        <v>9</v>
      </c>
      <c r="K5" s="62">
        <v>10</v>
      </c>
      <c r="L5" s="62">
        <v>11</v>
      </c>
      <c r="M5" s="62">
        <v>12</v>
      </c>
      <c r="N5" s="62">
        <v>13</v>
      </c>
      <c r="O5" s="62">
        <v>14</v>
      </c>
      <c r="P5" s="62">
        <v>15</v>
      </c>
      <c r="Q5" s="62">
        <v>16</v>
      </c>
      <c r="R5" s="62">
        <v>17</v>
      </c>
      <c r="S5" s="62">
        <v>18</v>
      </c>
      <c r="T5" s="62">
        <v>19</v>
      </c>
      <c r="U5" s="62">
        <v>20</v>
      </c>
      <c r="V5" s="62">
        <v>21</v>
      </c>
      <c r="W5" s="62">
        <v>22</v>
      </c>
      <c r="X5" s="62">
        <v>22</v>
      </c>
      <c r="Y5" s="62">
        <v>23</v>
      </c>
      <c r="Z5" s="62">
        <v>24</v>
      </c>
      <c r="AA5" s="62">
        <v>25</v>
      </c>
      <c r="AB5" s="62">
        <v>26</v>
      </c>
      <c r="AC5" s="62">
        <v>27</v>
      </c>
      <c r="AD5" s="124">
        <v>28</v>
      </c>
      <c r="AE5" s="62">
        <v>29</v>
      </c>
      <c r="AF5" s="62">
        <v>30</v>
      </c>
      <c r="AG5" s="62">
        <v>33</v>
      </c>
      <c r="AH5" s="62">
        <v>34</v>
      </c>
      <c r="AI5" s="62">
        <v>35</v>
      </c>
      <c r="AJ5" s="62">
        <v>36</v>
      </c>
      <c r="AK5" s="62">
        <v>37</v>
      </c>
      <c r="AL5" s="62"/>
      <c r="AM5" s="8"/>
      <c r="AN5" s="8"/>
    </row>
    <row r="6" spans="1:54" ht="269.25" customHeight="1">
      <c r="A6" s="86" t="s">
        <v>89</v>
      </c>
      <c r="B6" s="86" t="s">
        <v>157</v>
      </c>
      <c r="C6" s="86" t="s">
        <v>158</v>
      </c>
      <c r="D6" s="87" t="s">
        <v>159</v>
      </c>
      <c r="E6" s="87" t="s">
        <v>160</v>
      </c>
      <c r="F6" s="86" t="s">
        <v>161</v>
      </c>
      <c r="G6" s="87" t="s">
        <v>162</v>
      </c>
      <c r="H6" s="87" t="s">
        <v>163</v>
      </c>
      <c r="I6" s="86" t="s">
        <v>164</v>
      </c>
      <c r="J6" s="86" t="s">
        <v>165</v>
      </c>
      <c r="K6" s="87" t="s">
        <v>166</v>
      </c>
      <c r="L6" s="87" t="s">
        <v>167</v>
      </c>
      <c r="M6" s="87" t="s">
        <v>168</v>
      </c>
      <c r="N6" s="87" t="s">
        <v>169</v>
      </c>
      <c r="O6" s="161" t="s">
        <v>519</v>
      </c>
      <c r="P6" s="87" t="s">
        <v>517</v>
      </c>
      <c r="Q6" s="87" t="s">
        <v>518</v>
      </c>
      <c r="R6" s="87" t="s">
        <v>170</v>
      </c>
      <c r="S6" s="87" t="s">
        <v>461</v>
      </c>
      <c r="T6" s="87" t="s">
        <v>171</v>
      </c>
      <c r="U6" s="87" t="s">
        <v>172</v>
      </c>
      <c r="V6" s="87" t="s">
        <v>173</v>
      </c>
      <c r="W6" s="87" t="s">
        <v>232</v>
      </c>
      <c r="X6" s="87" t="s">
        <v>217</v>
      </c>
      <c r="Y6" s="86" t="s">
        <v>117</v>
      </c>
      <c r="Z6" s="86" t="s">
        <v>174</v>
      </c>
      <c r="AA6" s="88" t="s">
        <v>175</v>
      </c>
      <c r="AB6" s="87" t="s">
        <v>176</v>
      </c>
      <c r="AC6" s="88" t="s">
        <v>177</v>
      </c>
      <c r="AD6" s="88" t="s">
        <v>178</v>
      </c>
      <c r="AE6" s="88" t="s">
        <v>179</v>
      </c>
      <c r="AF6" s="88" t="s">
        <v>400</v>
      </c>
      <c r="AG6" s="88" t="s">
        <v>180</v>
      </c>
      <c r="AH6" s="88" t="s">
        <v>181</v>
      </c>
      <c r="AI6" s="87" t="s">
        <v>182</v>
      </c>
      <c r="AJ6" s="86" t="s">
        <v>183</v>
      </c>
      <c r="AK6" s="87" t="s">
        <v>184</v>
      </c>
      <c r="AL6" s="91" t="s">
        <v>190</v>
      </c>
      <c r="AM6" s="130"/>
      <c r="AN6" s="131">
        <v>100</v>
      </c>
      <c r="AO6" s="131">
        <v>50</v>
      </c>
      <c r="AP6" s="131">
        <v>20</v>
      </c>
      <c r="AQ6" s="131">
        <v>10</v>
      </c>
      <c r="AR6" s="132">
        <v>20000</v>
      </c>
      <c r="AS6" s="132">
        <v>10000</v>
      </c>
      <c r="AT6" s="133">
        <v>5000</v>
      </c>
      <c r="AU6" s="133">
        <v>1000</v>
      </c>
      <c r="AV6" s="133">
        <v>500</v>
      </c>
      <c r="AW6" s="133">
        <v>100</v>
      </c>
      <c r="AX6" s="134" t="s">
        <v>90</v>
      </c>
      <c r="AY6" s="135" t="s">
        <v>242</v>
      </c>
      <c r="AZ6" s="135" t="s">
        <v>243</v>
      </c>
      <c r="BA6" s="135" t="s">
        <v>336</v>
      </c>
      <c r="BB6" s="135" t="s">
        <v>244</v>
      </c>
    </row>
    <row r="7" spans="1:54" ht="145.5" customHeight="1">
      <c r="A7" s="108">
        <v>1</v>
      </c>
      <c r="B7" s="163">
        <v>900006</v>
      </c>
      <c r="C7" s="84" t="s">
        <v>72</v>
      </c>
      <c r="D7" s="155" t="s">
        <v>83</v>
      </c>
      <c r="E7" s="122" t="s">
        <v>609</v>
      </c>
      <c r="F7" s="116">
        <v>510</v>
      </c>
      <c r="G7" s="125">
        <v>44188</v>
      </c>
      <c r="H7" s="73">
        <v>17</v>
      </c>
      <c r="I7" s="109">
        <v>0</v>
      </c>
      <c r="J7" s="64">
        <f t="shared" ref="J7:J62" si="0">H7+I7</f>
        <v>17</v>
      </c>
      <c r="K7" s="65">
        <f t="shared" ref="K7:K61" si="1">J7*8</f>
        <v>136</v>
      </c>
      <c r="L7" s="66">
        <f>F7/26/8</f>
        <v>2.4519230769230771</v>
      </c>
      <c r="M7" s="67">
        <f t="shared" ref="M7:M61" si="2">F7/26*J7</f>
        <v>333.46153846153851</v>
      </c>
      <c r="N7" s="73">
        <v>0</v>
      </c>
      <c r="O7" s="67">
        <f t="shared" ref="O7:O61" si="3">F7/26/8*1.5*N7</f>
        <v>0</v>
      </c>
      <c r="P7" s="68">
        <v>0</v>
      </c>
      <c r="Q7" s="67">
        <f t="shared" ref="Q7:Q61" si="4">F7/26/8*2*P7</f>
        <v>0</v>
      </c>
      <c r="R7" s="68">
        <v>0</v>
      </c>
      <c r="S7" s="67">
        <f t="shared" ref="S7:S61" si="5">F7/26/8*2*R7</f>
        <v>0</v>
      </c>
      <c r="T7" s="72">
        <v>0</v>
      </c>
      <c r="U7" s="72">
        <v>0</v>
      </c>
      <c r="V7" s="72">
        <v>0</v>
      </c>
      <c r="W7" s="184">
        <v>4</v>
      </c>
      <c r="X7" s="195">
        <v>0</v>
      </c>
      <c r="Y7" s="74">
        <v>0</v>
      </c>
      <c r="Z7" s="187">
        <v>1000</v>
      </c>
      <c r="AA7" s="66">
        <f t="shared" ref="AA7:AA53" si="6">N7*0.25</f>
        <v>0</v>
      </c>
      <c r="AB7" s="93">
        <f>ROUND(M7+O7+Q7+S7+T7+U7+V7+W7+X7+Y7+Z7+AA7,2)</f>
        <v>1337.46</v>
      </c>
      <c r="AC7" s="99">
        <v>1</v>
      </c>
      <c r="AD7" s="99">
        <v>4</v>
      </c>
      <c r="AE7" s="72">
        <v>0</v>
      </c>
      <c r="AF7" s="191">
        <v>0</v>
      </c>
      <c r="AG7" s="145">
        <v>0</v>
      </c>
      <c r="AH7" s="188">
        <v>0</v>
      </c>
      <c r="AI7" s="94">
        <v>600</v>
      </c>
      <c r="AJ7" s="95">
        <f t="shared" ref="AJ7:AJ56" si="7">ROUNDDOWN(AI7,-1)</f>
        <v>600</v>
      </c>
      <c r="AK7" s="96">
        <f t="shared" ref="AK7:AK56" si="8">ROUND((AI7-AJ7)*4000,-2)</f>
        <v>0</v>
      </c>
      <c r="AL7" s="147"/>
      <c r="AN7" s="176">
        <f t="shared" ref="AN7:AN27" si="9">INT(AI7/100)</f>
        <v>6</v>
      </c>
      <c r="AO7" s="176">
        <f t="shared" ref="AO7:AO27" si="10">INT(MOD(AI7,100)/50)</f>
        <v>0</v>
      </c>
      <c r="AP7" s="176">
        <f t="shared" ref="AP7:AP27" si="11">INT(MOD(AI7,50)/20)</f>
        <v>0</v>
      </c>
      <c r="AQ7" s="176">
        <f t="shared" ref="AQ7:AQ27" si="12">INT((AI7-AN7*100-AO7*50-AP7*20)/10)</f>
        <v>0</v>
      </c>
      <c r="AR7" s="176">
        <f t="shared" ref="AR7:AR27" si="13">INT(AK7/20000)</f>
        <v>0</v>
      </c>
      <c r="AS7" s="176">
        <f t="shared" ref="AS7:AS27" si="14">INT(MOD(AK7,20000)/10000)</f>
        <v>0</v>
      </c>
      <c r="AT7" s="176">
        <f t="shared" ref="AT7:AT27" si="15">INT(MOD(AK7,10000)/5000)</f>
        <v>0</v>
      </c>
      <c r="AU7" s="176">
        <f t="shared" ref="AU7:AU27" si="16">INT(MOD(AK7,5000)/1000)</f>
        <v>0</v>
      </c>
      <c r="AV7" s="176">
        <f t="shared" ref="AV7:AV27" si="17">INT(MOD(AK7,1000)/500)</f>
        <v>0</v>
      </c>
      <c r="AW7" s="176">
        <f t="shared" ref="AW7:AW27" si="18">INT(MOD(AK7,500)/100)</f>
        <v>0</v>
      </c>
      <c r="AX7" s="177">
        <f>AN7*100+AO7*50+AP7*20+AQ7*10</f>
        <v>600</v>
      </c>
      <c r="AY7" s="129"/>
      <c r="AZ7" s="129"/>
      <c r="BA7" s="137">
        <v>16559911</v>
      </c>
      <c r="BB7" s="136" t="s">
        <v>347</v>
      </c>
    </row>
    <row r="8" spans="1:54" ht="145.5" customHeight="1">
      <c r="A8" s="108">
        <v>2</v>
      </c>
      <c r="B8" s="163">
        <v>900012</v>
      </c>
      <c r="C8" s="84" t="s">
        <v>73</v>
      </c>
      <c r="D8" s="155" t="s">
        <v>107</v>
      </c>
      <c r="E8" s="122" t="s">
        <v>201</v>
      </c>
      <c r="F8" s="116">
        <v>204</v>
      </c>
      <c r="G8" s="125">
        <v>44198</v>
      </c>
      <c r="H8" s="73">
        <v>12</v>
      </c>
      <c r="I8" s="109">
        <v>0</v>
      </c>
      <c r="J8" s="64">
        <f t="shared" si="0"/>
        <v>12</v>
      </c>
      <c r="K8" s="65">
        <f t="shared" si="1"/>
        <v>96</v>
      </c>
      <c r="L8" s="66">
        <f t="shared" ref="L8:L61" si="19">F8/26/8</f>
        <v>0.98076923076923073</v>
      </c>
      <c r="M8" s="67">
        <f t="shared" si="2"/>
        <v>94.153846153846146</v>
      </c>
      <c r="N8" s="73">
        <v>4</v>
      </c>
      <c r="O8" s="67">
        <f t="shared" si="3"/>
        <v>5.8846153846153841</v>
      </c>
      <c r="P8" s="68">
        <v>0</v>
      </c>
      <c r="Q8" s="67">
        <f t="shared" si="4"/>
        <v>0</v>
      </c>
      <c r="R8" s="68">
        <v>0</v>
      </c>
      <c r="S8" s="67">
        <f t="shared" si="5"/>
        <v>0</v>
      </c>
      <c r="T8" s="72">
        <v>5</v>
      </c>
      <c r="U8" s="74">
        <f t="shared" ref="U8:U65" si="20">13/26*H8</f>
        <v>6</v>
      </c>
      <c r="V8" s="72">
        <v>0</v>
      </c>
      <c r="W8" s="184">
        <v>4</v>
      </c>
      <c r="X8" s="195">
        <v>0</v>
      </c>
      <c r="Y8" s="74">
        <v>0</v>
      </c>
      <c r="Z8" s="66">
        <v>0</v>
      </c>
      <c r="AA8" s="66">
        <f t="shared" si="6"/>
        <v>1</v>
      </c>
      <c r="AB8" s="93">
        <f>ROUND(M8+O8+Q8+S8+T8+U8+V8+W8+X8+Y8+Z8+AA8,2)</f>
        <v>116.04</v>
      </c>
      <c r="AC8" s="99">
        <v>1</v>
      </c>
      <c r="AD8" s="99">
        <v>2</v>
      </c>
      <c r="AE8" s="72">
        <v>0</v>
      </c>
      <c r="AF8" s="191">
        <v>0</v>
      </c>
      <c r="AG8" s="145">
        <f t="shared" ref="AG8:AG65" si="21">(IF(((AB8-T8-U8-AA8)*$AP$2-(AC8+AD8)*150000)&lt;1500001,((AB8-T8-U8-AA8)*$AP$2-(AC8+AD8)*150000)*0%,IF(((AB8-T8-U8-AA8)*$AP$2-(AC8+AD8)*150000)&lt;=2000000,(((AB8-T8-U8-AA8)*$AP$2-(AC8+AD8)*150000)*5%-75000),IF(((AB8-T8-U8-AA8)*$AP$2-(AC8+AD8)*150000)&lt;=8500000,(((AB8-T8-U8-AA8)*$AP$2-(AC8+AD8)*150000)*10%-175000),IF(((AB8-T8-U8-AA8)*$AP$2-(AC8+AD8)*150000)&lt;=12500000,(((AB8-T8-U8-AA8)*$AP$2-(AC8+AD8)*150000)*15%-600000),(((AB8-T8-U8-AA8)*$AP$2-(AC8+AD8)*150000)*20%-1250000))))))/$AP$2</f>
        <v>0</v>
      </c>
      <c r="AH8" s="188">
        <v>0</v>
      </c>
      <c r="AI8" s="94">
        <v>100</v>
      </c>
      <c r="AJ8" s="95">
        <f t="shared" si="7"/>
        <v>100</v>
      </c>
      <c r="AK8" s="96">
        <f t="shared" si="8"/>
        <v>0</v>
      </c>
      <c r="AL8" s="147"/>
      <c r="AM8" s="4"/>
      <c r="AN8" s="7">
        <f t="shared" si="9"/>
        <v>1</v>
      </c>
      <c r="AO8" s="7">
        <f t="shared" si="10"/>
        <v>0</v>
      </c>
      <c r="AP8" s="7">
        <f t="shared" si="11"/>
        <v>0</v>
      </c>
      <c r="AQ8" s="7">
        <f t="shared" si="12"/>
        <v>0</v>
      </c>
      <c r="AR8" s="7">
        <f t="shared" si="13"/>
        <v>0</v>
      </c>
      <c r="AS8" s="7">
        <f t="shared" si="14"/>
        <v>0</v>
      </c>
      <c r="AT8" s="7">
        <f t="shared" si="15"/>
        <v>0</v>
      </c>
      <c r="AU8" s="7">
        <f t="shared" si="16"/>
        <v>0</v>
      </c>
      <c r="AV8" s="7">
        <f t="shared" si="17"/>
        <v>0</v>
      </c>
      <c r="AW8" s="7">
        <f t="shared" si="18"/>
        <v>0</v>
      </c>
      <c r="AX8" s="75">
        <f t="shared" ref="AX8:AX21" si="22">AN8*100+AO8*50+AP8*20+AQ8*10</f>
        <v>100</v>
      </c>
      <c r="AY8" s="129"/>
      <c r="AZ8" s="129"/>
      <c r="BA8" s="137">
        <v>3934371</v>
      </c>
      <c r="BB8" s="136" t="s">
        <v>245</v>
      </c>
    </row>
    <row r="9" spans="1:54" ht="145.5" customHeight="1">
      <c r="A9" s="108">
        <v>3</v>
      </c>
      <c r="B9" s="163">
        <v>900018</v>
      </c>
      <c r="C9" s="84" t="s">
        <v>74</v>
      </c>
      <c r="D9" s="155" t="s">
        <v>85</v>
      </c>
      <c r="E9" s="122" t="s">
        <v>201</v>
      </c>
      <c r="F9" s="116">
        <v>204</v>
      </c>
      <c r="G9" s="125">
        <v>44198</v>
      </c>
      <c r="H9" s="73">
        <v>17</v>
      </c>
      <c r="I9" s="109">
        <v>0</v>
      </c>
      <c r="J9" s="64">
        <f t="shared" si="0"/>
        <v>17</v>
      </c>
      <c r="K9" s="65">
        <f t="shared" si="1"/>
        <v>136</v>
      </c>
      <c r="L9" s="66">
        <f t="shared" si="19"/>
        <v>0.98076923076923073</v>
      </c>
      <c r="M9" s="67">
        <f t="shared" si="2"/>
        <v>133.38461538461539</v>
      </c>
      <c r="N9" s="73">
        <v>0</v>
      </c>
      <c r="O9" s="67">
        <f t="shared" si="3"/>
        <v>0</v>
      </c>
      <c r="P9" s="68">
        <v>0</v>
      </c>
      <c r="Q9" s="67">
        <f t="shared" si="4"/>
        <v>0</v>
      </c>
      <c r="R9" s="68">
        <v>0</v>
      </c>
      <c r="S9" s="67">
        <f t="shared" si="5"/>
        <v>0</v>
      </c>
      <c r="T9" s="72">
        <v>10</v>
      </c>
      <c r="U9" s="74">
        <f t="shared" si="20"/>
        <v>8.5</v>
      </c>
      <c r="V9" s="72">
        <v>0</v>
      </c>
      <c r="W9" s="184">
        <v>4</v>
      </c>
      <c r="X9" s="195">
        <v>0</v>
      </c>
      <c r="Y9" s="74">
        <v>0</v>
      </c>
      <c r="Z9" s="66">
        <v>0</v>
      </c>
      <c r="AA9" s="66">
        <f t="shared" si="6"/>
        <v>0</v>
      </c>
      <c r="AB9" s="93">
        <f t="shared" ref="AB9:AB47" si="23">ROUND(M9+O9+Q9+S9+T9+U9+V9+W9+X9+Y9+Z9+AA9,2)</f>
        <v>155.88</v>
      </c>
      <c r="AC9" s="99">
        <v>1</v>
      </c>
      <c r="AD9" s="99">
        <v>2</v>
      </c>
      <c r="AE9" s="72">
        <v>0</v>
      </c>
      <c r="AF9" s="191">
        <v>0</v>
      </c>
      <c r="AG9" s="145">
        <f t="shared" si="21"/>
        <v>0</v>
      </c>
      <c r="AH9" s="188">
        <v>0</v>
      </c>
      <c r="AI9" s="94">
        <v>100</v>
      </c>
      <c r="AJ9" s="95">
        <f t="shared" si="7"/>
        <v>100</v>
      </c>
      <c r="AK9" s="96">
        <f t="shared" si="8"/>
        <v>0</v>
      </c>
      <c r="AL9" s="147"/>
      <c r="AM9" s="4"/>
      <c r="AN9" s="7">
        <f t="shared" si="9"/>
        <v>1</v>
      </c>
      <c r="AO9" s="7">
        <f t="shared" si="10"/>
        <v>0</v>
      </c>
      <c r="AP9" s="7">
        <f t="shared" si="11"/>
        <v>0</v>
      </c>
      <c r="AQ9" s="7">
        <f t="shared" si="12"/>
        <v>0</v>
      </c>
      <c r="AR9" s="7">
        <f t="shared" si="13"/>
        <v>0</v>
      </c>
      <c r="AS9" s="7">
        <f t="shared" si="14"/>
        <v>0</v>
      </c>
      <c r="AT9" s="7">
        <f t="shared" si="15"/>
        <v>0</v>
      </c>
      <c r="AU9" s="7">
        <f t="shared" si="16"/>
        <v>0</v>
      </c>
      <c r="AV9" s="7">
        <f t="shared" si="17"/>
        <v>0</v>
      </c>
      <c r="AW9" s="7">
        <f t="shared" si="18"/>
        <v>0</v>
      </c>
      <c r="AX9" s="75">
        <f t="shared" si="22"/>
        <v>100</v>
      </c>
      <c r="AY9" s="129"/>
      <c r="AZ9" s="129"/>
      <c r="BA9" s="137">
        <v>4423530</v>
      </c>
      <c r="BB9" s="136" t="s">
        <v>246</v>
      </c>
    </row>
    <row r="10" spans="1:54" ht="145.5" customHeight="1">
      <c r="A10" s="108">
        <v>4</v>
      </c>
      <c r="B10" s="163">
        <v>900020</v>
      </c>
      <c r="C10" s="84" t="s">
        <v>75</v>
      </c>
      <c r="D10" s="155" t="s">
        <v>107</v>
      </c>
      <c r="E10" s="122" t="s">
        <v>201</v>
      </c>
      <c r="F10" s="116">
        <v>204</v>
      </c>
      <c r="G10" s="125">
        <v>44198</v>
      </c>
      <c r="H10" s="73">
        <v>12</v>
      </c>
      <c r="I10" s="109">
        <v>0</v>
      </c>
      <c r="J10" s="64">
        <f t="shared" si="0"/>
        <v>12</v>
      </c>
      <c r="K10" s="65">
        <f t="shared" si="1"/>
        <v>96</v>
      </c>
      <c r="L10" s="66">
        <f t="shared" si="19"/>
        <v>0.98076923076923073</v>
      </c>
      <c r="M10" s="67">
        <f t="shared" si="2"/>
        <v>94.153846153846146</v>
      </c>
      <c r="N10" s="73">
        <v>4</v>
      </c>
      <c r="O10" s="67">
        <f t="shared" si="3"/>
        <v>5.8846153846153841</v>
      </c>
      <c r="P10" s="68">
        <v>0</v>
      </c>
      <c r="Q10" s="67">
        <f t="shared" si="4"/>
        <v>0</v>
      </c>
      <c r="R10" s="68">
        <v>0</v>
      </c>
      <c r="S10" s="67">
        <f t="shared" si="5"/>
        <v>0</v>
      </c>
      <c r="T10" s="72">
        <v>5</v>
      </c>
      <c r="U10" s="74">
        <f t="shared" si="20"/>
        <v>6</v>
      </c>
      <c r="V10" s="72">
        <v>0</v>
      </c>
      <c r="W10" s="184">
        <v>4</v>
      </c>
      <c r="X10" s="195">
        <v>0</v>
      </c>
      <c r="Y10" s="74">
        <v>0</v>
      </c>
      <c r="Z10" s="66">
        <v>0</v>
      </c>
      <c r="AA10" s="66">
        <f t="shared" si="6"/>
        <v>1</v>
      </c>
      <c r="AB10" s="93">
        <f t="shared" si="23"/>
        <v>116.04</v>
      </c>
      <c r="AC10" s="99">
        <v>1</v>
      </c>
      <c r="AD10" s="99">
        <v>5</v>
      </c>
      <c r="AE10" s="72">
        <v>0</v>
      </c>
      <c r="AF10" s="191">
        <v>0</v>
      </c>
      <c r="AG10" s="145">
        <f t="shared" si="21"/>
        <v>0</v>
      </c>
      <c r="AH10" s="188">
        <v>0</v>
      </c>
      <c r="AI10" s="94">
        <v>100</v>
      </c>
      <c r="AJ10" s="95">
        <f t="shared" si="7"/>
        <v>100</v>
      </c>
      <c r="AK10" s="96">
        <f t="shared" si="8"/>
        <v>0</v>
      </c>
      <c r="AL10" s="147"/>
      <c r="AM10" s="4"/>
      <c r="AN10" s="7">
        <f t="shared" si="9"/>
        <v>1</v>
      </c>
      <c r="AO10" s="7">
        <f t="shared" si="10"/>
        <v>0</v>
      </c>
      <c r="AP10" s="7">
        <f t="shared" si="11"/>
        <v>0</v>
      </c>
      <c r="AQ10" s="7">
        <f t="shared" si="12"/>
        <v>0</v>
      </c>
      <c r="AR10" s="7">
        <f t="shared" si="13"/>
        <v>0</v>
      </c>
      <c r="AS10" s="7">
        <f t="shared" si="14"/>
        <v>0</v>
      </c>
      <c r="AT10" s="7">
        <f t="shared" si="15"/>
        <v>0</v>
      </c>
      <c r="AU10" s="7">
        <f t="shared" si="16"/>
        <v>0</v>
      </c>
      <c r="AV10" s="7">
        <f t="shared" si="17"/>
        <v>0</v>
      </c>
      <c r="AW10" s="7">
        <f t="shared" si="18"/>
        <v>0</v>
      </c>
      <c r="AX10" s="75">
        <f t="shared" si="22"/>
        <v>100</v>
      </c>
      <c r="AY10" s="129"/>
      <c r="AZ10" s="129"/>
      <c r="BA10" s="137">
        <v>4013494</v>
      </c>
      <c r="BB10" s="136" t="s">
        <v>247</v>
      </c>
    </row>
    <row r="11" spans="1:54" ht="145.5" customHeight="1">
      <c r="A11" s="108">
        <v>5</v>
      </c>
      <c r="B11" s="163">
        <v>900022</v>
      </c>
      <c r="C11" s="84" t="s">
        <v>76</v>
      </c>
      <c r="D11" s="155" t="s">
        <v>107</v>
      </c>
      <c r="E11" s="122" t="s">
        <v>201</v>
      </c>
      <c r="F11" s="116">
        <v>204</v>
      </c>
      <c r="G11" s="125">
        <v>44200</v>
      </c>
      <c r="H11" s="73">
        <v>17</v>
      </c>
      <c r="I11" s="109">
        <v>0</v>
      </c>
      <c r="J11" s="64">
        <f t="shared" si="0"/>
        <v>17</v>
      </c>
      <c r="K11" s="65">
        <f t="shared" si="1"/>
        <v>136</v>
      </c>
      <c r="L11" s="66">
        <f t="shared" si="19"/>
        <v>0.98076923076923073</v>
      </c>
      <c r="M11" s="67">
        <f t="shared" si="2"/>
        <v>133.38461538461539</v>
      </c>
      <c r="N11" s="73">
        <v>4</v>
      </c>
      <c r="O11" s="67">
        <f t="shared" si="3"/>
        <v>5.8846153846153841</v>
      </c>
      <c r="P11" s="68">
        <v>0</v>
      </c>
      <c r="Q11" s="67">
        <f t="shared" si="4"/>
        <v>0</v>
      </c>
      <c r="R11" s="68">
        <v>0</v>
      </c>
      <c r="S11" s="67">
        <f t="shared" si="5"/>
        <v>0</v>
      </c>
      <c r="T11" s="72">
        <v>10</v>
      </c>
      <c r="U11" s="74">
        <f t="shared" si="20"/>
        <v>8.5</v>
      </c>
      <c r="V11" s="72">
        <v>0</v>
      </c>
      <c r="W11" s="184">
        <v>4</v>
      </c>
      <c r="X11" s="195">
        <v>0</v>
      </c>
      <c r="Y11" s="74">
        <v>0</v>
      </c>
      <c r="Z11" s="66">
        <v>0</v>
      </c>
      <c r="AA11" s="66">
        <f t="shared" si="6"/>
        <v>1</v>
      </c>
      <c r="AB11" s="93">
        <f t="shared" si="23"/>
        <v>162.77000000000001</v>
      </c>
      <c r="AC11" s="99">
        <v>1</v>
      </c>
      <c r="AD11" s="99">
        <v>2</v>
      </c>
      <c r="AE11" s="72">
        <v>0</v>
      </c>
      <c r="AF11" s="191">
        <v>0</v>
      </c>
      <c r="AG11" s="145">
        <f t="shared" si="21"/>
        <v>0</v>
      </c>
      <c r="AH11" s="188">
        <v>0</v>
      </c>
      <c r="AI11" s="94">
        <v>100</v>
      </c>
      <c r="AJ11" s="95">
        <f t="shared" si="7"/>
        <v>100</v>
      </c>
      <c r="AK11" s="96">
        <f t="shared" si="8"/>
        <v>0</v>
      </c>
      <c r="AL11" s="147"/>
      <c r="AM11" s="4"/>
      <c r="AN11" s="7">
        <f t="shared" si="9"/>
        <v>1</v>
      </c>
      <c r="AO11" s="7">
        <f t="shared" si="10"/>
        <v>0</v>
      </c>
      <c r="AP11" s="7">
        <f t="shared" si="11"/>
        <v>0</v>
      </c>
      <c r="AQ11" s="7">
        <f t="shared" si="12"/>
        <v>0</v>
      </c>
      <c r="AR11" s="7">
        <f t="shared" si="13"/>
        <v>0</v>
      </c>
      <c r="AS11" s="7">
        <f t="shared" si="14"/>
        <v>0</v>
      </c>
      <c r="AT11" s="7">
        <f t="shared" si="15"/>
        <v>0</v>
      </c>
      <c r="AU11" s="7">
        <f t="shared" si="16"/>
        <v>0</v>
      </c>
      <c r="AV11" s="7">
        <f t="shared" si="17"/>
        <v>0</v>
      </c>
      <c r="AW11" s="7">
        <f t="shared" si="18"/>
        <v>0</v>
      </c>
      <c r="AX11" s="75">
        <f t="shared" si="22"/>
        <v>100</v>
      </c>
      <c r="AY11" s="129"/>
      <c r="AZ11" s="129"/>
      <c r="BA11" s="137">
        <v>3934437</v>
      </c>
      <c r="BB11" s="136" t="s">
        <v>248</v>
      </c>
    </row>
    <row r="12" spans="1:54" ht="145.5" customHeight="1">
      <c r="A12" s="108">
        <v>6</v>
      </c>
      <c r="B12" s="163">
        <v>900024</v>
      </c>
      <c r="C12" s="84" t="s">
        <v>77</v>
      </c>
      <c r="D12" s="155" t="s">
        <v>86</v>
      </c>
      <c r="E12" s="122" t="s">
        <v>201</v>
      </c>
      <c r="F12" s="116">
        <v>204</v>
      </c>
      <c r="G12" s="125">
        <v>44200</v>
      </c>
      <c r="H12" s="73">
        <v>17</v>
      </c>
      <c r="I12" s="109">
        <v>0</v>
      </c>
      <c r="J12" s="64">
        <f t="shared" si="0"/>
        <v>17</v>
      </c>
      <c r="K12" s="65">
        <f t="shared" si="1"/>
        <v>136</v>
      </c>
      <c r="L12" s="66">
        <f t="shared" si="19"/>
        <v>0.98076923076923073</v>
      </c>
      <c r="M12" s="67">
        <f t="shared" si="2"/>
        <v>133.38461538461539</v>
      </c>
      <c r="N12" s="73">
        <v>2</v>
      </c>
      <c r="O12" s="67">
        <f t="shared" si="3"/>
        <v>2.9423076923076921</v>
      </c>
      <c r="P12" s="68">
        <v>0</v>
      </c>
      <c r="Q12" s="67">
        <f t="shared" si="4"/>
        <v>0</v>
      </c>
      <c r="R12" s="68">
        <v>0</v>
      </c>
      <c r="S12" s="67">
        <f t="shared" si="5"/>
        <v>0</v>
      </c>
      <c r="T12" s="72">
        <v>10</v>
      </c>
      <c r="U12" s="74">
        <f t="shared" si="20"/>
        <v>8.5</v>
      </c>
      <c r="V12" s="72">
        <v>0</v>
      </c>
      <c r="W12" s="184">
        <v>4</v>
      </c>
      <c r="X12" s="195">
        <v>0</v>
      </c>
      <c r="Y12" s="74">
        <v>0</v>
      </c>
      <c r="Z12" s="66">
        <v>0</v>
      </c>
      <c r="AA12" s="66">
        <f t="shared" si="6"/>
        <v>0.5</v>
      </c>
      <c r="AB12" s="93">
        <f t="shared" si="23"/>
        <v>159.33000000000001</v>
      </c>
      <c r="AC12" s="99">
        <v>1</v>
      </c>
      <c r="AD12" s="99">
        <v>2</v>
      </c>
      <c r="AE12" s="72">
        <v>0</v>
      </c>
      <c r="AF12" s="191">
        <v>0</v>
      </c>
      <c r="AG12" s="145">
        <f t="shared" si="21"/>
        <v>0</v>
      </c>
      <c r="AH12" s="188">
        <v>0</v>
      </c>
      <c r="AI12" s="94">
        <v>100</v>
      </c>
      <c r="AJ12" s="95">
        <f t="shared" si="7"/>
        <v>100</v>
      </c>
      <c r="AK12" s="96">
        <f t="shared" si="8"/>
        <v>0</v>
      </c>
      <c r="AL12" s="147"/>
      <c r="AM12" s="4"/>
      <c r="AN12" s="7">
        <f t="shared" si="9"/>
        <v>1</v>
      </c>
      <c r="AO12" s="7">
        <f t="shared" si="10"/>
        <v>0</v>
      </c>
      <c r="AP12" s="7">
        <f t="shared" si="11"/>
        <v>0</v>
      </c>
      <c r="AQ12" s="7">
        <f t="shared" si="12"/>
        <v>0</v>
      </c>
      <c r="AR12" s="7">
        <f t="shared" si="13"/>
        <v>0</v>
      </c>
      <c r="AS12" s="7">
        <f t="shared" si="14"/>
        <v>0</v>
      </c>
      <c r="AT12" s="7">
        <f t="shared" si="15"/>
        <v>0</v>
      </c>
      <c r="AU12" s="7">
        <f t="shared" si="16"/>
        <v>0</v>
      </c>
      <c r="AV12" s="7">
        <f t="shared" si="17"/>
        <v>0</v>
      </c>
      <c r="AW12" s="7">
        <f t="shared" si="18"/>
        <v>0</v>
      </c>
      <c r="AX12" s="75">
        <f t="shared" si="22"/>
        <v>100</v>
      </c>
      <c r="AY12" s="129"/>
      <c r="AZ12" s="129"/>
      <c r="BA12" s="137">
        <v>3942735</v>
      </c>
      <c r="BB12" s="136" t="s">
        <v>249</v>
      </c>
    </row>
    <row r="13" spans="1:54" ht="145.5" customHeight="1">
      <c r="A13" s="108">
        <v>7</v>
      </c>
      <c r="B13" s="163">
        <v>900033</v>
      </c>
      <c r="C13" s="84" t="s">
        <v>78</v>
      </c>
      <c r="D13" s="155" t="s">
        <v>83</v>
      </c>
      <c r="E13" s="122" t="s">
        <v>84</v>
      </c>
      <c r="F13" s="116">
        <v>260</v>
      </c>
      <c r="G13" s="125">
        <v>44201</v>
      </c>
      <c r="H13" s="73">
        <v>17</v>
      </c>
      <c r="I13" s="109">
        <v>0</v>
      </c>
      <c r="J13" s="64">
        <f t="shared" si="0"/>
        <v>17</v>
      </c>
      <c r="K13" s="65">
        <f t="shared" si="1"/>
        <v>136</v>
      </c>
      <c r="L13" s="66">
        <f t="shared" si="19"/>
        <v>1.25</v>
      </c>
      <c r="M13" s="67">
        <f t="shared" si="2"/>
        <v>170</v>
      </c>
      <c r="N13" s="73">
        <v>0</v>
      </c>
      <c r="O13" s="67">
        <f t="shared" si="3"/>
        <v>0</v>
      </c>
      <c r="P13" s="68">
        <v>0</v>
      </c>
      <c r="Q13" s="67">
        <f t="shared" si="4"/>
        <v>0</v>
      </c>
      <c r="R13" s="68">
        <v>0</v>
      </c>
      <c r="S13" s="67">
        <f t="shared" si="5"/>
        <v>0</v>
      </c>
      <c r="T13" s="72">
        <v>0</v>
      </c>
      <c r="U13" s="72">
        <v>0</v>
      </c>
      <c r="V13" s="72">
        <v>0</v>
      </c>
      <c r="W13" s="184">
        <v>4</v>
      </c>
      <c r="X13" s="195">
        <v>0</v>
      </c>
      <c r="Y13" s="74">
        <v>0</v>
      </c>
      <c r="Z13" s="187">
        <v>350</v>
      </c>
      <c r="AA13" s="66">
        <f t="shared" si="6"/>
        <v>0</v>
      </c>
      <c r="AB13" s="93">
        <f t="shared" si="23"/>
        <v>524</v>
      </c>
      <c r="AC13" s="99">
        <v>1</v>
      </c>
      <c r="AD13" s="99">
        <v>3</v>
      </c>
      <c r="AE13" s="72">
        <v>0</v>
      </c>
      <c r="AF13" s="191">
        <v>0</v>
      </c>
      <c r="AG13" s="145">
        <f t="shared" si="21"/>
        <v>0</v>
      </c>
      <c r="AH13" s="188">
        <v>0</v>
      </c>
      <c r="AI13" s="94">
        <v>200</v>
      </c>
      <c r="AJ13" s="95">
        <f t="shared" si="7"/>
        <v>200</v>
      </c>
      <c r="AK13" s="96">
        <f t="shared" si="8"/>
        <v>0</v>
      </c>
      <c r="AL13" s="147"/>
      <c r="AM13" s="4"/>
      <c r="AN13" s="7">
        <f t="shared" si="9"/>
        <v>2</v>
      </c>
      <c r="AO13" s="7">
        <f t="shared" si="10"/>
        <v>0</v>
      </c>
      <c r="AP13" s="7">
        <f t="shared" si="11"/>
        <v>0</v>
      </c>
      <c r="AQ13" s="7">
        <f t="shared" si="12"/>
        <v>0</v>
      </c>
      <c r="AR13" s="7">
        <f t="shared" si="13"/>
        <v>0</v>
      </c>
      <c r="AS13" s="7">
        <f t="shared" si="14"/>
        <v>0</v>
      </c>
      <c r="AT13" s="7">
        <f t="shared" si="15"/>
        <v>0</v>
      </c>
      <c r="AU13" s="7">
        <f t="shared" si="16"/>
        <v>0</v>
      </c>
      <c r="AV13" s="7">
        <f t="shared" si="17"/>
        <v>0</v>
      </c>
      <c r="AW13" s="7">
        <f t="shared" si="18"/>
        <v>0</v>
      </c>
      <c r="AX13" s="75">
        <f t="shared" si="22"/>
        <v>200</v>
      </c>
      <c r="AY13" s="129"/>
      <c r="AZ13" s="129"/>
      <c r="BA13" s="137">
        <v>3943079</v>
      </c>
      <c r="BB13" s="136" t="s">
        <v>250</v>
      </c>
    </row>
    <row r="14" spans="1:54" ht="145.5" customHeight="1">
      <c r="A14" s="108">
        <v>8</v>
      </c>
      <c r="B14" s="163">
        <v>900041</v>
      </c>
      <c r="C14" s="84" t="s">
        <v>79</v>
      </c>
      <c r="D14" s="155" t="s">
        <v>86</v>
      </c>
      <c r="E14" s="122" t="s">
        <v>201</v>
      </c>
      <c r="F14" s="116">
        <v>204</v>
      </c>
      <c r="G14" s="125">
        <v>44202</v>
      </c>
      <c r="H14" s="73">
        <v>15</v>
      </c>
      <c r="I14" s="109">
        <v>0</v>
      </c>
      <c r="J14" s="64">
        <f t="shared" si="0"/>
        <v>15</v>
      </c>
      <c r="K14" s="65">
        <f t="shared" si="1"/>
        <v>120</v>
      </c>
      <c r="L14" s="66">
        <f t="shared" si="19"/>
        <v>0.98076923076923073</v>
      </c>
      <c r="M14" s="67">
        <f t="shared" si="2"/>
        <v>117.69230769230769</v>
      </c>
      <c r="N14" s="73">
        <v>2</v>
      </c>
      <c r="O14" s="67">
        <f t="shared" si="3"/>
        <v>2.9423076923076921</v>
      </c>
      <c r="P14" s="68">
        <v>0</v>
      </c>
      <c r="Q14" s="67">
        <f t="shared" si="4"/>
        <v>0</v>
      </c>
      <c r="R14" s="68">
        <v>0</v>
      </c>
      <c r="S14" s="67">
        <f t="shared" si="5"/>
        <v>0</v>
      </c>
      <c r="T14" s="72">
        <v>10</v>
      </c>
      <c r="U14" s="74">
        <f t="shared" si="20"/>
        <v>7.5</v>
      </c>
      <c r="V14" s="72">
        <v>0</v>
      </c>
      <c r="W14" s="184">
        <v>4</v>
      </c>
      <c r="X14" s="195">
        <v>0</v>
      </c>
      <c r="Y14" s="74">
        <v>0</v>
      </c>
      <c r="Z14" s="66">
        <v>0</v>
      </c>
      <c r="AA14" s="66">
        <f t="shared" si="6"/>
        <v>0.5</v>
      </c>
      <c r="AB14" s="93">
        <f t="shared" si="23"/>
        <v>142.63</v>
      </c>
      <c r="AC14" s="99">
        <v>1</v>
      </c>
      <c r="AD14" s="99">
        <v>1</v>
      </c>
      <c r="AE14" s="72">
        <v>0</v>
      </c>
      <c r="AF14" s="191">
        <v>0</v>
      </c>
      <c r="AG14" s="145">
        <f t="shared" si="21"/>
        <v>0</v>
      </c>
      <c r="AH14" s="188">
        <v>0</v>
      </c>
      <c r="AI14" s="94">
        <v>100</v>
      </c>
      <c r="AJ14" s="95">
        <f t="shared" si="7"/>
        <v>100</v>
      </c>
      <c r="AK14" s="96">
        <f t="shared" si="8"/>
        <v>0</v>
      </c>
      <c r="AL14" s="147"/>
      <c r="AM14" s="4"/>
      <c r="AN14" s="7">
        <f t="shared" si="9"/>
        <v>1</v>
      </c>
      <c r="AO14" s="7">
        <f t="shared" si="10"/>
        <v>0</v>
      </c>
      <c r="AP14" s="7">
        <f t="shared" si="11"/>
        <v>0</v>
      </c>
      <c r="AQ14" s="7">
        <f t="shared" si="12"/>
        <v>0</v>
      </c>
      <c r="AR14" s="7">
        <f t="shared" si="13"/>
        <v>0</v>
      </c>
      <c r="AS14" s="7">
        <f t="shared" si="14"/>
        <v>0</v>
      </c>
      <c r="AT14" s="7">
        <f t="shared" si="15"/>
        <v>0</v>
      </c>
      <c r="AU14" s="7">
        <f t="shared" si="16"/>
        <v>0</v>
      </c>
      <c r="AV14" s="7">
        <f t="shared" si="17"/>
        <v>0</v>
      </c>
      <c r="AW14" s="7">
        <f t="shared" si="18"/>
        <v>0</v>
      </c>
      <c r="AX14" s="75">
        <f t="shared" si="22"/>
        <v>100</v>
      </c>
      <c r="AY14" s="129"/>
      <c r="AZ14" s="129"/>
      <c r="BA14" s="137">
        <v>3924839</v>
      </c>
      <c r="BB14" s="136" t="s">
        <v>251</v>
      </c>
    </row>
    <row r="15" spans="1:54" ht="145.5" customHeight="1">
      <c r="A15" s="108">
        <v>9</v>
      </c>
      <c r="B15" s="163">
        <v>900042</v>
      </c>
      <c r="C15" s="84" t="s">
        <v>80</v>
      </c>
      <c r="D15" s="155" t="s">
        <v>86</v>
      </c>
      <c r="E15" s="122" t="s">
        <v>201</v>
      </c>
      <c r="F15" s="116">
        <v>204</v>
      </c>
      <c r="G15" s="125">
        <v>44202</v>
      </c>
      <c r="H15" s="73">
        <v>17</v>
      </c>
      <c r="I15" s="109">
        <v>0</v>
      </c>
      <c r="J15" s="64">
        <f t="shared" si="0"/>
        <v>17</v>
      </c>
      <c r="K15" s="65">
        <f t="shared" si="1"/>
        <v>136</v>
      </c>
      <c r="L15" s="66">
        <f t="shared" si="19"/>
        <v>0.98076923076923073</v>
      </c>
      <c r="M15" s="67">
        <f t="shared" si="2"/>
        <v>133.38461538461539</v>
      </c>
      <c r="N15" s="73">
        <v>2</v>
      </c>
      <c r="O15" s="67">
        <f t="shared" si="3"/>
        <v>2.9423076923076921</v>
      </c>
      <c r="P15" s="68">
        <v>0</v>
      </c>
      <c r="Q15" s="67">
        <f t="shared" si="4"/>
        <v>0</v>
      </c>
      <c r="R15" s="68">
        <v>0</v>
      </c>
      <c r="S15" s="67">
        <f t="shared" si="5"/>
        <v>0</v>
      </c>
      <c r="T15" s="72">
        <v>10</v>
      </c>
      <c r="U15" s="74">
        <f t="shared" si="20"/>
        <v>8.5</v>
      </c>
      <c r="V15" s="72">
        <v>0</v>
      </c>
      <c r="W15" s="184">
        <v>4</v>
      </c>
      <c r="X15" s="195">
        <v>0</v>
      </c>
      <c r="Y15" s="74">
        <v>0</v>
      </c>
      <c r="Z15" s="66">
        <v>0</v>
      </c>
      <c r="AA15" s="66">
        <f t="shared" si="6"/>
        <v>0.5</v>
      </c>
      <c r="AB15" s="93">
        <f t="shared" si="23"/>
        <v>159.33000000000001</v>
      </c>
      <c r="AC15" s="99">
        <v>1</v>
      </c>
      <c r="AD15" s="99">
        <v>3</v>
      </c>
      <c r="AE15" s="72">
        <v>0</v>
      </c>
      <c r="AF15" s="191">
        <v>0</v>
      </c>
      <c r="AG15" s="145">
        <f t="shared" si="21"/>
        <v>0</v>
      </c>
      <c r="AH15" s="188">
        <v>0</v>
      </c>
      <c r="AI15" s="94">
        <v>100</v>
      </c>
      <c r="AJ15" s="95">
        <f t="shared" si="7"/>
        <v>100</v>
      </c>
      <c r="AK15" s="96">
        <f t="shared" si="8"/>
        <v>0</v>
      </c>
      <c r="AL15" s="147"/>
      <c r="AM15" s="4"/>
      <c r="AN15" s="7">
        <f t="shared" si="9"/>
        <v>1</v>
      </c>
      <c r="AO15" s="7">
        <f t="shared" si="10"/>
        <v>0</v>
      </c>
      <c r="AP15" s="7">
        <f t="shared" si="11"/>
        <v>0</v>
      </c>
      <c r="AQ15" s="7">
        <f t="shared" si="12"/>
        <v>0</v>
      </c>
      <c r="AR15" s="7">
        <f t="shared" si="13"/>
        <v>0</v>
      </c>
      <c r="AS15" s="7">
        <f t="shared" si="14"/>
        <v>0</v>
      </c>
      <c r="AT15" s="7">
        <f t="shared" si="15"/>
        <v>0</v>
      </c>
      <c r="AU15" s="7">
        <f t="shared" si="16"/>
        <v>0</v>
      </c>
      <c r="AV15" s="7">
        <f t="shared" si="17"/>
        <v>0</v>
      </c>
      <c r="AW15" s="7">
        <f t="shared" si="18"/>
        <v>0</v>
      </c>
      <c r="AX15" s="75">
        <f t="shared" si="22"/>
        <v>100</v>
      </c>
      <c r="AY15" s="129"/>
      <c r="AZ15" s="129"/>
      <c r="BA15" s="137">
        <v>3924842</v>
      </c>
      <c r="BB15" s="136" t="s">
        <v>252</v>
      </c>
    </row>
    <row r="16" spans="1:54" ht="145.5" customHeight="1">
      <c r="A16" s="108">
        <v>10</v>
      </c>
      <c r="B16" s="163">
        <v>900061</v>
      </c>
      <c r="C16" s="84" t="s">
        <v>81</v>
      </c>
      <c r="D16" s="155" t="s">
        <v>83</v>
      </c>
      <c r="E16" s="122" t="s">
        <v>68</v>
      </c>
      <c r="F16" s="116">
        <v>310</v>
      </c>
      <c r="G16" s="125">
        <v>44207</v>
      </c>
      <c r="H16" s="73">
        <v>17</v>
      </c>
      <c r="I16" s="109">
        <v>0</v>
      </c>
      <c r="J16" s="64">
        <f t="shared" si="0"/>
        <v>17</v>
      </c>
      <c r="K16" s="65">
        <f t="shared" si="1"/>
        <v>136</v>
      </c>
      <c r="L16" s="66">
        <f t="shared" si="19"/>
        <v>1.4903846153846154</v>
      </c>
      <c r="M16" s="67">
        <f t="shared" si="2"/>
        <v>202.69230769230771</v>
      </c>
      <c r="N16" s="73">
        <v>0</v>
      </c>
      <c r="O16" s="67">
        <f t="shared" si="3"/>
        <v>0</v>
      </c>
      <c r="P16" s="68">
        <v>0</v>
      </c>
      <c r="Q16" s="67">
        <f t="shared" si="4"/>
        <v>0</v>
      </c>
      <c r="R16" s="68">
        <v>0</v>
      </c>
      <c r="S16" s="67">
        <f t="shared" si="5"/>
        <v>0</v>
      </c>
      <c r="T16" s="72">
        <v>0</v>
      </c>
      <c r="U16" s="72">
        <v>0</v>
      </c>
      <c r="V16" s="72">
        <v>0</v>
      </c>
      <c r="W16" s="184">
        <v>4</v>
      </c>
      <c r="X16" s="195">
        <v>0</v>
      </c>
      <c r="Y16" s="74">
        <v>0</v>
      </c>
      <c r="Z16" s="187">
        <v>220</v>
      </c>
      <c r="AA16" s="66">
        <f t="shared" si="6"/>
        <v>0</v>
      </c>
      <c r="AB16" s="93">
        <f t="shared" si="23"/>
        <v>426.69</v>
      </c>
      <c r="AC16" s="99">
        <v>1</v>
      </c>
      <c r="AD16" s="99">
        <v>3</v>
      </c>
      <c r="AE16" s="72">
        <v>0</v>
      </c>
      <c r="AF16" s="191">
        <v>0</v>
      </c>
      <c r="AG16" s="145">
        <f t="shared" si="21"/>
        <v>0</v>
      </c>
      <c r="AH16" s="188">
        <v>0</v>
      </c>
      <c r="AI16" s="94">
        <v>200</v>
      </c>
      <c r="AJ16" s="95">
        <f t="shared" si="7"/>
        <v>200</v>
      </c>
      <c r="AK16" s="96">
        <f t="shared" si="8"/>
        <v>0</v>
      </c>
      <c r="AL16" s="147"/>
      <c r="AM16" s="4"/>
      <c r="AN16" s="7">
        <f t="shared" ref="AN16" si="24">INT(AI16/100)</f>
        <v>2</v>
      </c>
      <c r="AO16" s="7">
        <f t="shared" ref="AO16" si="25">INT(MOD(AI16,100)/50)</f>
        <v>0</v>
      </c>
      <c r="AP16" s="7">
        <f t="shared" ref="AP16" si="26">INT(MOD(AI16,50)/20)</f>
        <v>0</v>
      </c>
      <c r="AQ16" s="7">
        <f t="shared" ref="AQ16" si="27">INT((AI16-AN16*100-AO16*50-AP16*20)/10)</f>
        <v>0</v>
      </c>
      <c r="AR16" s="7">
        <f t="shared" ref="AR16" si="28">INT(AK16/20000)</f>
        <v>0</v>
      </c>
      <c r="AS16" s="7">
        <f t="shared" ref="AS16" si="29">INT(MOD(AK16,20000)/10000)</f>
        <v>0</v>
      </c>
      <c r="AT16" s="7">
        <f t="shared" ref="AT16" si="30">INT(MOD(AK16,10000)/5000)</f>
        <v>0</v>
      </c>
      <c r="AU16" s="7">
        <f t="shared" ref="AU16" si="31">INT(MOD(AK16,5000)/1000)</f>
        <v>0</v>
      </c>
      <c r="AV16" s="7">
        <f t="shared" ref="AV16" si="32">INT(MOD(AK16,1000)/500)</f>
        <v>0</v>
      </c>
      <c r="AW16" s="7">
        <f t="shared" ref="AW16" si="33">INT(MOD(AK16,500)/100)</f>
        <v>0</v>
      </c>
      <c r="AX16" s="75">
        <f t="shared" ref="AX16" si="34">AN16*100+AO16*50+AP16*20+AQ16*10</f>
        <v>200</v>
      </c>
      <c r="AY16" s="129"/>
      <c r="AZ16" s="129"/>
      <c r="BA16" s="137">
        <v>3949749</v>
      </c>
      <c r="BB16" s="136" t="s">
        <v>253</v>
      </c>
    </row>
    <row r="17" spans="1:54" ht="145.5" customHeight="1">
      <c r="A17" s="108">
        <v>11</v>
      </c>
      <c r="B17" s="163">
        <v>900071</v>
      </c>
      <c r="C17" s="84" t="s">
        <v>351</v>
      </c>
      <c r="D17" s="155" t="s">
        <v>107</v>
      </c>
      <c r="E17" s="122" t="s">
        <v>201</v>
      </c>
      <c r="F17" s="116">
        <v>204</v>
      </c>
      <c r="G17" s="182">
        <v>44208</v>
      </c>
      <c r="H17" s="73">
        <v>11.5</v>
      </c>
      <c r="I17" s="109">
        <v>0</v>
      </c>
      <c r="J17" s="64">
        <f t="shared" si="0"/>
        <v>11.5</v>
      </c>
      <c r="K17" s="65">
        <f t="shared" si="1"/>
        <v>92</v>
      </c>
      <c r="L17" s="66">
        <f t="shared" si="19"/>
        <v>0.98076923076923073</v>
      </c>
      <c r="M17" s="67">
        <f t="shared" si="2"/>
        <v>90.230769230769226</v>
      </c>
      <c r="N17" s="73">
        <v>4</v>
      </c>
      <c r="O17" s="67">
        <f t="shared" si="3"/>
        <v>5.8846153846153841</v>
      </c>
      <c r="P17" s="68">
        <v>0</v>
      </c>
      <c r="Q17" s="67">
        <f t="shared" si="4"/>
        <v>0</v>
      </c>
      <c r="R17" s="68">
        <v>0</v>
      </c>
      <c r="S17" s="67">
        <f t="shared" si="5"/>
        <v>0</v>
      </c>
      <c r="T17" s="72">
        <v>5</v>
      </c>
      <c r="U17" s="74">
        <f t="shared" si="20"/>
        <v>5.75</v>
      </c>
      <c r="V17" s="72">
        <v>0</v>
      </c>
      <c r="W17" s="184">
        <v>4</v>
      </c>
      <c r="X17" s="195">
        <v>0</v>
      </c>
      <c r="Y17" s="74">
        <v>0</v>
      </c>
      <c r="Z17" s="66">
        <v>0</v>
      </c>
      <c r="AA17" s="66">
        <f t="shared" si="6"/>
        <v>1</v>
      </c>
      <c r="AB17" s="93">
        <f t="shared" si="23"/>
        <v>111.87</v>
      </c>
      <c r="AC17" s="99">
        <v>1</v>
      </c>
      <c r="AD17" s="99">
        <v>3</v>
      </c>
      <c r="AE17" s="72">
        <v>0</v>
      </c>
      <c r="AF17" s="191">
        <v>0</v>
      </c>
      <c r="AG17" s="145">
        <f t="shared" si="21"/>
        <v>0</v>
      </c>
      <c r="AH17" s="188">
        <v>0</v>
      </c>
      <c r="AI17" s="94">
        <v>100</v>
      </c>
      <c r="AJ17" s="95">
        <f t="shared" si="7"/>
        <v>100</v>
      </c>
      <c r="AK17" s="96">
        <f t="shared" si="8"/>
        <v>0</v>
      </c>
      <c r="AL17" s="147"/>
      <c r="AM17" s="4"/>
      <c r="AN17" s="7">
        <f t="shared" ref="AN17" si="35">INT(AI17/100)</f>
        <v>1</v>
      </c>
      <c r="AO17" s="7">
        <f t="shared" ref="AO17" si="36">INT(MOD(AI17,100)/50)</f>
        <v>0</v>
      </c>
      <c r="AP17" s="7">
        <f t="shared" ref="AP17" si="37">INT(MOD(AI17,50)/20)</f>
        <v>0</v>
      </c>
      <c r="AQ17" s="7">
        <f t="shared" ref="AQ17" si="38">INT((AI17-AN17*100-AO17*50-AP17*20)/10)</f>
        <v>0</v>
      </c>
      <c r="AR17" s="7">
        <f t="shared" ref="AR17" si="39">INT(AK17/20000)</f>
        <v>0</v>
      </c>
      <c r="AS17" s="7">
        <f t="shared" ref="AS17" si="40">INT(MOD(AK17,20000)/10000)</f>
        <v>0</v>
      </c>
      <c r="AT17" s="7">
        <f t="shared" ref="AT17" si="41">INT(MOD(AK17,10000)/5000)</f>
        <v>0</v>
      </c>
      <c r="AU17" s="7">
        <f t="shared" ref="AU17" si="42">INT(MOD(AK17,5000)/1000)</f>
        <v>0</v>
      </c>
      <c r="AV17" s="7">
        <f t="shared" ref="AV17" si="43">INT(MOD(AK17,1000)/500)</f>
        <v>0</v>
      </c>
      <c r="AW17" s="7">
        <f t="shared" ref="AW17" si="44">INT(MOD(AK17,500)/100)</f>
        <v>0</v>
      </c>
      <c r="AX17" s="75">
        <f t="shared" ref="AX17" si="45">AN17*100+AO17*50+AP17*20+AQ17*10</f>
        <v>100</v>
      </c>
      <c r="AY17" s="129"/>
      <c r="AZ17" s="129"/>
      <c r="BA17" s="137">
        <v>3925214</v>
      </c>
      <c r="BB17" s="136" t="s">
        <v>254</v>
      </c>
    </row>
    <row r="18" spans="1:54" ht="145.5" customHeight="1">
      <c r="A18" s="108">
        <v>12</v>
      </c>
      <c r="B18" s="163">
        <v>900073</v>
      </c>
      <c r="C18" s="84" t="s">
        <v>82</v>
      </c>
      <c r="D18" s="155" t="s">
        <v>87</v>
      </c>
      <c r="E18" s="122" t="s">
        <v>201</v>
      </c>
      <c r="F18" s="116">
        <v>204</v>
      </c>
      <c r="G18" s="125">
        <v>44208</v>
      </c>
      <c r="H18" s="73">
        <v>13.5</v>
      </c>
      <c r="I18" s="109">
        <v>0</v>
      </c>
      <c r="J18" s="64">
        <f t="shared" si="0"/>
        <v>13.5</v>
      </c>
      <c r="K18" s="65">
        <f t="shared" si="1"/>
        <v>108</v>
      </c>
      <c r="L18" s="66">
        <f t="shared" si="19"/>
        <v>0.98076923076923073</v>
      </c>
      <c r="M18" s="67">
        <f t="shared" si="2"/>
        <v>105.92307692307692</v>
      </c>
      <c r="N18" s="73">
        <v>2</v>
      </c>
      <c r="O18" s="67">
        <f t="shared" si="3"/>
        <v>2.9423076923076921</v>
      </c>
      <c r="P18" s="68">
        <v>0</v>
      </c>
      <c r="Q18" s="67">
        <f t="shared" si="4"/>
        <v>0</v>
      </c>
      <c r="R18" s="68">
        <v>0</v>
      </c>
      <c r="S18" s="67">
        <f t="shared" si="5"/>
        <v>0</v>
      </c>
      <c r="T18" s="72">
        <v>5</v>
      </c>
      <c r="U18" s="74">
        <f t="shared" si="20"/>
        <v>6.75</v>
      </c>
      <c r="V18" s="72">
        <v>0</v>
      </c>
      <c r="W18" s="184">
        <v>4</v>
      </c>
      <c r="X18" s="195">
        <v>0</v>
      </c>
      <c r="Y18" s="74">
        <v>0</v>
      </c>
      <c r="Z18" s="183">
        <v>0</v>
      </c>
      <c r="AA18" s="66">
        <f t="shared" si="6"/>
        <v>0.5</v>
      </c>
      <c r="AB18" s="93">
        <f t="shared" si="23"/>
        <v>125.12</v>
      </c>
      <c r="AC18" s="99">
        <v>1</v>
      </c>
      <c r="AD18" s="99">
        <v>2</v>
      </c>
      <c r="AE18" s="72">
        <v>0</v>
      </c>
      <c r="AF18" s="191">
        <v>0</v>
      </c>
      <c r="AG18" s="145">
        <f t="shared" si="21"/>
        <v>0</v>
      </c>
      <c r="AH18" s="188">
        <v>0</v>
      </c>
      <c r="AI18" s="94">
        <v>100</v>
      </c>
      <c r="AJ18" s="95">
        <f t="shared" si="7"/>
        <v>100</v>
      </c>
      <c r="AK18" s="96">
        <f t="shared" si="8"/>
        <v>0</v>
      </c>
      <c r="AL18" s="147"/>
      <c r="AM18" s="4"/>
      <c r="AN18" s="7">
        <f t="shared" si="9"/>
        <v>1</v>
      </c>
      <c r="AO18" s="7">
        <f t="shared" si="10"/>
        <v>0</v>
      </c>
      <c r="AP18" s="7">
        <f t="shared" si="11"/>
        <v>0</v>
      </c>
      <c r="AQ18" s="7">
        <f t="shared" si="12"/>
        <v>0</v>
      </c>
      <c r="AR18" s="7">
        <f t="shared" si="13"/>
        <v>0</v>
      </c>
      <c r="AS18" s="7">
        <f t="shared" si="14"/>
        <v>0</v>
      </c>
      <c r="AT18" s="7">
        <f t="shared" si="15"/>
        <v>0</v>
      </c>
      <c r="AU18" s="7">
        <f t="shared" si="16"/>
        <v>0</v>
      </c>
      <c r="AV18" s="7">
        <f t="shared" si="17"/>
        <v>0</v>
      </c>
      <c r="AW18" s="7">
        <f t="shared" si="18"/>
        <v>0</v>
      </c>
      <c r="AX18" s="75">
        <f t="shared" si="22"/>
        <v>100</v>
      </c>
      <c r="AY18" s="129"/>
      <c r="AZ18" s="129"/>
      <c r="BA18" s="137">
        <v>3925214</v>
      </c>
      <c r="BB18" s="136" t="s">
        <v>254</v>
      </c>
    </row>
    <row r="19" spans="1:54" ht="145.5" customHeight="1">
      <c r="A19" s="108">
        <v>13</v>
      </c>
      <c r="B19" s="163">
        <v>900101</v>
      </c>
      <c r="C19" s="84" t="s">
        <v>364</v>
      </c>
      <c r="D19" s="155" t="s">
        <v>628</v>
      </c>
      <c r="E19" s="122" t="s">
        <v>201</v>
      </c>
      <c r="F19" s="116">
        <v>204</v>
      </c>
      <c r="G19" s="125">
        <v>44216</v>
      </c>
      <c r="H19" s="73">
        <v>15</v>
      </c>
      <c r="I19" s="109">
        <v>0</v>
      </c>
      <c r="J19" s="64">
        <f t="shared" si="0"/>
        <v>15</v>
      </c>
      <c r="K19" s="65">
        <f t="shared" si="1"/>
        <v>120</v>
      </c>
      <c r="L19" s="66">
        <f t="shared" si="19"/>
        <v>0.98076923076923073</v>
      </c>
      <c r="M19" s="67">
        <f t="shared" si="2"/>
        <v>117.69230769230769</v>
      </c>
      <c r="N19" s="73">
        <v>2</v>
      </c>
      <c r="O19" s="67">
        <f t="shared" si="3"/>
        <v>2.9423076923076921</v>
      </c>
      <c r="P19" s="68">
        <v>0</v>
      </c>
      <c r="Q19" s="67">
        <f t="shared" si="4"/>
        <v>0</v>
      </c>
      <c r="R19" s="68">
        <v>0</v>
      </c>
      <c r="S19" s="67">
        <f t="shared" si="5"/>
        <v>0</v>
      </c>
      <c r="T19" s="72">
        <v>10</v>
      </c>
      <c r="U19" s="74">
        <f t="shared" si="20"/>
        <v>7.5</v>
      </c>
      <c r="V19" s="72">
        <v>0</v>
      </c>
      <c r="W19" s="184">
        <v>4</v>
      </c>
      <c r="X19" s="195">
        <v>0</v>
      </c>
      <c r="Y19" s="74">
        <v>0</v>
      </c>
      <c r="Z19" s="66">
        <v>0</v>
      </c>
      <c r="AA19" s="66">
        <f t="shared" si="6"/>
        <v>0.5</v>
      </c>
      <c r="AB19" s="93">
        <f t="shared" si="23"/>
        <v>142.63</v>
      </c>
      <c r="AC19" s="99">
        <v>0</v>
      </c>
      <c r="AD19" s="99">
        <v>0</v>
      </c>
      <c r="AE19" s="72">
        <v>0</v>
      </c>
      <c r="AF19" s="191">
        <v>0</v>
      </c>
      <c r="AG19" s="145">
        <f t="shared" si="21"/>
        <v>0</v>
      </c>
      <c r="AH19" s="188">
        <v>0</v>
      </c>
      <c r="AI19" s="94">
        <v>100</v>
      </c>
      <c r="AJ19" s="95">
        <f t="shared" si="7"/>
        <v>100</v>
      </c>
      <c r="AK19" s="96">
        <f t="shared" si="8"/>
        <v>0</v>
      </c>
      <c r="AL19" s="147"/>
      <c r="AM19" s="4"/>
      <c r="AN19" s="7">
        <f t="shared" si="9"/>
        <v>1</v>
      </c>
      <c r="AO19" s="7">
        <f t="shared" si="10"/>
        <v>0</v>
      </c>
      <c r="AP19" s="7">
        <f t="shared" si="11"/>
        <v>0</v>
      </c>
      <c r="AQ19" s="7">
        <f t="shared" si="12"/>
        <v>0</v>
      </c>
      <c r="AR19" s="7">
        <f t="shared" si="13"/>
        <v>0</v>
      </c>
      <c r="AS19" s="7">
        <f t="shared" si="14"/>
        <v>0</v>
      </c>
      <c r="AT19" s="7">
        <f t="shared" si="15"/>
        <v>0</v>
      </c>
      <c r="AU19" s="7">
        <f t="shared" si="16"/>
        <v>0</v>
      </c>
      <c r="AV19" s="7">
        <f t="shared" si="17"/>
        <v>0</v>
      </c>
      <c r="AW19" s="7">
        <f t="shared" si="18"/>
        <v>0</v>
      </c>
      <c r="AX19" s="75">
        <f t="shared" si="22"/>
        <v>100</v>
      </c>
      <c r="AY19" s="129"/>
      <c r="AZ19" s="129"/>
      <c r="BA19" s="137">
        <v>4426454</v>
      </c>
      <c r="BB19" s="136" t="s">
        <v>255</v>
      </c>
    </row>
    <row r="20" spans="1:54" ht="145.5" customHeight="1">
      <c r="A20" s="108">
        <v>14</v>
      </c>
      <c r="B20" s="163">
        <v>900102</v>
      </c>
      <c r="C20" s="84" t="s">
        <v>365</v>
      </c>
      <c r="D20" s="155" t="s">
        <v>87</v>
      </c>
      <c r="E20" s="122" t="s">
        <v>201</v>
      </c>
      <c r="F20" s="116">
        <v>204</v>
      </c>
      <c r="G20" s="125">
        <v>44218</v>
      </c>
      <c r="H20" s="73">
        <v>15</v>
      </c>
      <c r="I20" s="109">
        <v>0</v>
      </c>
      <c r="J20" s="64">
        <f t="shared" si="0"/>
        <v>15</v>
      </c>
      <c r="K20" s="65">
        <f t="shared" si="1"/>
        <v>120</v>
      </c>
      <c r="L20" s="66">
        <f t="shared" si="19"/>
        <v>0.98076923076923073</v>
      </c>
      <c r="M20" s="67">
        <f t="shared" si="2"/>
        <v>117.69230769230769</v>
      </c>
      <c r="N20" s="73">
        <v>0</v>
      </c>
      <c r="O20" s="67">
        <f t="shared" si="3"/>
        <v>0</v>
      </c>
      <c r="P20" s="68">
        <v>0</v>
      </c>
      <c r="Q20" s="67">
        <f t="shared" si="4"/>
        <v>0</v>
      </c>
      <c r="R20" s="68">
        <v>0</v>
      </c>
      <c r="S20" s="67">
        <f t="shared" si="5"/>
        <v>0</v>
      </c>
      <c r="T20" s="72">
        <v>10</v>
      </c>
      <c r="U20" s="74">
        <f t="shared" si="20"/>
        <v>7.5</v>
      </c>
      <c r="V20" s="72">
        <v>0</v>
      </c>
      <c r="W20" s="184">
        <v>4</v>
      </c>
      <c r="X20" s="195">
        <v>0</v>
      </c>
      <c r="Y20" s="74">
        <v>0</v>
      </c>
      <c r="Z20" s="66">
        <v>0</v>
      </c>
      <c r="AA20" s="66">
        <f t="shared" si="6"/>
        <v>0</v>
      </c>
      <c r="AB20" s="93">
        <f t="shared" si="23"/>
        <v>139.19</v>
      </c>
      <c r="AC20" s="99">
        <v>0</v>
      </c>
      <c r="AD20" s="99">
        <v>0</v>
      </c>
      <c r="AE20" s="72">
        <v>0</v>
      </c>
      <c r="AF20" s="191">
        <v>0</v>
      </c>
      <c r="AG20" s="145">
        <f t="shared" si="21"/>
        <v>0</v>
      </c>
      <c r="AH20" s="188">
        <v>0</v>
      </c>
      <c r="AI20" s="94">
        <v>100</v>
      </c>
      <c r="AJ20" s="95">
        <f t="shared" si="7"/>
        <v>100</v>
      </c>
      <c r="AK20" s="96">
        <f t="shared" si="8"/>
        <v>0</v>
      </c>
      <c r="AL20" s="147"/>
      <c r="AM20" s="4"/>
      <c r="AN20" s="7">
        <f t="shared" si="9"/>
        <v>1</v>
      </c>
      <c r="AO20" s="7">
        <f t="shared" si="10"/>
        <v>0</v>
      </c>
      <c r="AP20" s="7">
        <f t="shared" si="11"/>
        <v>0</v>
      </c>
      <c r="AQ20" s="7">
        <f t="shared" si="12"/>
        <v>0</v>
      </c>
      <c r="AR20" s="7">
        <f t="shared" si="13"/>
        <v>0</v>
      </c>
      <c r="AS20" s="7">
        <f t="shared" si="14"/>
        <v>0</v>
      </c>
      <c r="AT20" s="7">
        <f t="shared" si="15"/>
        <v>0</v>
      </c>
      <c r="AU20" s="7">
        <f t="shared" si="16"/>
        <v>0</v>
      </c>
      <c r="AV20" s="7">
        <f t="shared" si="17"/>
        <v>0</v>
      </c>
      <c r="AW20" s="7">
        <f t="shared" si="18"/>
        <v>0</v>
      </c>
      <c r="AX20" s="75">
        <f t="shared" si="22"/>
        <v>100</v>
      </c>
      <c r="AY20" s="129"/>
      <c r="AZ20" s="129"/>
      <c r="BA20" s="137">
        <v>3943089</v>
      </c>
      <c r="BB20" s="136" t="s">
        <v>256</v>
      </c>
    </row>
    <row r="21" spans="1:54" ht="145.5" customHeight="1">
      <c r="A21" s="108">
        <v>15</v>
      </c>
      <c r="B21" s="163">
        <v>900106</v>
      </c>
      <c r="C21" s="84" t="s">
        <v>366</v>
      </c>
      <c r="D21" s="155" t="s">
        <v>86</v>
      </c>
      <c r="E21" s="122" t="s">
        <v>201</v>
      </c>
      <c r="F21" s="116">
        <v>204</v>
      </c>
      <c r="G21" s="125">
        <v>44221</v>
      </c>
      <c r="H21" s="73">
        <v>9.5</v>
      </c>
      <c r="I21" s="109">
        <v>0</v>
      </c>
      <c r="J21" s="64">
        <f t="shared" si="0"/>
        <v>9.5</v>
      </c>
      <c r="K21" s="65">
        <f t="shared" si="1"/>
        <v>76</v>
      </c>
      <c r="L21" s="66">
        <f t="shared" si="19"/>
        <v>0.98076923076923073</v>
      </c>
      <c r="M21" s="67">
        <f t="shared" si="2"/>
        <v>74.538461538461533</v>
      </c>
      <c r="N21" s="73">
        <v>2</v>
      </c>
      <c r="O21" s="67">
        <f t="shared" si="3"/>
        <v>2.9423076923076921</v>
      </c>
      <c r="P21" s="68">
        <v>0</v>
      </c>
      <c r="Q21" s="67">
        <f t="shared" si="4"/>
        <v>0</v>
      </c>
      <c r="R21" s="68">
        <v>0</v>
      </c>
      <c r="S21" s="67">
        <f t="shared" si="5"/>
        <v>0</v>
      </c>
      <c r="T21" s="72">
        <v>5</v>
      </c>
      <c r="U21" s="74">
        <f t="shared" si="20"/>
        <v>4.75</v>
      </c>
      <c r="V21" s="72">
        <v>0</v>
      </c>
      <c r="W21" s="184">
        <v>4</v>
      </c>
      <c r="X21" s="195">
        <v>0</v>
      </c>
      <c r="Y21" s="74">
        <v>0</v>
      </c>
      <c r="Z21" s="66">
        <v>0</v>
      </c>
      <c r="AA21" s="66">
        <f t="shared" si="6"/>
        <v>0.5</v>
      </c>
      <c r="AB21" s="93">
        <f t="shared" si="23"/>
        <v>91.73</v>
      </c>
      <c r="AC21" s="99">
        <v>1</v>
      </c>
      <c r="AD21" s="99">
        <v>1</v>
      </c>
      <c r="AE21" s="72">
        <v>0</v>
      </c>
      <c r="AF21" s="191">
        <v>0</v>
      </c>
      <c r="AG21" s="145">
        <f t="shared" si="21"/>
        <v>0</v>
      </c>
      <c r="AH21" s="188">
        <v>0</v>
      </c>
      <c r="AI21" s="94">
        <v>50</v>
      </c>
      <c r="AJ21" s="95">
        <f t="shared" si="7"/>
        <v>50</v>
      </c>
      <c r="AK21" s="96">
        <f t="shared" si="8"/>
        <v>0</v>
      </c>
      <c r="AL21" s="147"/>
      <c r="AM21" s="4"/>
      <c r="AN21" s="7">
        <f t="shared" si="9"/>
        <v>0</v>
      </c>
      <c r="AO21" s="7">
        <f t="shared" si="10"/>
        <v>1</v>
      </c>
      <c r="AP21" s="7">
        <f t="shared" si="11"/>
        <v>0</v>
      </c>
      <c r="AQ21" s="7">
        <f t="shared" si="12"/>
        <v>0</v>
      </c>
      <c r="AR21" s="7">
        <f t="shared" si="13"/>
        <v>0</v>
      </c>
      <c r="AS21" s="7">
        <f t="shared" si="14"/>
        <v>0</v>
      </c>
      <c r="AT21" s="7">
        <f t="shared" si="15"/>
        <v>0</v>
      </c>
      <c r="AU21" s="7">
        <f t="shared" si="16"/>
        <v>0</v>
      </c>
      <c r="AV21" s="7">
        <f t="shared" si="17"/>
        <v>0</v>
      </c>
      <c r="AW21" s="7">
        <f t="shared" si="18"/>
        <v>0</v>
      </c>
      <c r="AX21" s="75">
        <f t="shared" si="22"/>
        <v>50</v>
      </c>
      <c r="AY21" s="129"/>
      <c r="AZ21" s="129"/>
      <c r="BA21" s="137">
        <v>3932058</v>
      </c>
      <c r="BB21" s="136" t="s">
        <v>257</v>
      </c>
    </row>
    <row r="22" spans="1:54" ht="145.5" customHeight="1">
      <c r="A22" s="108">
        <v>16</v>
      </c>
      <c r="B22" s="163">
        <v>900113</v>
      </c>
      <c r="C22" s="84" t="s">
        <v>367</v>
      </c>
      <c r="D22" s="155" t="s">
        <v>107</v>
      </c>
      <c r="E22" s="122" t="s">
        <v>201</v>
      </c>
      <c r="F22" s="116">
        <v>204</v>
      </c>
      <c r="G22" s="125">
        <v>44222</v>
      </c>
      <c r="H22" s="73">
        <v>11.5</v>
      </c>
      <c r="I22" s="109">
        <v>0</v>
      </c>
      <c r="J22" s="64">
        <f t="shared" si="0"/>
        <v>11.5</v>
      </c>
      <c r="K22" s="65">
        <f t="shared" si="1"/>
        <v>92</v>
      </c>
      <c r="L22" s="66">
        <f t="shared" si="19"/>
        <v>0.98076923076923073</v>
      </c>
      <c r="M22" s="67">
        <f t="shared" si="2"/>
        <v>90.230769230769226</v>
      </c>
      <c r="N22" s="73">
        <v>0</v>
      </c>
      <c r="O22" s="67">
        <f t="shared" si="3"/>
        <v>0</v>
      </c>
      <c r="P22" s="68">
        <v>0</v>
      </c>
      <c r="Q22" s="67">
        <f t="shared" si="4"/>
        <v>0</v>
      </c>
      <c r="R22" s="68">
        <v>0</v>
      </c>
      <c r="S22" s="67">
        <f t="shared" si="5"/>
        <v>0</v>
      </c>
      <c r="T22" s="72">
        <v>5</v>
      </c>
      <c r="U22" s="74">
        <f t="shared" si="20"/>
        <v>5.75</v>
      </c>
      <c r="V22" s="72">
        <v>0</v>
      </c>
      <c r="W22" s="184">
        <v>4</v>
      </c>
      <c r="X22" s="195">
        <v>0</v>
      </c>
      <c r="Y22" s="74">
        <v>0</v>
      </c>
      <c r="Z22" s="66">
        <v>0</v>
      </c>
      <c r="AA22" s="66">
        <f t="shared" si="6"/>
        <v>0</v>
      </c>
      <c r="AB22" s="93">
        <f t="shared" si="23"/>
        <v>104.98</v>
      </c>
      <c r="AC22" s="99">
        <v>0</v>
      </c>
      <c r="AD22" s="99">
        <v>0</v>
      </c>
      <c r="AE22" s="72">
        <v>0</v>
      </c>
      <c r="AF22" s="191">
        <v>0</v>
      </c>
      <c r="AG22" s="145">
        <f t="shared" si="21"/>
        <v>0</v>
      </c>
      <c r="AH22" s="188">
        <v>0</v>
      </c>
      <c r="AI22" s="94">
        <v>100</v>
      </c>
      <c r="AJ22" s="95">
        <f t="shared" si="7"/>
        <v>100</v>
      </c>
      <c r="AK22" s="96">
        <f t="shared" si="8"/>
        <v>0</v>
      </c>
      <c r="AL22" s="147"/>
      <c r="AM22" s="4"/>
      <c r="AN22" s="7">
        <f t="shared" si="9"/>
        <v>1</v>
      </c>
      <c r="AO22" s="7">
        <f t="shared" si="10"/>
        <v>0</v>
      </c>
      <c r="AP22" s="7">
        <f t="shared" si="11"/>
        <v>0</v>
      </c>
      <c r="AQ22" s="7">
        <f t="shared" si="12"/>
        <v>0</v>
      </c>
      <c r="AR22" s="7">
        <f t="shared" si="13"/>
        <v>0</v>
      </c>
      <c r="AS22" s="7">
        <f t="shared" si="14"/>
        <v>0</v>
      </c>
      <c r="AT22" s="7">
        <f t="shared" si="15"/>
        <v>0</v>
      </c>
      <c r="AU22" s="7">
        <f t="shared" si="16"/>
        <v>0</v>
      </c>
      <c r="AV22" s="7">
        <f t="shared" si="17"/>
        <v>0</v>
      </c>
      <c r="AW22" s="7">
        <f t="shared" si="18"/>
        <v>0</v>
      </c>
      <c r="AX22" s="75">
        <f t="shared" ref="AX22:AX33" si="46">AN22*100+AO22*50+AP22*20+AQ22*10</f>
        <v>100</v>
      </c>
      <c r="AY22" s="129"/>
      <c r="AZ22" s="129"/>
      <c r="BA22" s="137">
        <v>3933072</v>
      </c>
      <c r="BB22" s="136" t="s">
        <v>258</v>
      </c>
    </row>
    <row r="23" spans="1:54" ht="145.5" customHeight="1">
      <c r="A23" s="108">
        <v>17</v>
      </c>
      <c r="B23" s="163">
        <v>900119</v>
      </c>
      <c r="C23" s="84" t="s">
        <v>368</v>
      </c>
      <c r="D23" s="155" t="s">
        <v>87</v>
      </c>
      <c r="E23" s="122" t="s">
        <v>201</v>
      </c>
      <c r="F23" s="116">
        <v>204</v>
      </c>
      <c r="G23" s="125">
        <v>44225</v>
      </c>
      <c r="H23" s="73">
        <v>17</v>
      </c>
      <c r="I23" s="109">
        <v>0</v>
      </c>
      <c r="J23" s="64">
        <f t="shared" si="0"/>
        <v>17</v>
      </c>
      <c r="K23" s="65">
        <f t="shared" si="1"/>
        <v>136</v>
      </c>
      <c r="L23" s="66">
        <f t="shared" si="19"/>
        <v>0.98076923076923073</v>
      </c>
      <c r="M23" s="67">
        <f t="shared" si="2"/>
        <v>133.38461538461539</v>
      </c>
      <c r="N23" s="73">
        <v>2</v>
      </c>
      <c r="O23" s="67">
        <f t="shared" si="3"/>
        <v>2.9423076923076921</v>
      </c>
      <c r="P23" s="68">
        <v>0</v>
      </c>
      <c r="Q23" s="67">
        <f t="shared" si="4"/>
        <v>0</v>
      </c>
      <c r="R23" s="68">
        <v>0</v>
      </c>
      <c r="S23" s="67">
        <f t="shared" si="5"/>
        <v>0</v>
      </c>
      <c r="T23" s="72">
        <v>10</v>
      </c>
      <c r="U23" s="74">
        <f t="shared" si="20"/>
        <v>8.5</v>
      </c>
      <c r="V23" s="72">
        <v>0</v>
      </c>
      <c r="W23" s="184">
        <v>4</v>
      </c>
      <c r="X23" s="195">
        <v>0</v>
      </c>
      <c r="Y23" s="74">
        <v>0</v>
      </c>
      <c r="Z23" s="66">
        <v>0</v>
      </c>
      <c r="AA23" s="66">
        <f t="shared" si="6"/>
        <v>0.5</v>
      </c>
      <c r="AB23" s="93">
        <f t="shared" si="23"/>
        <v>159.33000000000001</v>
      </c>
      <c r="AC23" s="99">
        <v>0</v>
      </c>
      <c r="AD23" s="99">
        <v>0</v>
      </c>
      <c r="AE23" s="72">
        <v>0</v>
      </c>
      <c r="AF23" s="191">
        <v>0</v>
      </c>
      <c r="AG23" s="145">
        <f t="shared" si="21"/>
        <v>0</v>
      </c>
      <c r="AH23" s="188">
        <v>0</v>
      </c>
      <c r="AI23" s="94">
        <v>100</v>
      </c>
      <c r="AJ23" s="95">
        <f t="shared" si="7"/>
        <v>100</v>
      </c>
      <c r="AK23" s="96">
        <f t="shared" si="8"/>
        <v>0</v>
      </c>
      <c r="AL23" s="147"/>
      <c r="AM23" s="4"/>
      <c r="AN23" s="7">
        <f t="shared" ref="AN23" si="47">INT(AI23/100)</f>
        <v>1</v>
      </c>
      <c r="AO23" s="7">
        <f t="shared" ref="AO23" si="48">INT(MOD(AI23,100)/50)</f>
        <v>0</v>
      </c>
      <c r="AP23" s="7">
        <f t="shared" ref="AP23" si="49">INT(MOD(AI23,50)/20)</f>
        <v>0</v>
      </c>
      <c r="AQ23" s="7">
        <f t="shared" ref="AQ23" si="50">INT((AI23-AN23*100-AO23*50-AP23*20)/10)</f>
        <v>0</v>
      </c>
      <c r="AR23" s="7">
        <f t="shared" ref="AR23" si="51">INT(AK23/20000)</f>
        <v>0</v>
      </c>
      <c r="AS23" s="7">
        <f t="shared" ref="AS23" si="52">INT(MOD(AK23,20000)/10000)</f>
        <v>0</v>
      </c>
      <c r="AT23" s="7">
        <f t="shared" ref="AT23" si="53">INT(MOD(AK23,10000)/5000)</f>
        <v>0</v>
      </c>
      <c r="AU23" s="7">
        <f t="shared" ref="AU23" si="54">INT(MOD(AK23,5000)/1000)</f>
        <v>0</v>
      </c>
      <c r="AV23" s="7">
        <f t="shared" ref="AV23" si="55">INT(MOD(AK23,1000)/500)</f>
        <v>0</v>
      </c>
      <c r="AW23" s="7">
        <f t="shared" ref="AW23" si="56">INT(MOD(AK23,500)/100)</f>
        <v>0</v>
      </c>
      <c r="AX23" s="75">
        <f t="shared" ref="AX23" si="57">AN23*100+AO23*50+AP23*20+AQ23*10</f>
        <v>100</v>
      </c>
      <c r="AY23" s="129"/>
      <c r="AZ23" s="129"/>
      <c r="BA23" s="137">
        <v>0</v>
      </c>
      <c r="BB23" s="136" t="s">
        <v>259</v>
      </c>
    </row>
    <row r="24" spans="1:54" ht="145.5" customHeight="1">
      <c r="A24" s="108">
        <v>18</v>
      </c>
      <c r="B24" s="163">
        <v>900130</v>
      </c>
      <c r="C24" s="122" t="s">
        <v>509</v>
      </c>
      <c r="D24" s="155" t="s">
        <v>107</v>
      </c>
      <c r="E24" s="122" t="s">
        <v>201</v>
      </c>
      <c r="F24" s="116">
        <v>204</v>
      </c>
      <c r="G24" s="128">
        <v>44229</v>
      </c>
      <c r="H24" s="73">
        <v>11</v>
      </c>
      <c r="I24" s="109">
        <v>0</v>
      </c>
      <c r="J24" s="64">
        <f t="shared" si="0"/>
        <v>11</v>
      </c>
      <c r="K24" s="65">
        <f t="shared" si="1"/>
        <v>88</v>
      </c>
      <c r="L24" s="66">
        <f t="shared" si="19"/>
        <v>0.98076923076923073</v>
      </c>
      <c r="M24" s="67">
        <f t="shared" si="2"/>
        <v>86.307692307692307</v>
      </c>
      <c r="N24" s="73">
        <v>0</v>
      </c>
      <c r="O24" s="67">
        <f t="shared" si="3"/>
        <v>0</v>
      </c>
      <c r="P24" s="68">
        <v>0</v>
      </c>
      <c r="Q24" s="67">
        <f t="shared" si="4"/>
        <v>0</v>
      </c>
      <c r="R24" s="68">
        <v>0</v>
      </c>
      <c r="S24" s="67">
        <f t="shared" si="5"/>
        <v>0</v>
      </c>
      <c r="T24" s="72">
        <v>5</v>
      </c>
      <c r="U24" s="74">
        <f t="shared" si="20"/>
        <v>5.5</v>
      </c>
      <c r="V24" s="72">
        <v>0</v>
      </c>
      <c r="W24" s="184">
        <v>4</v>
      </c>
      <c r="X24" s="195">
        <v>0</v>
      </c>
      <c r="Y24" s="74">
        <v>0</v>
      </c>
      <c r="Z24" s="66">
        <v>0</v>
      </c>
      <c r="AA24" s="66">
        <f t="shared" si="6"/>
        <v>0</v>
      </c>
      <c r="AB24" s="93">
        <f t="shared" ref="AB24" si="58">ROUND(M24+O24+Q24+S24+T24+U24+V24+W24+X24+Y24+Z24+AA24,2)</f>
        <v>100.81</v>
      </c>
      <c r="AC24" s="99">
        <v>1</v>
      </c>
      <c r="AD24" s="99">
        <v>1</v>
      </c>
      <c r="AE24" s="72">
        <v>0</v>
      </c>
      <c r="AF24" s="191">
        <v>0</v>
      </c>
      <c r="AG24" s="145">
        <f t="shared" si="21"/>
        <v>0</v>
      </c>
      <c r="AH24" s="188">
        <v>0</v>
      </c>
      <c r="AI24" s="94">
        <v>100</v>
      </c>
      <c r="AJ24" s="95">
        <f t="shared" si="7"/>
        <v>100</v>
      </c>
      <c r="AK24" s="96">
        <f t="shared" si="8"/>
        <v>0</v>
      </c>
      <c r="AL24" s="147"/>
      <c r="AM24" s="4"/>
      <c r="AN24" s="7">
        <f t="shared" ref="AN24" si="59">INT(AI24/100)</f>
        <v>1</v>
      </c>
      <c r="AO24" s="7">
        <f t="shared" ref="AO24" si="60">INT(MOD(AI24,100)/50)</f>
        <v>0</v>
      </c>
      <c r="AP24" s="7">
        <f t="shared" ref="AP24" si="61">INT(MOD(AI24,50)/20)</f>
        <v>0</v>
      </c>
      <c r="AQ24" s="7">
        <f t="shared" ref="AQ24" si="62">INT((AI24-AN24*100-AO24*50-AP24*20)/10)</f>
        <v>0</v>
      </c>
      <c r="AR24" s="7">
        <f t="shared" ref="AR24" si="63">INT(AK24/20000)</f>
        <v>0</v>
      </c>
      <c r="AS24" s="7">
        <f t="shared" ref="AS24" si="64">INT(MOD(AK24,20000)/10000)</f>
        <v>0</v>
      </c>
      <c r="AT24" s="7">
        <f t="shared" ref="AT24" si="65">INT(MOD(AK24,10000)/5000)</f>
        <v>0</v>
      </c>
      <c r="AU24" s="7">
        <f t="shared" ref="AU24" si="66">INT(MOD(AK24,5000)/1000)</f>
        <v>0</v>
      </c>
      <c r="AV24" s="7">
        <f t="shared" ref="AV24" si="67">INT(MOD(AK24,1000)/500)</f>
        <v>0</v>
      </c>
      <c r="AW24" s="7">
        <f t="shared" ref="AW24" si="68">INT(MOD(AK24,500)/100)</f>
        <v>0</v>
      </c>
      <c r="AX24" s="75">
        <f t="shared" ref="AX24" si="69">AN24*100+AO24*50+AP24*20+AQ24*10</f>
        <v>100</v>
      </c>
      <c r="AY24" s="129"/>
      <c r="AZ24" s="129"/>
      <c r="BA24" s="137">
        <v>3932579</v>
      </c>
      <c r="BB24" s="136" t="s">
        <v>260</v>
      </c>
    </row>
    <row r="25" spans="1:54" ht="145.5" customHeight="1">
      <c r="A25" s="108">
        <v>19</v>
      </c>
      <c r="B25" s="163">
        <v>900133</v>
      </c>
      <c r="C25" s="84" t="s">
        <v>231</v>
      </c>
      <c r="D25" s="155" t="s">
        <v>87</v>
      </c>
      <c r="E25" s="122" t="s">
        <v>201</v>
      </c>
      <c r="F25" s="116">
        <v>204</v>
      </c>
      <c r="G25" s="126">
        <v>44230</v>
      </c>
      <c r="H25" s="73">
        <v>16</v>
      </c>
      <c r="I25" s="109">
        <v>0</v>
      </c>
      <c r="J25" s="64">
        <f t="shared" si="0"/>
        <v>16</v>
      </c>
      <c r="K25" s="65">
        <f t="shared" si="1"/>
        <v>128</v>
      </c>
      <c r="L25" s="66">
        <f t="shared" si="19"/>
        <v>0.98076923076923073</v>
      </c>
      <c r="M25" s="67">
        <f t="shared" si="2"/>
        <v>125.53846153846153</v>
      </c>
      <c r="N25" s="73">
        <v>4</v>
      </c>
      <c r="O25" s="67">
        <f t="shared" si="3"/>
        <v>5.8846153846153841</v>
      </c>
      <c r="P25" s="68">
        <v>0</v>
      </c>
      <c r="Q25" s="67">
        <f t="shared" si="4"/>
        <v>0</v>
      </c>
      <c r="R25" s="68">
        <v>0</v>
      </c>
      <c r="S25" s="67">
        <f t="shared" si="5"/>
        <v>0</v>
      </c>
      <c r="T25" s="72">
        <v>10</v>
      </c>
      <c r="U25" s="74">
        <f t="shared" si="20"/>
        <v>8</v>
      </c>
      <c r="V25" s="72">
        <v>0</v>
      </c>
      <c r="W25" s="184">
        <v>4</v>
      </c>
      <c r="X25" s="195">
        <v>0</v>
      </c>
      <c r="Y25" s="74">
        <v>0</v>
      </c>
      <c r="Z25" s="66">
        <v>0</v>
      </c>
      <c r="AA25" s="66">
        <f t="shared" si="6"/>
        <v>1</v>
      </c>
      <c r="AB25" s="93">
        <f t="shared" si="23"/>
        <v>154.41999999999999</v>
      </c>
      <c r="AC25" s="99">
        <v>0</v>
      </c>
      <c r="AD25" s="99">
        <v>0</v>
      </c>
      <c r="AE25" s="72">
        <v>0</v>
      </c>
      <c r="AF25" s="191">
        <v>0</v>
      </c>
      <c r="AG25" s="145">
        <f t="shared" si="21"/>
        <v>0</v>
      </c>
      <c r="AH25" s="188">
        <v>0</v>
      </c>
      <c r="AI25" s="94">
        <v>100</v>
      </c>
      <c r="AJ25" s="95">
        <f t="shared" si="7"/>
        <v>100</v>
      </c>
      <c r="AK25" s="96">
        <f t="shared" si="8"/>
        <v>0</v>
      </c>
      <c r="AL25" s="147"/>
      <c r="AM25" s="4"/>
      <c r="AN25" s="7">
        <f t="shared" ref="AN25" si="70">INT(AI25/100)</f>
        <v>1</v>
      </c>
      <c r="AO25" s="7">
        <f t="shared" ref="AO25" si="71">INT(MOD(AI25,100)/50)</f>
        <v>0</v>
      </c>
      <c r="AP25" s="7">
        <f t="shared" ref="AP25" si="72">INT(MOD(AI25,50)/20)</f>
        <v>0</v>
      </c>
      <c r="AQ25" s="7">
        <f t="shared" ref="AQ25" si="73">INT((AI25-AN25*100-AO25*50-AP25*20)/10)</f>
        <v>0</v>
      </c>
      <c r="AR25" s="7">
        <f t="shared" ref="AR25" si="74">INT(AK25/20000)</f>
        <v>0</v>
      </c>
      <c r="AS25" s="7">
        <f t="shared" ref="AS25" si="75">INT(MOD(AK25,20000)/10000)</f>
        <v>0</v>
      </c>
      <c r="AT25" s="7">
        <f t="shared" ref="AT25" si="76">INT(MOD(AK25,10000)/5000)</f>
        <v>0</v>
      </c>
      <c r="AU25" s="7">
        <f t="shared" ref="AU25" si="77">INT(MOD(AK25,5000)/1000)</f>
        <v>0</v>
      </c>
      <c r="AV25" s="7">
        <f t="shared" ref="AV25" si="78">INT(MOD(AK25,1000)/500)</f>
        <v>0</v>
      </c>
      <c r="AW25" s="7">
        <f t="shared" ref="AW25" si="79">INT(MOD(AK25,500)/100)</f>
        <v>0</v>
      </c>
      <c r="AX25" s="75">
        <f t="shared" ref="AX25" si="80">AN25*100+AO25*50+AP25*20+AQ25*10</f>
        <v>100</v>
      </c>
      <c r="AY25" s="129"/>
      <c r="AZ25" s="129"/>
      <c r="BA25" s="137">
        <v>3932778</v>
      </c>
      <c r="BB25" s="136" t="s">
        <v>261</v>
      </c>
    </row>
    <row r="26" spans="1:54" ht="145.5" customHeight="1">
      <c r="A26" s="108">
        <v>20</v>
      </c>
      <c r="B26" s="163">
        <v>900145</v>
      </c>
      <c r="C26" s="84" t="s">
        <v>99</v>
      </c>
      <c r="D26" s="155" t="s">
        <v>91</v>
      </c>
      <c r="E26" s="122" t="s">
        <v>227</v>
      </c>
      <c r="F26" s="116">
        <v>204</v>
      </c>
      <c r="G26" s="126">
        <v>44240</v>
      </c>
      <c r="H26" s="73">
        <v>16</v>
      </c>
      <c r="I26" s="109">
        <v>0</v>
      </c>
      <c r="J26" s="64">
        <f t="shared" si="0"/>
        <v>16</v>
      </c>
      <c r="K26" s="65">
        <f t="shared" si="1"/>
        <v>128</v>
      </c>
      <c r="L26" s="66">
        <f t="shared" si="19"/>
        <v>0.98076923076923073</v>
      </c>
      <c r="M26" s="67">
        <f t="shared" si="2"/>
        <v>125.53846153846153</v>
      </c>
      <c r="N26" s="73">
        <v>0</v>
      </c>
      <c r="O26" s="67">
        <f t="shared" si="3"/>
        <v>0</v>
      </c>
      <c r="P26" s="68">
        <v>0</v>
      </c>
      <c r="Q26" s="67">
        <f t="shared" si="4"/>
        <v>0</v>
      </c>
      <c r="R26" s="68">
        <v>0</v>
      </c>
      <c r="S26" s="67">
        <f t="shared" si="5"/>
        <v>0</v>
      </c>
      <c r="T26" s="72">
        <v>10</v>
      </c>
      <c r="U26" s="74">
        <f t="shared" si="20"/>
        <v>8</v>
      </c>
      <c r="V26" s="72">
        <v>0</v>
      </c>
      <c r="W26" s="184">
        <v>4</v>
      </c>
      <c r="X26" s="195">
        <v>0</v>
      </c>
      <c r="Y26" s="74">
        <v>0</v>
      </c>
      <c r="Z26" s="185">
        <v>100</v>
      </c>
      <c r="AA26" s="66">
        <f t="shared" si="6"/>
        <v>0</v>
      </c>
      <c r="AB26" s="93">
        <f t="shared" si="23"/>
        <v>247.54</v>
      </c>
      <c r="AC26" s="99">
        <v>1</v>
      </c>
      <c r="AD26" s="99">
        <v>1</v>
      </c>
      <c r="AE26" s="72">
        <v>0</v>
      </c>
      <c r="AF26" s="191">
        <v>0</v>
      </c>
      <c r="AG26" s="145">
        <f t="shared" si="21"/>
        <v>0</v>
      </c>
      <c r="AH26" s="188">
        <v>0</v>
      </c>
      <c r="AI26" s="94">
        <v>150</v>
      </c>
      <c r="AJ26" s="95">
        <f t="shared" si="7"/>
        <v>150</v>
      </c>
      <c r="AK26" s="96">
        <f t="shared" si="8"/>
        <v>0</v>
      </c>
      <c r="AL26" s="147"/>
      <c r="AM26" s="4"/>
      <c r="AN26" s="7">
        <f t="shared" si="9"/>
        <v>1</v>
      </c>
      <c r="AO26" s="7">
        <f t="shared" si="10"/>
        <v>1</v>
      </c>
      <c r="AP26" s="7">
        <f t="shared" si="11"/>
        <v>0</v>
      </c>
      <c r="AQ26" s="7">
        <f t="shared" si="12"/>
        <v>0</v>
      </c>
      <c r="AR26" s="7">
        <f t="shared" si="13"/>
        <v>0</v>
      </c>
      <c r="AS26" s="7">
        <f t="shared" si="14"/>
        <v>0</v>
      </c>
      <c r="AT26" s="7">
        <f t="shared" si="15"/>
        <v>0</v>
      </c>
      <c r="AU26" s="7">
        <f t="shared" si="16"/>
        <v>0</v>
      </c>
      <c r="AV26" s="7">
        <f t="shared" si="17"/>
        <v>0</v>
      </c>
      <c r="AW26" s="7">
        <f t="shared" si="18"/>
        <v>0</v>
      </c>
      <c r="AX26" s="75">
        <f t="shared" si="46"/>
        <v>150</v>
      </c>
      <c r="AY26" s="129"/>
      <c r="AZ26" s="129"/>
      <c r="BA26" s="137">
        <v>3947756</v>
      </c>
      <c r="BB26" s="136" t="s">
        <v>262</v>
      </c>
    </row>
    <row r="27" spans="1:54" ht="145.5" customHeight="1">
      <c r="A27" s="108">
        <v>21</v>
      </c>
      <c r="B27" s="163">
        <v>900147</v>
      </c>
      <c r="C27" s="84" t="s">
        <v>369</v>
      </c>
      <c r="D27" s="155" t="s">
        <v>83</v>
      </c>
      <c r="E27" s="122" t="s">
        <v>201</v>
      </c>
      <c r="F27" s="116">
        <v>204</v>
      </c>
      <c r="G27" s="126">
        <v>44240</v>
      </c>
      <c r="H27" s="73">
        <v>16</v>
      </c>
      <c r="I27" s="109">
        <v>0</v>
      </c>
      <c r="J27" s="64">
        <f t="shared" si="0"/>
        <v>16</v>
      </c>
      <c r="K27" s="65">
        <f t="shared" si="1"/>
        <v>128</v>
      </c>
      <c r="L27" s="66">
        <f t="shared" si="19"/>
        <v>0.98076923076923073</v>
      </c>
      <c r="M27" s="67">
        <f t="shared" si="2"/>
        <v>125.53846153846153</v>
      </c>
      <c r="N27" s="73">
        <v>0</v>
      </c>
      <c r="O27" s="67">
        <f t="shared" si="3"/>
        <v>0</v>
      </c>
      <c r="P27" s="68">
        <v>0</v>
      </c>
      <c r="Q27" s="67">
        <f t="shared" si="4"/>
        <v>0</v>
      </c>
      <c r="R27" s="68">
        <v>0</v>
      </c>
      <c r="S27" s="67">
        <f t="shared" si="5"/>
        <v>0</v>
      </c>
      <c r="T27" s="72">
        <v>10</v>
      </c>
      <c r="U27" s="74">
        <f t="shared" si="20"/>
        <v>8</v>
      </c>
      <c r="V27" s="72">
        <v>0</v>
      </c>
      <c r="W27" s="184">
        <v>4</v>
      </c>
      <c r="X27" s="195">
        <v>0</v>
      </c>
      <c r="Y27" s="74">
        <v>0</v>
      </c>
      <c r="Z27" s="185">
        <v>15</v>
      </c>
      <c r="AA27" s="66">
        <f t="shared" si="6"/>
        <v>0</v>
      </c>
      <c r="AB27" s="93">
        <f t="shared" si="23"/>
        <v>162.54</v>
      </c>
      <c r="AC27" s="99">
        <v>1</v>
      </c>
      <c r="AD27" s="99">
        <v>1</v>
      </c>
      <c r="AE27" s="72">
        <v>0</v>
      </c>
      <c r="AF27" s="191">
        <v>0</v>
      </c>
      <c r="AG27" s="145">
        <f t="shared" si="21"/>
        <v>0</v>
      </c>
      <c r="AH27" s="188">
        <v>0</v>
      </c>
      <c r="AI27" s="94">
        <v>100</v>
      </c>
      <c r="AJ27" s="95">
        <f t="shared" si="7"/>
        <v>100</v>
      </c>
      <c r="AK27" s="96">
        <f t="shared" si="8"/>
        <v>0</v>
      </c>
      <c r="AL27" s="147"/>
      <c r="AM27" s="4"/>
      <c r="AN27" s="7">
        <f t="shared" si="9"/>
        <v>1</v>
      </c>
      <c r="AO27" s="7">
        <f t="shared" si="10"/>
        <v>0</v>
      </c>
      <c r="AP27" s="7">
        <f t="shared" si="11"/>
        <v>0</v>
      </c>
      <c r="AQ27" s="7">
        <f t="shared" si="12"/>
        <v>0</v>
      </c>
      <c r="AR27" s="7">
        <f t="shared" si="13"/>
        <v>0</v>
      </c>
      <c r="AS27" s="7">
        <f t="shared" si="14"/>
        <v>0</v>
      </c>
      <c r="AT27" s="7">
        <f t="shared" si="15"/>
        <v>0</v>
      </c>
      <c r="AU27" s="7">
        <f t="shared" si="16"/>
        <v>0</v>
      </c>
      <c r="AV27" s="7">
        <f t="shared" si="17"/>
        <v>0</v>
      </c>
      <c r="AW27" s="7">
        <f t="shared" si="18"/>
        <v>0</v>
      </c>
      <c r="AX27" s="75">
        <f t="shared" si="46"/>
        <v>100</v>
      </c>
      <c r="AY27" s="129"/>
      <c r="AZ27" s="129"/>
      <c r="BA27" s="137">
        <v>3947755</v>
      </c>
      <c r="BB27" s="136" t="s">
        <v>337</v>
      </c>
    </row>
    <row r="28" spans="1:54" ht="145.5" customHeight="1">
      <c r="A28" s="108">
        <v>22</v>
      </c>
      <c r="B28" s="163">
        <v>900152</v>
      </c>
      <c r="C28" s="84" t="s">
        <v>370</v>
      </c>
      <c r="D28" s="155" t="s">
        <v>87</v>
      </c>
      <c r="E28" s="122" t="s">
        <v>201</v>
      </c>
      <c r="F28" s="116">
        <v>204</v>
      </c>
      <c r="G28" s="126">
        <v>44243</v>
      </c>
      <c r="H28" s="73">
        <v>17</v>
      </c>
      <c r="I28" s="109">
        <v>0</v>
      </c>
      <c r="J28" s="64">
        <f t="shared" si="0"/>
        <v>17</v>
      </c>
      <c r="K28" s="65">
        <f t="shared" si="1"/>
        <v>136</v>
      </c>
      <c r="L28" s="66">
        <f t="shared" si="19"/>
        <v>0.98076923076923073</v>
      </c>
      <c r="M28" s="67">
        <f t="shared" si="2"/>
        <v>133.38461538461539</v>
      </c>
      <c r="N28" s="73">
        <v>4</v>
      </c>
      <c r="O28" s="67">
        <f t="shared" si="3"/>
        <v>5.8846153846153841</v>
      </c>
      <c r="P28" s="68">
        <v>0</v>
      </c>
      <c r="Q28" s="67">
        <f t="shared" si="4"/>
        <v>0</v>
      </c>
      <c r="R28" s="68">
        <v>0</v>
      </c>
      <c r="S28" s="67">
        <f t="shared" si="5"/>
        <v>0</v>
      </c>
      <c r="T28" s="72">
        <v>10</v>
      </c>
      <c r="U28" s="74">
        <f t="shared" si="20"/>
        <v>8.5</v>
      </c>
      <c r="V28" s="72">
        <v>0</v>
      </c>
      <c r="W28" s="184">
        <v>4</v>
      </c>
      <c r="X28" s="195">
        <v>0</v>
      </c>
      <c r="Y28" s="74">
        <v>0</v>
      </c>
      <c r="Z28" s="66">
        <v>0</v>
      </c>
      <c r="AA28" s="66">
        <f t="shared" si="6"/>
        <v>1</v>
      </c>
      <c r="AB28" s="93">
        <f t="shared" si="23"/>
        <v>162.77000000000001</v>
      </c>
      <c r="AC28" s="99">
        <v>0</v>
      </c>
      <c r="AD28" s="99">
        <v>0</v>
      </c>
      <c r="AE28" s="72">
        <v>0</v>
      </c>
      <c r="AF28" s="191">
        <v>0</v>
      </c>
      <c r="AG28" s="145">
        <f t="shared" si="21"/>
        <v>0</v>
      </c>
      <c r="AH28" s="188">
        <v>0</v>
      </c>
      <c r="AI28" s="94">
        <v>100</v>
      </c>
      <c r="AJ28" s="95">
        <f t="shared" si="7"/>
        <v>100</v>
      </c>
      <c r="AK28" s="96">
        <f t="shared" si="8"/>
        <v>0</v>
      </c>
      <c r="AL28" s="147"/>
      <c r="AM28" s="4"/>
      <c r="AN28" s="7">
        <f t="shared" ref="AN28:AN42" si="81">INT(AI28/100)</f>
        <v>1</v>
      </c>
      <c r="AO28" s="7">
        <f t="shared" ref="AO28:AO42" si="82">INT(MOD(AI28,100)/50)</f>
        <v>0</v>
      </c>
      <c r="AP28" s="7">
        <f t="shared" ref="AP28:AP42" si="83">INT(MOD(AI28,50)/20)</f>
        <v>0</v>
      </c>
      <c r="AQ28" s="7">
        <f t="shared" ref="AQ28:AQ42" si="84">INT((AI28-AN28*100-AO28*50-AP28*20)/10)</f>
        <v>0</v>
      </c>
      <c r="AR28" s="7">
        <f t="shared" ref="AR28:AR42" si="85">INT(AK28/20000)</f>
        <v>0</v>
      </c>
      <c r="AS28" s="7">
        <f t="shared" ref="AS28:AS42" si="86">INT(MOD(AK28,20000)/10000)</f>
        <v>0</v>
      </c>
      <c r="AT28" s="7">
        <f t="shared" ref="AT28:AT42" si="87">INT(MOD(AK28,10000)/5000)</f>
        <v>0</v>
      </c>
      <c r="AU28" s="7">
        <f t="shared" ref="AU28:AU42" si="88">INT(MOD(AK28,5000)/1000)</f>
        <v>0</v>
      </c>
      <c r="AV28" s="7">
        <f t="shared" ref="AV28:AV42" si="89">INT(MOD(AK28,1000)/500)</f>
        <v>0</v>
      </c>
      <c r="AW28" s="7">
        <f t="shared" ref="AW28:AW42" si="90">INT(MOD(AK28,500)/100)</f>
        <v>0</v>
      </c>
      <c r="AX28" s="75">
        <f t="shared" si="46"/>
        <v>100</v>
      </c>
      <c r="AY28" s="129"/>
      <c r="AZ28" s="129"/>
      <c r="BA28" s="137">
        <v>3942705</v>
      </c>
      <c r="BB28" s="136" t="s">
        <v>263</v>
      </c>
    </row>
    <row r="29" spans="1:54" ht="145.5" customHeight="1">
      <c r="A29" s="108">
        <v>23</v>
      </c>
      <c r="B29" s="163">
        <v>900165</v>
      </c>
      <c r="C29" s="84" t="s">
        <v>371</v>
      </c>
      <c r="D29" s="155" t="s">
        <v>87</v>
      </c>
      <c r="E29" s="122" t="s">
        <v>201</v>
      </c>
      <c r="F29" s="116">
        <v>204</v>
      </c>
      <c r="G29" s="127">
        <v>44249</v>
      </c>
      <c r="H29" s="73">
        <v>17</v>
      </c>
      <c r="I29" s="109">
        <v>0</v>
      </c>
      <c r="J29" s="64">
        <f t="shared" si="0"/>
        <v>17</v>
      </c>
      <c r="K29" s="65">
        <f t="shared" si="1"/>
        <v>136</v>
      </c>
      <c r="L29" s="66">
        <f t="shared" si="19"/>
        <v>0.98076923076923073</v>
      </c>
      <c r="M29" s="67">
        <f t="shared" si="2"/>
        <v>133.38461538461539</v>
      </c>
      <c r="N29" s="73">
        <v>2</v>
      </c>
      <c r="O29" s="67">
        <f t="shared" si="3"/>
        <v>2.9423076923076921</v>
      </c>
      <c r="P29" s="68">
        <v>0</v>
      </c>
      <c r="Q29" s="67">
        <f t="shared" si="4"/>
        <v>0</v>
      </c>
      <c r="R29" s="68">
        <v>0</v>
      </c>
      <c r="S29" s="67">
        <f t="shared" si="5"/>
        <v>0</v>
      </c>
      <c r="T29" s="72">
        <v>10</v>
      </c>
      <c r="U29" s="74">
        <f t="shared" si="20"/>
        <v>8.5</v>
      </c>
      <c r="V29" s="72">
        <v>0</v>
      </c>
      <c r="W29" s="184">
        <v>4</v>
      </c>
      <c r="X29" s="195">
        <v>0</v>
      </c>
      <c r="Y29" s="74">
        <v>0</v>
      </c>
      <c r="Z29" s="66">
        <v>0</v>
      </c>
      <c r="AA29" s="66">
        <f t="shared" si="6"/>
        <v>0.5</v>
      </c>
      <c r="AB29" s="93">
        <f t="shared" si="23"/>
        <v>159.33000000000001</v>
      </c>
      <c r="AC29" s="99">
        <v>1</v>
      </c>
      <c r="AD29" s="99">
        <v>2</v>
      </c>
      <c r="AE29" s="72">
        <v>0</v>
      </c>
      <c r="AF29" s="191">
        <v>0</v>
      </c>
      <c r="AG29" s="145">
        <f t="shared" si="21"/>
        <v>0</v>
      </c>
      <c r="AH29" s="188">
        <v>0</v>
      </c>
      <c r="AI29" s="94">
        <v>100</v>
      </c>
      <c r="AJ29" s="95">
        <f t="shared" si="7"/>
        <v>100</v>
      </c>
      <c r="AK29" s="96">
        <f t="shared" si="8"/>
        <v>0</v>
      </c>
      <c r="AL29" s="147"/>
      <c r="AM29" s="4"/>
      <c r="AN29" s="7">
        <f t="shared" si="81"/>
        <v>1</v>
      </c>
      <c r="AO29" s="7">
        <f t="shared" si="82"/>
        <v>0</v>
      </c>
      <c r="AP29" s="7">
        <f t="shared" si="83"/>
        <v>0</v>
      </c>
      <c r="AQ29" s="7">
        <f t="shared" si="84"/>
        <v>0</v>
      </c>
      <c r="AR29" s="7">
        <f t="shared" si="85"/>
        <v>0</v>
      </c>
      <c r="AS29" s="7">
        <f t="shared" si="86"/>
        <v>0</v>
      </c>
      <c r="AT29" s="7">
        <f t="shared" si="87"/>
        <v>0</v>
      </c>
      <c r="AU29" s="7">
        <f t="shared" si="88"/>
        <v>0</v>
      </c>
      <c r="AV29" s="7">
        <f t="shared" si="89"/>
        <v>0</v>
      </c>
      <c r="AW29" s="7">
        <f t="shared" si="90"/>
        <v>0</v>
      </c>
      <c r="AX29" s="75">
        <f t="shared" si="46"/>
        <v>100</v>
      </c>
      <c r="AY29" s="129"/>
      <c r="AZ29" s="129"/>
      <c r="BA29" s="137">
        <v>3999428</v>
      </c>
      <c r="BB29" s="136" t="s">
        <v>264</v>
      </c>
    </row>
    <row r="30" spans="1:54" ht="145.5" customHeight="1">
      <c r="A30" s="108">
        <v>24</v>
      </c>
      <c r="B30" s="163">
        <v>900167</v>
      </c>
      <c r="C30" s="122" t="s">
        <v>452</v>
      </c>
      <c r="D30" s="155" t="s">
        <v>87</v>
      </c>
      <c r="E30" s="122" t="s">
        <v>201</v>
      </c>
      <c r="F30" s="116">
        <v>204</v>
      </c>
      <c r="G30" s="127">
        <v>44249</v>
      </c>
      <c r="H30" s="73">
        <v>8</v>
      </c>
      <c r="I30" s="109">
        <v>0</v>
      </c>
      <c r="J30" s="64">
        <f t="shared" si="0"/>
        <v>8</v>
      </c>
      <c r="K30" s="65">
        <f t="shared" si="1"/>
        <v>64</v>
      </c>
      <c r="L30" s="66">
        <f t="shared" si="19"/>
        <v>0.98076923076923073</v>
      </c>
      <c r="M30" s="67">
        <f t="shared" si="2"/>
        <v>62.769230769230766</v>
      </c>
      <c r="N30" s="73">
        <v>0</v>
      </c>
      <c r="O30" s="67">
        <f t="shared" si="3"/>
        <v>0</v>
      </c>
      <c r="P30" s="68">
        <v>0</v>
      </c>
      <c r="Q30" s="67">
        <f t="shared" si="4"/>
        <v>0</v>
      </c>
      <c r="R30" s="68">
        <v>0</v>
      </c>
      <c r="S30" s="67">
        <f t="shared" si="5"/>
        <v>0</v>
      </c>
      <c r="T30" s="72">
        <v>5</v>
      </c>
      <c r="U30" s="74">
        <f t="shared" si="20"/>
        <v>4</v>
      </c>
      <c r="V30" s="72">
        <v>0</v>
      </c>
      <c r="W30" s="184">
        <v>4</v>
      </c>
      <c r="X30" s="195">
        <v>0</v>
      </c>
      <c r="Y30" s="74">
        <v>0</v>
      </c>
      <c r="Z30" s="66">
        <v>0</v>
      </c>
      <c r="AA30" s="66">
        <f t="shared" si="6"/>
        <v>0</v>
      </c>
      <c r="AB30" s="93">
        <f t="shared" si="23"/>
        <v>75.77</v>
      </c>
      <c r="AC30" s="99">
        <v>0</v>
      </c>
      <c r="AD30" s="99">
        <v>0</v>
      </c>
      <c r="AE30" s="72">
        <v>0</v>
      </c>
      <c r="AF30" s="191">
        <v>0</v>
      </c>
      <c r="AG30" s="145">
        <f t="shared" si="21"/>
        <v>0</v>
      </c>
      <c r="AH30" s="188">
        <v>0</v>
      </c>
      <c r="AI30" s="94">
        <v>50</v>
      </c>
      <c r="AJ30" s="95">
        <f t="shared" si="7"/>
        <v>50</v>
      </c>
      <c r="AK30" s="96">
        <f t="shared" si="8"/>
        <v>0</v>
      </c>
      <c r="AL30" s="147"/>
      <c r="AM30" s="4"/>
      <c r="AN30" s="7">
        <f t="shared" ref="AN30" si="91">INT(AI30/100)</f>
        <v>0</v>
      </c>
      <c r="AO30" s="7">
        <f t="shared" ref="AO30" si="92">INT(MOD(AI30,100)/50)</f>
        <v>1</v>
      </c>
      <c r="AP30" s="7">
        <f t="shared" ref="AP30" si="93">INT(MOD(AI30,50)/20)</f>
        <v>0</v>
      </c>
      <c r="AQ30" s="7">
        <f t="shared" ref="AQ30" si="94">INT((AI30-AN30*100-AO30*50-AP30*20)/10)</f>
        <v>0</v>
      </c>
      <c r="AR30" s="7">
        <f t="shared" ref="AR30" si="95">INT(AK30/20000)</f>
        <v>0</v>
      </c>
      <c r="AS30" s="7">
        <f t="shared" ref="AS30" si="96">INT(MOD(AK30,20000)/10000)</f>
        <v>0</v>
      </c>
      <c r="AT30" s="7">
        <f t="shared" ref="AT30" si="97">INT(MOD(AK30,10000)/5000)</f>
        <v>0</v>
      </c>
      <c r="AU30" s="7">
        <f t="shared" ref="AU30" si="98">INT(MOD(AK30,5000)/1000)</f>
        <v>0</v>
      </c>
      <c r="AV30" s="7">
        <f t="shared" ref="AV30" si="99">INT(MOD(AK30,1000)/500)</f>
        <v>0</v>
      </c>
      <c r="AW30" s="7">
        <f t="shared" ref="AW30" si="100">INT(MOD(AK30,500)/100)</f>
        <v>0</v>
      </c>
      <c r="AX30" s="75">
        <f t="shared" ref="AX30" si="101">AN30*100+AO30*50+AP30*20+AQ30*10</f>
        <v>50</v>
      </c>
      <c r="AY30" s="129"/>
      <c r="AZ30" s="129"/>
      <c r="BA30" s="137">
        <v>4426636</v>
      </c>
      <c r="BB30" s="136" t="s">
        <v>265</v>
      </c>
    </row>
    <row r="31" spans="1:54" ht="145.5" customHeight="1">
      <c r="A31" s="108">
        <v>25</v>
      </c>
      <c r="B31" s="163">
        <v>900180</v>
      </c>
      <c r="C31" s="84" t="s">
        <v>372</v>
      </c>
      <c r="D31" s="155" t="s">
        <v>88</v>
      </c>
      <c r="E31" s="122" t="s">
        <v>204</v>
      </c>
      <c r="F31" s="116">
        <v>204</v>
      </c>
      <c r="G31" s="127" t="s">
        <v>95</v>
      </c>
      <c r="H31" s="73">
        <v>15.5</v>
      </c>
      <c r="I31" s="109">
        <v>0</v>
      </c>
      <c r="J31" s="64">
        <f t="shared" si="0"/>
        <v>15.5</v>
      </c>
      <c r="K31" s="65">
        <f t="shared" si="1"/>
        <v>124</v>
      </c>
      <c r="L31" s="66">
        <f t="shared" si="19"/>
        <v>0.98076923076923073</v>
      </c>
      <c r="M31" s="67">
        <f t="shared" si="2"/>
        <v>121.61538461538461</v>
      </c>
      <c r="N31" s="73">
        <v>0</v>
      </c>
      <c r="O31" s="67">
        <f t="shared" si="3"/>
        <v>0</v>
      </c>
      <c r="P31" s="68">
        <v>0</v>
      </c>
      <c r="Q31" s="67">
        <f t="shared" si="4"/>
        <v>0</v>
      </c>
      <c r="R31" s="68">
        <v>0</v>
      </c>
      <c r="S31" s="67">
        <f t="shared" si="5"/>
        <v>0</v>
      </c>
      <c r="T31" s="72">
        <v>10</v>
      </c>
      <c r="U31" s="74">
        <f t="shared" si="20"/>
        <v>7.75</v>
      </c>
      <c r="V31" s="72">
        <v>0</v>
      </c>
      <c r="W31" s="184">
        <v>4</v>
      </c>
      <c r="X31" s="195">
        <v>0</v>
      </c>
      <c r="Y31" s="74">
        <v>0</v>
      </c>
      <c r="Z31" s="185">
        <v>20</v>
      </c>
      <c r="AA31" s="66">
        <f t="shared" si="6"/>
        <v>0</v>
      </c>
      <c r="AB31" s="93">
        <f t="shared" si="23"/>
        <v>163.37</v>
      </c>
      <c r="AC31" s="99">
        <v>1</v>
      </c>
      <c r="AD31" s="99">
        <v>1</v>
      </c>
      <c r="AE31" s="72">
        <v>0</v>
      </c>
      <c r="AF31" s="191">
        <v>0</v>
      </c>
      <c r="AG31" s="145">
        <f t="shared" si="21"/>
        <v>0</v>
      </c>
      <c r="AH31" s="188">
        <v>0</v>
      </c>
      <c r="AI31" s="94">
        <v>100</v>
      </c>
      <c r="AJ31" s="95">
        <f t="shared" si="7"/>
        <v>100</v>
      </c>
      <c r="AK31" s="96">
        <f t="shared" si="8"/>
        <v>0</v>
      </c>
      <c r="AL31" s="147"/>
      <c r="AM31" s="4"/>
      <c r="AN31" s="7">
        <f t="shared" si="81"/>
        <v>1</v>
      </c>
      <c r="AO31" s="7">
        <f t="shared" si="82"/>
        <v>0</v>
      </c>
      <c r="AP31" s="7">
        <f t="shared" si="83"/>
        <v>0</v>
      </c>
      <c r="AQ31" s="7">
        <f t="shared" si="84"/>
        <v>0</v>
      </c>
      <c r="AR31" s="7">
        <f t="shared" si="85"/>
        <v>0</v>
      </c>
      <c r="AS31" s="7">
        <f t="shared" si="86"/>
        <v>0</v>
      </c>
      <c r="AT31" s="7">
        <f t="shared" si="87"/>
        <v>0</v>
      </c>
      <c r="AU31" s="7">
        <f t="shared" si="88"/>
        <v>0</v>
      </c>
      <c r="AV31" s="7">
        <f t="shared" si="89"/>
        <v>0</v>
      </c>
      <c r="AW31" s="7">
        <f t="shared" si="90"/>
        <v>0</v>
      </c>
      <c r="AX31" s="75">
        <f t="shared" si="46"/>
        <v>100</v>
      </c>
      <c r="AY31" s="129"/>
      <c r="AZ31" s="129"/>
      <c r="BA31" s="137">
        <v>3999038</v>
      </c>
      <c r="BB31" s="136" t="s">
        <v>266</v>
      </c>
    </row>
    <row r="32" spans="1:54" ht="145.5" customHeight="1">
      <c r="A32" s="108">
        <v>26</v>
      </c>
      <c r="B32" s="164">
        <v>900193</v>
      </c>
      <c r="C32" s="152" t="s">
        <v>613</v>
      </c>
      <c r="D32" s="155" t="s">
        <v>235</v>
      </c>
      <c r="E32" s="122" t="s">
        <v>201</v>
      </c>
      <c r="F32" s="179">
        <v>204</v>
      </c>
      <c r="G32" s="127" t="s">
        <v>614</v>
      </c>
      <c r="H32" s="73">
        <v>17</v>
      </c>
      <c r="I32" s="109">
        <v>0</v>
      </c>
      <c r="J32" s="64">
        <f t="shared" si="0"/>
        <v>17</v>
      </c>
      <c r="K32" s="65">
        <f t="shared" si="1"/>
        <v>136</v>
      </c>
      <c r="L32" s="66">
        <f t="shared" si="19"/>
        <v>0.98076923076923073</v>
      </c>
      <c r="M32" s="67">
        <f t="shared" si="2"/>
        <v>133.38461538461539</v>
      </c>
      <c r="N32" s="73">
        <v>2</v>
      </c>
      <c r="O32" s="67">
        <f t="shared" si="3"/>
        <v>2.9423076923076921</v>
      </c>
      <c r="P32" s="68">
        <v>0</v>
      </c>
      <c r="Q32" s="67">
        <f t="shared" si="4"/>
        <v>0</v>
      </c>
      <c r="R32" s="68">
        <v>0</v>
      </c>
      <c r="S32" s="67">
        <f t="shared" si="5"/>
        <v>0</v>
      </c>
      <c r="T32" s="72">
        <v>10</v>
      </c>
      <c r="U32" s="74">
        <f t="shared" ref="U32" si="102">13/26*H32</f>
        <v>8.5</v>
      </c>
      <c r="V32" s="72">
        <v>0</v>
      </c>
      <c r="W32" s="184">
        <v>4</v>
      </c>
      <c r="X32" s="195">
        <v>0</v>
      </c>
      <c r="Y32" s="74">
        <v>0</v>
      </c>
      <c r="Z32" s="66">
        <v>0</v>
      </c>
      <c r="AA32" s="66">
        <f t="shared" ref="AA32" si="103">N32*0.25</f>
        <v>0.5</v>
      </c>
      <c r="AB32" s="93">
        <f t="shared" ref="AB32" si="104">ROUND(M32+O32+Q32+S32+T32+U32+V32+W32+X32+Y32+Z32+AA32,2)</f>
        <v>159.33000000000001</v>
      </c>
      <c r="AC32" s="99">
        <v>1</v>
      </c>
      <c r="AD32" s="99">
        <v>1</v>
      </c>
      <c r="AE32" s="72">
        <v>0</v>
      </c>
      <c r="AF32" s="191">
        <v>0</v>
      </c>
      <c r="AG32" s="145">
        <f t="shared" ref="AG32" si="105">(IF(((AB32-T32-U32-AA32)*$AP$2-(AC32+AD32)*150000)&lt;1500001,((AB32-T32-U32-AA32)*$AP$2-(AC32+AD32)*150000)*0%,IF(((AB32-T32-U32-AA32)*$AP$2-(AC32+AD32)*150000)&lt;=2000000,(((AB32-T32-U32-AA32)*$AP$2-(AC32+AD32)*150000)*5%-75000),IF(((AB32-T32-U32-AA32)*$AP$2-(AC32+AD32)*150000)&lt;=8500000,(((AB32-T32-U32-AA32)*$AP$2-(AC32+AD32)*150000)*10%-175000),IF(((AB32-T32-U32-AA32)*$AP$2-(AC32+AD32)*150000)&lt;=12500000,(((AB32-T32-U32-AA32)*$AP$2-(AC32+AD32)*150000)*15%-600000),(((AB32-T32-U32-AA32)*$AP$2-(AC32+AD32)*150000)*20%-1250000))))))/$AP$2</f>
        <v>0</v>
      </c>
      <c r="AH32" s="188">
        <v>0</v>
      </c>
      <c r="AI32" s="94">
        <v>100</v>
      </c>
      <c r="AJ32" s="95">
        <f t="shared" ref="AJ32" si="106">ROUNDDOWN(AI32,-1)</f>
        <v>100</v>
      </c>
      <c r="AK32" s="96">
        <f t="shared" ref="AK32" si="107">ROUND((AI32-AJ32)*4000,-2)</f>
        <v>0</v>
      </c>
      <c r="AL32" s="147"/>
      <c r="AM32" s="4"/>
      <c r="AN32" s="7">
        <f t="shared" ref="AN32" si="108">INT(AI32/100)</f>
        <v>1</v>
      </c>
      <c r="AO32" s="7">
        <f t="shared" ref="AO32" si="109">INT(MOD(AI32,100)/50)</f>
        <v>0</v>
      </c>
      <c r="AP32" s="7">
        <f t="shared" ref="AP32" si="110">INT(MOD(AI32,50)/20)</f>
        <v>0</v>
      </c>
      <c r="AQ32" s="7">
        <f t="shared" ref="AQ32" si="111">INT((AI32-AN32*100-AO32*50-AP32*20)/10)</f>
        <v>0</v>
      </c>
      <c r="AR32" s="7">
        <f t="shared" ref="AR32" si="112">INT(AK32/20000)</f>
        <v>0</v>
      </c>
      <c r="AS32" s="7">
        <f t="shared" ref="AS32" si="113">INT(MOD(AK32,20000)/10000)</f>
        <v>0</v>
      </c>
      <c r="AT32" s="7">
        <f t="shared" ref="AT32" si="114">INT(MOD(AK32,10000)/5000)</f>
        <v>0</v>
      </c>
      <c r="AU32" s="7">
        <f t="shared" ref="AU32" si="115">INT(MOD(AK32,5000)/1000)</f>
        <v>0</v>
      </c>
      <c r="AV32" s="7">
        <f t="shared" ref="AV32" si="116">INT(MOD(AK32,1000)/500)</f>
        <v>0</v>
      </c>
      <c r="AW32" s="7">
        <f t="shared" ref="AW32" si="117">INT(MOD(AK32,500)/100)</f>
        <v>0</v>
      </c>
      <c r="AX32" s="75">
        <f t="shared" ref="AX32" si="118">AN32*100+AO32*50+AP32*20+AQ32*10</f>
        <v>100</v>
      </c>
      <c r="AY32" s="129"/>
      <c r="AZ32" s="129"/>
      <c r="BA32" s="137">
        <v>4013520</v>
      </c>
      <c r="BB32" s="136" t="s">
        <v>267</v>
      </c>
    </row>
    <row r="33" spans="1:54" ht="145.5" customHeight="1">
      <c r="A33" s="108">
        <v>27</v>
      </c>
      <c r="B33" s="163">
        <v>900200</v>
      </c>
      <c r="C33" s="84" t="s">
        <v>373</v>
      </c>
      <c r="D33" s="155" t="s">
        <v>108</v>
      </c>
      <c r="E33" s="122" t="s">
        <v>201</v>
      </c>
      <c r="F33" s="116">
        <v>204</v>
      </c>
      <c r="G33" s="127" t="s">
        <v>92</v>
      </c>
      <c r="H33" s="73">
        <v>15</v>
      </c>
      <c r="I33" s="109">
        <v>0</v>
      </c>
      <c r="J33" s="64">
        <f t="shared" si="0"/>
        <v>15</v>
      </c>
      <c r="K33" s="65">
        <f t="shared" si="1"/>
        <v>120</v>
      </c>
      <c r="L33" s="66">
        <f t="shared" si="19"/>
        <v>0.98076923076923073</v>
      </c>
      <c r="M33" s="67">
        <f t="shared" si="2"/>
        <v>117.69230769230769</v>
      </c>
      <c r="N33" s="73">
        <v>0</v>
      </c>
      <c r="O33" s="67">
        <f t="shared" si="3"/>
        <v>0</v>
      </c>
      <c r="P33" s="68">
        <v>0</v>
      </c>
      <c r="Q33" s="67">
        <f t="shared" si="4"/>
        <v>0</v>
      </c>
      <c r="R33" s="68">
        <v>0</v>
      </c>
      <c r="S33" s="67">
        <f t="shared" si="5"/>
        <v>0</v>
      </c>
      <c r="T33" s="72">
        <v>10</v>
      </c>
      <c r="U33" s="74">
        <f t="shared" si="20"/>
        <v>7.5</v>
      </c>
      <c r="V33" s="72">
        <v>0</v>
      </c>
      <c r="W33" s="184">
        <v>4</v>
      </c>
      <c r="X33" s="195">
        <v>0</v>
      </c>
      <c r="Y33" s="74">
        <v>0</v>
      </c>
      <c r="Z33" s="66">
        <v>0</v>
      </c>
      <c r="AA33" s="66">
        <f t="shared" si="6"/>
        <v>0</v>
      </c>
      <c r="AB33" s="93">
        <f t="shared" si="23"/>
        <v>139.19</v>
      </c>
      <c r="AC33" s="99">
        <v>1</v>
      </c>
      <c r="AD33" s="99">
        <v>1</v>
      </c>
      <c r="AE33" s="72">
        <v>0</v>
      </c>
      <c r="AF33" s="191">
        <v>0</v>
      </c>
      <c r="AG33" s="145">
        <f t="shared" si="21"/>
        <v>0</v>
      </c>
      <c r="AH33" s="188">
        <v>0</v>
      </c>
      <c r="AI33" s="94">
        <v>100</v>
      </c>
      <c r="AJ33" s="95">
        <f t="shared" si="7"/>
        <v>100</v>
      </c>
      <c r="AK33" s="96">
        <f t="shared" si="8"/>
        <v>0</v>
      </c>
      <c r="AL33" s="147"/>
      <c r="AM33" s="4"/>
      <c r="AN33" s="7">
        <f t="shared" si="81"/>
        <v>1</v>
      </c>
      <c r="AO33" s="7">
        <f t="shared" si="82"/>
        <v>0</v>
      </c>
      <c r="AP33" s="7">
        <f t="shared" si="83"/>
        <v>0</v>
      </c>
      <c r="AQ33" s="7">
        <f t="shared" si="84"/>
        <v>0</v>
      </c>
      <c r="AR33" s="7">
        <f t="shared" si="85"/>
        <v>0</v>
      </c>
      <c r="AS33" s="7">
        <f t="shared" si="86"/>
        <v>0</v>
      </c>
      <c r="AT33" s="7">
        <f t="shared" si="87"/>
        <v>0</v>
      </c>
      <c r="AU33" s="7">
        <f t="shared" si="88"/>
        <v>0</v>
      </c>
      <c r="AV33" s="7">
        <f t="shared" si="89"/>
        <v>0</v>
      </c>
      <c r="AW33" s="7">
        <f t="shared" si="90"/>
        <v>0</v>
      </c>
      <c r="AX33" s="75">
        <f t="shared" si="46"/>
        <v>100</v>
      </c>
      <c r="AY33" s="129"/>
      <c r="AZ33" s="129"/>
      <c r="BA33" s="137">
        <v>4013520</v>
      </c>
      <c r="BB33" s="136" t="s">
        <v>267</v>
      </c>
    </row>
    <row r="34" spans="1:54" ht="145.5" customHeight="1">
      <c r="A34" s="108">
        <v>28</v>
      </c>
      <c r="B34" s="163">
        <v>900208</v>
      </c>
      <c r="C34" s="84" t="s">
        <v>374</v>
      </c>
      <c r="D34" s="155" t="s">
        <v>108</v>
      </c>
      <c r="E34" s="122" t="s">
        <v>227</v>
      </c>
      <c r="F34" s="116">
        <v>204</v>
      </c>
      <c r="G34" s="127" t="s">
        <v>93</v>
      </c>
      <c r="H34" s="73">
        <v>17</v>
      </c>
      <c r="I34" s="109">
        <v>0</v>
      </c>
      <c r="J34" s="64">
        <f t="shared" si="0"/>
        <v>17</v>
      </c>
      <c r="K34" s="65">
        <f t="shared" si="1"/>
        <v>136</v>
      </c>
      <c r="L34" s="66">
        <f t="shared" si="19"/>
        <v>0.98076923076923073</v>
      </c>
      <c r="M34" s="67">
        <f t="shared" si="2"/>
        <v>133.38461538461539</v>
      </c>
      <c r="N34" s="73">
        <v>2</v>
      </c>
      <c r="O34" s="67">
        <f t="shared" si="3"/>
        <v>2.9423076923076921</v>
      </c>
      <c r="P34" s="68">
        <v>0</v>
      </c>
      <c r="Q34" s="67">
        <f t="shared" si="4"/>
        <v>0</v>
      </c>
      <c r="R34" s="68">
        <v>0</v>
      </c>
      <c r="S34" s="67">
        <f t="shared" si="5"/>
        <v>0</v>
      </c>
      <c r="T34" s="72">
        <v>10</v>
      </c>
      <c r="U34" s="74">
        <f t="shared" si="20"/>
        <v>8.5</v>
      </c>
      <c r="V34" s="72">
        <v>0</v>
      </c>
      <c r="W34" s="184">
        <v>4</v>
      </c>
      <c r="X34" s="195">
        <v>0</v>
      </c>
      <c r="Y34" s="74">
        <v>0</v>
      </c>
      <c r="Z34" s="185">
        <v>80</v>
      </c>
      <c r="AA34" s="66">
        <f t="shared" si="6"/>
        <v>0.5</v>
      </c>
      <c r="AB34" s="93">
        <f t="shared" si="23"/>
        <v>239.33</v>
      </c>
      <c r="AC34" s="99">
        <v>0</v>
      </c>
      <c r="AD34" s="99">
        <v>0</v>
      </c>
      <c r="AE34" s="72">
        <v>0</v>
      </c>
      <c r="AF34" s="191">
        <v>0</v>
      </c>
      <c r="AG34" s="145">
        <f t="shared" si="21"/>
        <v>0</v>
      </c>
      <c r="AH34" s="188">
        <v>0</v>
      </c>
      <c r="AI34" s="94">
        <v>150</v>
      </c>
      <c r="AJ34" s="95">
        <f t="shared" si="7"/>
        <v>150</v>
      </c>
      <c r="AK34" s="96">
        <f t="shared" si="8"/>
        <v>0</v>
      </c>
      <c r="AL34" s="147"/>
      <c r="AM34" s="4"/>
      <c r="AN34" s="7">
        <f t="shared" si="81"/>
        <v>1</v>
      </c>
      <c r="AO34" s="7">
        <f t="shared" si="82"/>
        <v>1</v>
      </c>
      <c r="AP34" s="7">
        <f t="shared" si="83"/>
        <v>0</v>
      </c>
      <c r="AQ34" s="7">
        <f t="shared" si="84"/>
        <v>0</v>
      </c>
      <c r="AR34" s="7">
        <f t="shared" si="85"/>
        <v>0</v>
      </c>
      <c r="AS34" s="7">
        <f t="shared" si="86"/>
        <v>0</v>
      </c>
      <c r="AT34" s="7">
        <f t="shared" si="87"/>
        <v>0</v>
      </c>
      <c r="AU34" s="7">
        <f t="shared" si="88"/>
        <v>0</v>
      </c>
      <c r="AV34" s="7">
        <f t="shared" si="89"/>
        <v>0</v>
      </c>
      <c r="AW34" s="7">
        <f t="shared" si="90"/>
        <v>0</v>
      </c>
      <c r="AX34" s="75">
        <f t="shared" ref="AX34:AX43" si="119">AN34*100+AO34*50+AP34*20+AQ34*10</f>
        <v>150</v>
      </c>
      <c r="AY34" s="129"/>
      <c r="AZ34" s="129"/>
      <c r="BA34" s="137">
        <v>3981927</v>
      </c>
      <c r="BB34" s="136" t="s">
        <v>268</v>
      </c>
    </row>
    <row r="35" spans="1:54" ht="145.5" customHeight="1">
      <c r="A35" s="108">
        <v>29</v>
      </c>
      <c r="B35" s="163">
        <v>900212</v>
      </c>
      <c r="C35" s="84" t="s">
        <v>474</v>
      </c>
      <c r="D35" s="155" t="s">
        <v>235</v>
      </c>
      <c r="E35" s="122" t="s">
        <v>201</v>
      </c>
      <c r="F35" s="116">
        <v>204</v>
      </c>
      <c r="G35" s="127" t="s">
        <v>94</v>
      </c>
      <c r="H35" s="73">
        <v>17</v>
      </c>
      <c r="I35" s="109">
        <v>0</v>
      </c>
      <c r="J35" s="64">
        <f t="shared" si="0"/>
        <v>17</v>
      </c>
      <c r="K35" s="65">
        <f t="shared" si="1"/>
        <v>136</v>
      </c>
      <c r="L35" s="66">
        <f t="shared" si="19"/>
        <v>0.98076923076923073</v>
      </c>
      <c r="M35" s="67">
        <f t="shared" si="2"/>
        <v>133.38461538461539</v>
      </c>
      <c r="N35" s="73">
        <v>2</v>
      </c>
      <c r="O35" s="67">
        <f t="shared" si="3"/>
        <v>2.9423076923076921</v>
      </c>
      <c r="P35" s="68">
        <v>0</v>
      </c>
      <c r="Q35" s="67">
        <f t="shared" si="4"/>
        <v>0</v>
      </c>
      <c r="R35" s="68">
        <v>0</v>
      </c>
      <c r="S35" s="67">
        <f t="shared" si="5"/>
        <v>0</v>
      </c>
      <c r="T35" s="72">
        <v>10</v>
      </c>
      <c r="U35" s="74">
        <f t="shared" si="20"/>
        <v>8.5</v>
      </c>
      <c r="V35" s="72">
        <v>0</v>
      </c>
      <c r="W35" s="184">
        <v>4</v>
      </c>
      <c r="X35" s="195">
        <v>0</v>
      </c>
      <c r="Y35" s="74">
        <v>0</v>
      </c>
      <c r="Z35" s="66">
        <v>0</v>
      </c>
      <c r="AA35" s="66">
        <f t="shared" si="6"/>
        <v>0.5</v>
      </c>
      <c r="AB35" s="93">
        <f t="shared" si="23"/>
        <v>159.33000000000001</v>
      </c>
      <c r="AC35" s="99">
        <v>0</v>
      </c>
      <c r="AD35" s="99">
        <v>0</v>
      </c>
      <c r="AE35" s="72">
        <v>0</v>
      </c>
      <c r="AF35" s="191">
        <v>0</v>
      </c>
      <c r="AG35" s="145">
        <f t="shared" si="21"/>
        <v>0</v>
      </c>
      <c r="AH35" s="188">
        <v>0</v>
      </c>
      <c r="AI35" s="94">
        <v>100</v>
      </c>
      <c r="AJ35" s="95">
        <f t="shared" si="7"/>
        <v>100</v>
      </c>
      <c r="AK35" s="96">
        <f t="shared" si="8"/>
        <v>0</v>
      </c>
      <c r="AL35" s="147"/>
      <c r="AM35" s="4"/>
      <c r="AN35" s="7">
        <f t="shared" si="81"/>
        <v>1</v>
      </c>
      <c r="AO35" s="7">
        <f t="shared" si="82"/>
        <v>0</v>
      </c>
      <c r="AP35" s="7">
        <f t="shared" si="83"/>
        <v>0</v>
      </c>
      <c r="AQ35" s="7">
        <f t="shared" si="84"/>
        <v>0</v>
      </c>
      <c r="AR35" s="7">
        <f t="shared" si="85"/>
        <v>0</v>
      </c>
      <c r="AS35" s="7">
        <f t="shared" si="86"/>
        <v>0</v>
      </c>
      <c r="AT35" s="7">
        <f t="shared" si="87"/>
        <v>0</v>
      </c>
      <c r="AU35" s="7">
        <f t="shared" si="88"/>
        <v>0</v>
      </c>
      <c r="AV35" s="7">
        <f t="shared" si="89"/>
        <v>0</v>
      </c>
      <c r="AW35" s="7">
        <f t="shared" si="90"/>
        <v>0</v>
      </c>
      <c r="AX35" s="75">
        <f t="shared" si="119"/>
        <v>100</v>
      </c>
      <c r="AY35" s="129"/>
      <c r="AZ35" s="129"/>
      <c r="BA35" s="137">
        <v>3948096</v>
      </c>
      <c r="BB35" s="136" t="s">
        <v>269</v>
      </c>
    </row>
    <row r="36" spans="1:54" ht="145.5" customHeight="1">
      <c r="A36" s="108">
        <v>30</v>
      </c>
      <c r="B36" s="163">
        <v>900240</v>
      </c>
      <c r="C36" s="84" t="s">
        <v>375</v>
      </c>
      <c r="D36" s="155" t="s">
        <v>235</v>
      </c>
      <c r="E36" s="122" t="s">
        <v>201</v>
      </c>
      <c r="F36" s="116">
        <v>204</v>
      </c>
      <c r="G36" s="127" t="s">
        <v>97</v>
      </c>
      <c r="H36" s="73">
        <v>17</v>
      </c>
      <c r="I36" s="109">
        <v>0</v>
      </c>
      <c r="J36" s="64">
        <f t="shared" si="0"/>
        <v>17</v>
      </c>
      <c r="K36" s="65">
        <f t="shared" si="1"/>
        <v>136</v>
      </c>
      <c r="L36" s="66">
        <f t="shared" si="19"/>
        <v>0.98076923076923073</v>
      </c>
      <c r="M36" s="67">
        <f t="shared" si="2"/>
        <v>133.38461538461539</v>
      </c>
      <c r="N36" s="73">
        <v>2</v>
      </c>
      <c r="O36" s="67">
        <f t="shared" si="3"/>
        <v>2.9423076923076921</v>
      </c>
      <c r="P36" s="68">
        <v>0</v>
      </c>
      <c r="Q36" s="67">
        <f t="shared" si="4"/>
        <v>0</v>
      </c>
      <c r="R36" s="68">
        <v>0</v>
      </c>
      <c r="S36" s="67">
        <f t="shared" si="5"/>
        <v>0</v>
      </c>
      <c r="T36" s="72">
        <v>10</v>
      </c>
      <c r="U36" s="74">
        <f t="shared" si="20"/>
        <v>8.5</v>
      </c>
      <c r="V36" s="72">
        <v>0</v>
      </c>
      <c r="W36" s="184">
        <v>4</v>
      </c>
      <c r="X36" s="195">
        <v>0</v>
      </c>
      <c r="Y36" s="74">
        <v>0</v>
      </c>
      <c r="Z36" s="66">
        <v>0</v>
      </c>
      <c r="AA36" s="66">
        <f t="shared" si="6"/>
        <v>0.5</v>
      </c>
      <c r="AB36" s="93">
        <f t="shared" si="23"/>
        <v>159.33000000000001</v>
      </c>
      <c r="AC36" s="99">
        <v>1</v>
      </c>
      <c r="AD36" s="99">
        <v>3</v>
      </c>
      <c r="AE36" s="72">
        <v>0</v>
      </c>
      <c r="AF36" s="191">
        <v>0</v>
      </c>
      <c r="AG36" s="145">
        <f t="shared" si="21"/>
        <v>0</v>
      </c>
      <c r="AH36" s="188">
        <v>0</v>
      </c>
      <c r="AI36" s="94">
        <v>100</v>
      </c>
      <c r="AJ36" s="95">
        <f t="shared" si="7"/>
        <v>100</v>
      </c>
      <c r="AK36" s="96">
        <f t="shared" si="8"/>
        <v>0</v>
      </c>
      <c r="AL36" s="147"/>
      <c r="AM36" s="4"/>
      <c r="AN36" s="7">
        <f t="shared" si="81"/>
        <v>1</v>
      </c>
      <c r="AO36" s="7">
        <f t="shared" si="82"/>
        <v>0</v>
      </c>
      <c r="AP36" s="7">
        <f t="shared" si="83"/>
        <v>0</v>
      </c>
      <c r="AQ36" s="7">
        <f t="shared" si="84"/>
        <v>0</v>
      </c>
      <c r="AR36" s="7">
        <f t="shared" si="85"/>
        <v>0</v>
      </c>
      <c r="AS36" s="7">
        <f t="shared" si="86"/>
        <v>0</v>
      </c>
      <c r="AT36" s="7">
        <f t="shared" si="87"/>
        <v>0</v>
      </c>
      <c r="AU36" s="7">
        <f t="shared" si="88"/>
        <v>0</v>
      </c>
      <c r="AV36" s="7">
        <f t="shared" si="89"/>
        <v>0</v>
      </c>
      <c r="AW36" s="7">
        <f t="shared" si="90"/>
        <v>0</v>
      </c>
      <c r="AX36" s="75">
        <f t="shared" si="119"/>
        <v>100</v>
      </c>
      <c r="AY36" s="129"/>
      <c r="AZ36" s="129"/>
      <c r="BA36" s="137">
        <v>3949731</v>
      </c>
      <c r="BB36" s="136" t="s">
        <v>270</v>
      </c>
    </row>
    <row r="37" spans="1:54" ht="145.5" customHeight="1">
      <c r="A37" s="108">
        <v>31</v>
      </c>
      <c r="B37" s="163">
        <v>900242</v>
      </c>
      <c r="C37" s="84" t="s">
        <v>376</v>
      </c>
      <c r="D37" s="155" t="s">
        <v>235</v>
      </c>
      <c r="E37" s="122" t="s">
        <v>201</v>
      </c>
      <c r="F37" s="116">
        <v>204</v>
      </c>
      <c r="G37" s="127" t="s">
        <v>97</v>
      </c>
      <c r="H37" s="73">
        <v>16</v>
      </c>
      <c r="I37" s="109">
        <v>0</v>
      </c>
      <c r="J37" s="64">
        <f t="shared" si="0"/>
        <v>16</v>
      </c>
      <c r="K37" s="65">
        <f t="shared" si="1"/>
        <v>128</v>
      </c>
      <c r="L37" s="66">
        <f t="shared" si="19"/>
        <v>0.98076923076923073</v>
      </c>
      <c r="M37" s="67">
        <f t="shared" si="2"/>
        <v>125.53846153846153</v>
      </c>
      <c r="N37" s="73">
        <v>0</v>
      </c>
      <c r="O37" s="67">
        <f t="shared" si="3"/>
        <v>0</v>
      </c>
      <c r="P37" s="68">
        <v>0</v>
      </c>
      <c r="Q37" s="67">
        <f t="shared" si="4"/>
        <v>0</v>
      </c>
      <c r="R37" s="68">
        <v>0</v>
      </c>
      <c r="S37" s="67">
        <f t="shared" si="5"/>
        <v>0</v>
      </c>
      <c r="T37" s="72">
        <v>10</v>
      </c>
      <c r="U37" s="74">
        <f t="shared" si="20"/>
        <v>8</v>
      </c>
      <c r="V37" s="72">
        <v>0</v>
      </c>
      <c r="W37" s="184">
        <v>4</v>
      </c>
      <c r="X37" s="195">
        <v>0</v>
      </c>
      <c r="Y37" s="74">
        <v>0</v>
      </c>
      <c r="Z37" s="66">
        <v>0</v>
      </c>
      <c r="AA37" s="66">
        <f t="shared" si="6"/>
        <v>0</v>
      </c>
      <c r="AB37" s="93">
        <f t="shared" si="23"/>
        <v>147.54</v>
      </c>
      <c r="AC37" s="99">
        <v>1</v>
      </c>
      <c r="AD37" s="99">
        <v>1</v>
      </c>
      <c r="AE37" s="72">
        <v>0</v>
      </c>
      <c r="AF37" s="191">
        <v>0</v>
      </c>
      <c r="AG37" s="145">
        <f t="shared" si="21"/>
        <v>0</v>
      </c>
      <c r="AH37" s="188">
        <v>0</v>
      </c>
      <c r="AI37" s="94">
        <v>100</v>
      </c>
      <c r="AJ37" s="95">
        <f t="shared" si="7"/>
        <v>100</v>
      </c>
      <c r="AK37" s="96">
        <f t="shared" si="8"/>
        <v>0</v>
      </c>
      <c r="AL37" s="147"/>
      <c r="AM37" s="4"/>
      <c r="AN37" s="7">
        <f t="shared" si="81"/>
        <v>1</v>
      </c>
      <c r="AO37" s="7">
        <f t="shared" si="82"/>
        <v>0</v>
      </c>
      <c r="AP37" s="7">
        <f t="shared" si="83"/>
        <v>0</v>
      </c>
      <c r="AQ37" s="7">
        <f t="shared" si="84"/>
        <v>0</v>
      </c>
      <c r="AR37" s="7">
        <f t="shared" si="85"/>
        <v>0</v>
      </c>
      <c r="AS37" s="7">
        <f t="shared" si="86"/>
        <v>0</v>
      </c>
      <c r="AT37" s="7">
        <f t="shared" si="87"/>
        <v>0</v>
      </c>
      <c r="AU37" s="7">
        <f t="shared" si="88"/>
        <v>0</v>
      </c>
      <c r="AV37" s="7">
        <f t="shared" si="89"/>
        <v>0</v>
      </c>
      <c r="AW37" s="7">
        <f t="shared" si="90"/>
        <v>0</v>
      </c>
      <c r="AX37" s="75">
        <f t="shared" si="119"/>
        <v>100</v>
      </c>
      <c r="AY37" s="129"/>
      <c r="AZ37" s="129"/>
      <c r="BA37" s="137">
        <v>3997538</v>
      </c>
      <c r="BB37" s="136" t="s">
        <v>271</v>
      </c>
    </row>
    <row r="38" spans="1:54" ht="145.5" customHeight="1">
      <c r="A38" s="108">
        <v>32</v>
      </c>
      <c r="B38" s="163">
        <v>900247</v>
      </c>
      <c r="C38" s="84" t="s">
        <v>377</v>
      </c>
      <c r="D38" s="155" t="s">
        <v>235</v>
      </c>
      <c r="E38" s="122" t="s">
        <v>201</v>
      </c>
      <c r="F38" s="116">
        <v>204</v>
      </c>
      <c r="G38" s="127" t="s">
        <v>98</v>
      </c>
      <c r="H38" s="73">
        <v>16</v>
      </c>
      <c r="I38" s="109">
        <v>0</v>
      </c>
      <c r="J38" s="64">
        <f t="shared" si="0"/>
        <v>16</v>
      </c>
      <c r="K38" s="65">
        <f t="shared" si="1"/>
        <v>128</v>
      </c>
      <c r="L38" s="66">
        <f t="shared" si="19"/>
        <v>0.98076923076923073</v>
      </c>
      <c r="M38" s="67">
        <f t="shared" si="2"/>
        <v>125.53846153846153</v>
      </c>
      <c r="N38" s="73">
        <v>0</v>
      </c>
      <c r="O38" s="67">
        <f t="shared" si="3"/>
        <v>0</v>
      </c>
      <c r="P38" s="68">
        <v>0</v>
      </c>
      <c r="Q38" s="67">
        <f t="shared" si="4"/>
        <v>0</v>
      </c>
      <c r="R38" s="68">
        <v>0</v>
      </c>
      <c r="S38" s="67">
        <f t="shared" si="5"/>
        <v>0</v>
      </c>
      <c r="T38" s="72">
        <v>10</v>
      </c>
      <c r="U38" s="74">
        <f t="shared" si="20"/>
        <v>8</v>
      </c>
      <c r="V38" s="72">
        <v>0</v>
      </c>
      <c r="W38" s="184">
        <v>4</v>
      </c>
      <c r="X38" s="195">
        <v>0</v>
      </c>
      <c r="Y38" s="74">
        <v>0</v>
      </c>
      <c r="Z38" s="66">
        <v>0</v>
      </c>
      <c r="AA38" s="66">
        <f t="shared" si="6"/>
        <v>0</v>
      </c>
      <c r="AB38" s="93">
        <f t="shared" si="23"/>
        <v>147.54</v>
      </c>
      <c r="AC38" s="99">
        <v>0</v>
      </c>
      <c r="AD38" s="99">
        <v>0</v>
      </c>
      <c r="AE38" s="72">
        <v>0</v>
      </c>
      <c r="AF38" s="191">
        <v>0</v>
      </c>
      <c r="AG38" s="145">
        <f t="shared" si="21"/>
        <v>0</v>
      </c>
      <c r="AH38" s="188">
        <v>0</v>
      </c>
      <c r="AI38" s="94">
        <v>100</v>
      </c>
      <c r="AJ38" s="95">
        <f t="shared" si="7"/>
        <v>100</v>
      </c>
      <c r="AK38" s="96">
        <f t="shared" si="8"/>
        <v>0</v>
      </c>
      <c r="AL38" s="147"/>
      <c r="AM38" s="4"/>
      <c r="AN38" s="7">
        <f t="shared" si="81"/>
        <v>1</v>
      </c>
      <c r="AO38" s="7">
        <f t="shared" si="82"/>
        <v>0</v>
      </c>
      <c r="AP38" s="7">
        <f t="shared" si="83"/>
        <v>0</v>
      </c>
      <c r="AQ38" s="7">
        <f t="shared" si="84"/>
        <v>0</v>
      </c>
      <c r="AR38" s="7">
        <f t="shared" si="85"/>
        <v>0</v>
      </c>
      <c r="AS38" s="7">
        <f t="shared" si="86"/>
        <v>0</v>
      </c>
      <c r="AT38" s="7">
        <f t="shared" si="87"/>
        <v>0</v>
      </c>
      <c r="AU38" s="7">
        <f t="shared" si="88"/>
        <v>0</v>
      </c>
      <c r="AV38" s="7">
        <f t="shared" si="89"/>
        <v>0</v>
      </c>
      <c r="AW38" s="7">
        <f t="shared" si="90"/>
        <v>0</v>
      </c>
      <c r="AX38" s="75">
        <f t="shared" si="119"/>
        <v>100</v>
      </c>
      <c r="AY38" s="129"/>
      <c r="AZ38" s="129"/>
      <c r="BA38" s="137">
        <v>3943097</v>
      </c>
      <c r="BB38" s="136" t="s">
        <v>272</v>
      </c>
    </row>
    <row r="39" spans="1:54" ht="145.5" customHeight="1">
      <c r="A39" s="108">
        <v>33</v>
      </c>
      <c r="B39" s="163">
        <v>900249</v>
      </c>
      <c r="C39" s="84" t="s">
        <v>378</v>
      </c>
      <c r="D39" s="155" t="s">
        <v>235</v>
      </c>
      <c r="E39" s="122" t="s">
        <v>201</v>
      </c>
      <c r="F39" s="116">
        <v>204</v>
      </c>
      <c r="G39" s="127" t="s">
        <v>98</v>
      </c>
      <c r="H39" s="73">
        <v>17</v>
      </c>
      <c r="I39" s="109">
        <v>0</v>
      </c>
      <c r="J39" s="64">
        <f t="shared" si="0"/>
        <v>17</v>
      </c>
      <c r="K39" s="65">
        <f t="shared" si="1"/>
        <v>136</v>
      </c>
      <c r="L39" s="66">
        <f t="shared" si="19"/>
        <v>0.98076923076923073</v>
      </c>
      <c r="M39" s="67">
        <f t="shared" si="2"/>
        <v>133.38461538461539</v>
      </c>
      <c r="N39" s="73">
        <v>2</v>
      </c>
      <c r="O39" s="67">
        <f t="shared" si="3"/>
        <v>2.9423076923076921</v>
      </c>
      <c r="P39" s="68">
        <v>0</v>
      </c>
      <c r="Q39" s="67">
        <f t="shared" si="4"/>
        <v>0</v>
      </c>
      <c r="R39" s="68">
        <v>0</v>
      </c>
      <c r="S39" s="67">
        <f t="shared" si="5"/>
        <v>0</v>
      </c>
      <c r="T39" s="72">
        <v>10</v>
      </c>
      <c r="U39" s="74">
        <f t="shared" si="20"/>
        <v>8.5</v>
      </c>
      <c r="V39" s="72">
        <v>0</v>
      </c>
      <c r="W39" s="184">
        <v>4</v>
      </c>
      <c r="X39" s="195">
        <v>0</v>
      </c>
      <c r="Y39" s="74">
        <v>0</v>
      </c>
      <c r="Z39" s="66">
        <v>0</v>
      </c>
      <c r="AA39" s="66">
        <f t="shared" si="6"/>
        <v>0.5</v>
      </c>
      <c r="AB39" s="93">
        <f t="shared" si="23"/>
        <v>159.33000000000001</v>
      </c>
      <c r="AC39" s="99">
        <v>1</v>
      </c>
      <c r="AD39" s="99">
        <v>3</v>
      </c>
      <c r="AE39" s="72">
        <v>0</v>
      </c>
      <c r="AF39" s="191">
        <v>0</v>
      </c>
      <c r="AG39" s="145">
        <f t="shared" si="21"/>
        <v>0</v>
      </c>
      <c r="AH39" s="188">
        <v>0</v>
      </c>
      <c r="AI39" s="94">
        <v>100</v>
      </c>
      <c r="AJ39" s="95">
        <f t="shared" si="7"/>
        <v>100</v>
      </c>
      <c r="AK39" s="96">
        <f t="shared" si="8"/>
        <v>0</v>
      </c>
      <c r="AL39" s="147"/>
      <c r="AM39" s="4"/>
      <c r="AN39" s="7">
        <f t="shared" si="81"/>
        <v>1</v>
      </c>
      <c r="AO39" s="7">
        <f t="shared" si="82"/>
        <v>0</v>
      </c>
      <c r="AP39" s="7">
        <f t="shared" si="83"/>
        <v>0</v>
      </c>
      <c r="AQ39" s="7">
        <f t="shared" si="84"/>
        <v>0</v>
      </c>
      <c r="AR39" s="7">
        <f t="shared" si="85"/>
        <v>0</v>
      </c>
      <c r="AS39" s="7">
        <f t="shared" si="86"/>
        <v>0</v>
      </c>
      <c r="AT39" s="7">
        <f t="shared" si="87"/>
        <v>0</v>
      </c>
      <c r="AU39" s="7">
        <f t="shared" si="88"/>
        <v>0</v>
      </c>
      <c r="AV39" s="7">
        <f t="shared" si="89"/>
        <v>0</v>
      </c>
      <c r="AW39" s="7">
        <f t="shared" si="90"/>
        <v>0</v>
      </c>
      <c r="AX39" s="75">
        <f t="shared" si="119"/>
        <v>100</v>
      </c>
      <c r="AY39" s="129"/>
      <c r="AZ39" s="129"/>
      <c r="BA39" s="137">
        <v>3924937</v>
      </c>
      <c r="BB39" s="136" t="s">
        <v>273</v>
      </c>
    </row>
    <row r="40" spans="1:54" ht="145.5" customHeight="1">
      <c r="A40" s="108">
        <v>34</v>
      </c>
      <c r="B40" s="163">
        <v>900254</v>
      </c>
      <c r="C40" s="84" t="s">
        <v>393</v>
      </c>
      <c r="D40" s="155" t="s">
        <v>236</v>
      </c>
      <c r="E40" s="122" t="s">
        <v>201</v>
      </c>
      <c r="F40" s="116">
        <v>204</v>
      </c>
      <c r="G40" s="115" t="s">
        <v>100</v>
      </c>
      <c r="H40" s="73">
        <v>17</v>
      </c>
      <c r="I40" s="109">
        <v>0</v>
      </c>
      <c r="J40" s="64">
        <f t="shared" si="0"/>
        <v>17</v>
      </c>
      <c r="K40" s="65">
        <f t="shared" si="1"/>
        <v>136</v>
      </c>
      <c r="L40" s="66">
        <f t="shared" si="19"/>
        <v>0.98076923076923073</v>
      </c>
      <c r="M40" s="67">
        <f t="shared" si="2"/>
        <v>133.38461538461539</v>
      </c>
      <c r="N40" s="73">
        <v>2</v>
      </c>
      <c r="O40" s="67">
        <f t="shared" si="3"/>
        <v>2.9423076923076921</v>
      </c>
      <c r="P40" s="68">
        <v>0</v>
      </c>
      <c r="Q40" s="67">
        <f t="shared" si="4"/>
        <v>0</v>
      </c>
      <c r="R40" s="68">
        <v>0</v>
      </c>
      <c r="S40" s="67">
        <f t="shared" si="5"/>
        <v>0</v>
      </c>
      <c r="T40" s="72">
        <v>10</v>
      </c>
      <c r="U40" s="74">
        <f t="shared" si="20"/>
        <v>8.5</v>
      </c>
      <c r="V40" s="72">
        <v>0</v>
      </c>
      <c r="W40" s="184">
        <v>4</v>
      </c>
      <c r="X40" s="195">
        <v>0</v>
      </c>
      <c r="Y40" s="74">
        <v>0</v>
      </c>
      <c r="Z40" s="66">
        <v>0</v>
      </c>
      <c r="AA40" s="66">
        <f t="shared" si="6"/>
        <v>0.5</v>
      </c>
      <c r="AB40" s="93">
        <f t="shared" si="23"/>
        <v>159.33000000000001</v>
      </c>
      <c r="AC40" s="99">
        <v>0</v>
      </c>
      <c r="AD40" s="99">
        <v>0</v>
      </c>
      <c r="AE40" s="72">
        <v>0</v>
      </c>
      <c r="AF40" s="191">
        <v>0</v>
      </c>
      <c r="AG40" s="145">
        <f t="shared" si="21"/>
        <v>0</v>
      </c>
      <c r="AH40" s="188">
        <v>0</v>
      </c>
      <c r="AI40" s="94">
        <v>100</v>
      </c>
      <c r="AJ40" s="95">
        <f t="shared" si="7"/>
        <v>100</v>
      </c>
      <c r="AK40" s="96">
        <f t="shared" si="8"/>
        <v>0</v>
      </c>
      <c r="AL40" s="147"/>
      <c r="AM40" s="4"/>
      <c r="AN40" s="7">
        <f t="shared" si="81"/>
        <v>1</v>
      </c>
      <c r="AO40" s="7">
        <f t="shared" si="82"/>
        <v>0</v>
      </c>
      <c r="AP40" s="7">
        <f t="shared" si="83"/>
        <v>0</v>
      </c>
      <c r="AQ40" s="7">
        <f t="shared" si="84"/>
        <v>0</v>
      </c>
      <c r="AR40" s="7">
        <f t="shared" si="85"/>
        <v>0</v>
      </c>
      <c r="AS40" s="7">
        <f t="shared" si="86"/>
        <v>0</v>
      </c>
      <c r="AT40" s="7">
        <f t="shared" si="87"/>
        <v>0</v>
      </c>
      <c r="AU40" s="7">
        <f t="shared" si="88"/>
        <v>0</v>
      </c>
      <c r="AV40" s="7">
        <f t="shared" si="89"/>
        <v>0</v>
      </c>
      <c r="AW40" s="7">
        <f t="shared" si="90"/>
        <v>0</v>
      </c>
      <c r="AX40" s="75">
        <f t="shared" si="119"/>
        <v>100</v>
      </c>
      <c r="AY40" s="129"/>
      <c r="AZ40" s="129"/>
      <c r="BA40" s="137">
        <v>4424039</v>
      </c>
      <c r="BB40" s="136" t="s">
        <v>274</v>
      </c>
    </row>
    <row r="41" spans="1:54" ht="145.5" customHeight="1">
      <c r="A41" s="108">
        <v>35</v>
      </c>
      <c r="B41" s="163">
        <v>900259</v>
      </c>
      <c r="C41" s="84" t="s">
        <v>101</v>
      </c>
      <c r="D41" s="155" t="s">
        <v>88</v>
      </c>
      <c r="E41" s="122" t="s">
        <v>204</v>
      </c>
      <c r="F41" s="116">
        <v>204</v>
      </c>
      <c r="G41" s="127" t="s">
        <v>104</v>
      </c>
      <c r="H41" s="73">
        <v>15</v>
      </c>
      <c r="I41" s="109">
        <v>0</v>
      </c>
      <c r="J41" s="64">
        <f t="shared" si="0"/>
        <v>15</v>
      </c>
      <c r="K41" s="65">
        <f t="shared" si="1"/>
        <v>120</v>
      </c>
      <c r="L41" s="66">
        <f t="shared" si="19"/>
        <v>0.98076923076923073</v>
      </c>
      <c r="M41" s="67">
        <f t="shared" si="2"/>
        <v>117.69230769230769</v>
      </c>
      <c r="N41" s="73">
        <v>0</v>
      </c>
      <c r="O41" s="67">
        <f t="shared" si="3"/>
        <v>0</v>
      </c>
      <c r="P41" s="68">
        <v>0</v>
      </c>
      <c r="Q41" s="67">
        <f t="shared" si="4"/>
        <v>0</v>
      </c>
      <c r="R41" s="68">
        <v>0</v>
      </c>
      <c r="S41" s="67">
        <f t="shared" si="5"/>
        <v>0</v>
      </c>
      <c r="T41" s="72">
        <v>10</v>
      </c>
      <c r="U41" s="74">
        <f t="shared" si="20"/>
        <v>7.5</v>
      </c>
      <c r="V41" s="72">
        <v>0</v>
      </c>
      <c r="W41" s="184">
        <v>4</v>
      </c>
      <c r="X41" s="195">
        <v>0</v>
      </c>
      <c r="Y41" s="74">
        <v>0</v>
      </c>
      <c r="Z41" s="185">
        <v>20</v>
      </c>
      <c r="AA41" s="66">
        <f t="shared" si="6"/>
        <v>0</v>
      </c>
      <c r="AB41" s="93">
        <f t="shared" si="23"/>
        <v>159.19</v>
      </c>
      <c r="AC41" s="99">
        <v>0</v>
      </c>
      <c r="AD41" s="99">
        <v>0</v>
      </c>
      <c r="AE41" s="72">
        <v>0</v>
      </c>
      <c r="AF41" s="191">
        <v>0</v>
      </c>
      <c r="AG41" s="145">
        <f t="shared" si="21"/>
        <v>0</v>
      </c>
      <c r="AH41" s="188">
        <v>0</v>
      </c>
      <c r="AI41" s="94">
        <v>100</v>
      </c>
      <c r="AJ41" s="95">
        <f t="shared" si="7"/>
        <v>100</v>
      </c>
      <c r="AK41" s="96">
        <f t="shared" si="8"/>
        <v>0</v>
      </c>
      <c r="AL41" s="147"/>
      <c r="AM41" s="4"/>
      <c r="AN41" s="7">
        <f t="shared" si="81"/>
        <v>1</v>
      </c>
      <c r="AO41" s="7">
        <f t="shared" si="82"/>
        <v>0</v>
      </c>
      <c r="AP41" s="7">
        <f t="shared" si="83"/>
        <v>0</v>
      </c>
      <c r="AQ41" s="7">
        <f t="shared" si="84"/>
        <v>0</v>
      </c>
      <c r="AR41" s="7">
        <f t="shared" si="85"/>
        <v>0</v>
      </c>
      <c r="AS41" s="7">
        <f t="shared" si="86"/>
        <v>0</v>
      </c>
      <c r="AT41" s="7">
        <f t="shared" si="87"/>
        <v>0</v>
      </c>
      <c r="AU41" s="7">
        <f t="shared" si="88"/>
        <v>0</v>
      </c>
      <c r="AV41" s="7">
        <f t="shared" si="89"/>
        <v>0</v>
      </c>
      <c r="AW41" s="7">
        <f t="shared" si="90"/>
        <v>0</v>
      </c>
      <c r="AX41" s="75">
        <f t="shared" si="119"/>
        <v>100</v>
      </c>
      <c r="AY41" s="129"/>
      <c r="AZ41" s="129"/>
      <c r="BA41" s="137">
        <v>3947908</v>
      </c>
      <c r="BB41" s="136" t="s">
        <v>275</v>
      </c>
    </row>
    <row r="42" spans="1:54" ht="145.5" customHeight="1">
      <c r="A42" s="108">
        <v>36</v>
      </c>
      <c r="B42" s="163">
        <v>900260</v>
      </c>
      <c r="C42" s="84" t="s">
        <v>102</v>
      </c>
      <c r="D42" s="155" t="s">
        <v>108</v>
      </c>
      <c r="E42" s="122" t="s">
        <v>201</v>
      </c>
      <c r="F42" s="116">
        <v>204</v>
      </c>
      <c r="G42" s="127" t="s">
        <v>104</v>
      </c>
      <c r="H42" s="73">
        <v>16.5</v>
      </c>
      <c r="I42" s="109">
        <v>0</v>
      </c>
      <c r="J42" s="64">
        <f t="shared" si="0"/>
        <v>16.5</v>
      </c>
      <c r="K42" s="65">
        <f t="shared" si="1"/>
        <v>132</v>
      </c>
      <c r="L42" s="66">
        <f t="shared" si="19"/>
        <v>0.98076923076923073</v>
      </c>
      <c r="M42" s="67">
        <f t="shared" si="2"/>
        <v>129.46153846153845</v>
      </c>
      <c r="N42" s="73">
        <v>0</v>
      </c>
      <c r="O42" s="67">
        <f t="shared" si="3"/>
        <v>0</v>
      </c>
      <c r="P42" s="68">
        <v>0</v>
      </c>
      <c r="Q42" s="67">
        <f t="shared" si="4"/>
        <v>0</v>
      </c>
      <c r="R42" s="68">
        <v>0</v>
      </c>
      <c r="S42" s="67">
        <f t="shared" si="5"/>
        <v>0</v>
      </c>
      <c r="T42" s="72">
        <v>10</v>
      </c>
      <c r="U42" s="74">
        <f t="shared" si="20"/>
        <v>8.25</v>
      </c>
      <c r="V42" s="72">
        <v>0</v>
      </c>
      <c r="W42" s="184">
        <v>4</v>
      </c>
      <c r="X42" s="195">
        <v>0</v>
      </c>
      <c r="Y42" s="74">
        <v>0</v>
      </c>
      <c r="Z42" s="66">
        <v>0</v>
      </c>
      <c r="AA42" s="66">
        <f t="shared" si="6"/>
        <v>0</v>
      </c>
      <c r="AB42" s="93">
        <f t="shared" si="23"/>
        <v>151.71</v>
      </c>
      <c r="AC42" s="99">
        <v>1</v>
      </c>
      <c r="AD42" s="99">
        <v>2</v>
      </c>
      <c r="AE42" s="72">
        <v>0</v>
      </c>
      <c r="AF42" s="191">
        <v>0</v>
      </c>
      <c r="AG42" s="145">
        <f t="shared" si="21"/>
        <v>0</v>
      </c>
      <c r="AH42" s="188">
        <v>0</v>
      </c>
      <c r="AI42" s="94">
        <v>100</v>
      </c>
      <c r="AJ42" s="95">
        <f t="shared" si="7"/>
        <v>100</v>
      </c>
      <c r="AK42" s="96">
        <f t="shared" si="8"/>
        <v>0</v>
      </c>
      <c r="AL42" s="147"/>
      <c r="AM42" s="4"/>
      <c r="AN42" s="7">
        <f t="shared" si="81"/>
        <v>1</v>
      </c>
      <c r="AO42" s="7">
        <f t="shared" si="82"/>
        <v>0</v>
      </c>
      <c r="AP42" s="7">
        <f t="shared" si="83"/>
        <v>0</v>
      </c>
      <c r="AQ42" s="7">
        <f t="shared" si="84"/>
        <v>0</v>
      </c>
      <c r="AR42" s="7">
        <f t="shared" si="85"/>
        <v>0</v>
      </c>
      <c r="AS42" s="7">
        <f t="shared" si="86"/>
        <v>0</v>
      </c>
      <c r="AT42" s="7">
        <f t="shared" si="87"/>
        <v>0</v>
      </c>
      <c r="AU42" s="7">
        <f t="shared" si="88"/>
        <v>0</v>
      </c>
      <c r="AV42" s="7">
        <f t="shared" si="89"/>
        <v>0</v>
      </c>
      <c r="AW42" s="7">
        <f t="shared" si="90"/>
        <v>0</v>
      </c>
      <c r="AX42" s="75">
        <f t="shared" si="119"/>
        <v>100</v>
      </c>
      <c r="AY42" s="129"/>
      <c r="AZ42" s="129"/>
      <c r="BA42" s="137">
        <v>3997467</v>
      </c>
      <c r="BB42" s="136" t="s">
        <v>276</v>
      </c>
    </row>
    <row r="43" spans="1:54" ht="145.5" customHeight="1">
      <c r="A43" s="108">
        <v>37</v>
      </c>
      <c r="B43" s="163">
        <v>900264</v>
      </c>
      <c r="C43" s="84" t="s">
        <v>103</v>
      </c>
      <c r="D43" s="155" t="s">
        <v>627</v>
      </c>
      <c r="E43" s="122" t="s">
        <v>201</v>
      </c>
      <c r="F43" s="116">
        <v>204</v>
      </c>
      <c r="G43" s="127" t="s">
        <v>105</v>
      </c>
      <c r="H43" s="73">
        <v>16</v>
      </c>
      <c r="I43" s="109">
        <v>0</v>
      </c>
      <c r="J43" s="64">
        <f t="shared" si="0"/>
        <v>16</v>
      </c>
      <c r="K43" s="65">
        <f t="shared" si="1"/>
        <v>128</v>
      </c>
      <c r="L43" s="66">
        <f t="shared" si="19"/>
        <v>0.98076923076923073</v>
      </c>
      <c r="M43" s="67">
        <f t="shared" si="2"/>
        <v>125.53846153846153</v>
      </c>
      <c r="N43" s="73">
        <v>2</v>
      </c>
      <c r="O43" s="67">
        <f t="shared" si="3"/>
        <v>2.9423076923076921</v>
      </c>
      <c r="P43" s="68">
        <v>0</v>
      </c>
      <c r="Q43" s="67">
        <f t="shared" si="4"/>
        <v>0</v>
      </c>
      <c r="R43" s="68">
        <v>0</v>
      </c>
      <c r="S43" s="67">
        <f t="shared" si="5"/>
        <v>0</v>
      </c>
      <c r="T43" s="72">
        <v>10</v>
      </c>
      <c r="U43" s="74">
        <f t="shared" si="20"/>
        <v>8</v>
      </c>
      <c r="V43" s="72">
        <v>0</v>
      </c>
      <c r="W43" s="184">
        <v>4</v>
      </c>
      <c r="X43" s="195">
        <v>0</v>
      </c>
      <c r="Y43" s="74">
        <v>0</v>
      </c>
      <c r="Z43" s="66">
        <v>0</v>
      </c>
      <c r="AA43" s="66">
        <f t="shared" si="6"/>
        <v>0.5</v>
      </c>
      <c r="AB43" s="93">
        <f t="shared" si="23"/>
        <v>150.97999999999999</v>
      </c>
      <c r="AC43" s="99">
        <v>0</v>
      </c>
      <c r="AD43" s="99">
        <v>0</v>
      </c>
      <c r="AE43" s="72">
        <v>0</v>
      </c>
      <c r="AF43" s="191">
        <v>0</v>
      </c>
      <c r="AG43" s="145">
        <f t="shared" si="21"/>
        <v>0</v>
      </c>
      <c r="AH43" s="188">
        <v>0</v>
      </c>
      <c r="AI43" s="94">
        <v>100</v>
      </c>
      <c r="AJ43" s="95">
        <f t="shared" si="7"/>
        <v>100</v>
      </c>
      <c r="AK43" s="96">
        <f t="shared" si="8"/>
        <v>0</v>
      </c>
      <c r="AL43" s="147"/>
      <c r="AM43" s="4"/>
      <c r="AN43" s="7">
        <f t="shared" ref="AN43:AN56" si="120">INT(AI43/100)</f>
        <v>1</v>
      </c>
      <c r="AO43" s="7">
        <f t="shared" ref="AO43:AO56" si="121">INT(MOD(AI43,100)/50)</f>
        <v>0</v>
      </c>
      <c r="AP43" s="7">
        <f t="shared" ref="AP43:AP56" si="122">INT(MOD(AI43,50)/20)</f>
        <v>0</v>
      </c>
      <c r="AQ43" s="7">
        <f t="shared" ref="AQ43:AQ56" si="123">INT((AI43-AN43*100-AO43*50-AP43*20)/10)</f>
        <v>0</v>
      </c>
      <c r="AR43" s="7">
        <f t="shared" ref="AR43:AR56" si="124">INT(AK43/20000)</f>
        <v>0</v>
      </c>
      <c r="AS43" s="7">
        <f t="shared" ref="AS43:AS56" si="125">INT(MOD(AK43,20000)/10000)</f>
        <v>0</v>
      </c>
      <c r="AT43" s="7">
        <f t="shared" ref="AT43:AT56" si="126">INT(MOD(AK43,10000)/5000)</f>
        <v>0</v>
      </c>
      <c r="AU43" s="7">
        <f t="shared" ref="AU43:AU56" si="127">INT(MOD(AK43,5000)/1000)</f>
        <v>0</v>
      </c>
      <c r="AV43" s="7">
        <f t="shared" ref="AV43:AV56" si="128">INT(MOD(AK43,1000)/500)</f>
        <v>0</v>
      </c>
      <c r="AW43" s="7">
        <f t="shared" ref="AW43:AW56" si="129">INT(MOD(AK43,500)/100)</f>
        <v>0</v>
      </c>
      <c r="AX43" s="75">
        <f t="shared" si="119"/>
        <v>100</v>
      </c>
      <c r="AY43" s="129"/>
      <c r="AZ43" s="129"/>
      <c r="BA43" s="137">
        <v>3997520</v>
      </c>
      <c r="BB43" s="136" t="s">
        <v>277</v>
      </c>
    </row>
    <row r="44" spans="1:54" ht="145.5" customHeight="1">
      <c r="A44" s="108">
        <v>38</v>
      </c>
      <c r="B44" s="163">
        <v>900274</v>
      </c>
      <c r="C44" s="84" t="s">
        <v>106</v>
      </c>
      <c r="D44" s="155" t="s">
        <v>86</v>
      </c>
      <c r="E44" s="122" t="s">
        <v>237</v>
      </c>
      <c r="F44" s="116">
        <v>204</v>
      </c>
      <c r="G44" s="127" t="s">
        <v>109</v>
      </c>
      <c r="H44" s="73">
        <v>12</v>
      </c>
      <c r="I44" s="109">
        <v>0</v>
      </c>
      <c r="J44" s="64">
        <f t="shared" si="0"/>
        <v>12</v>
      </c>
      <c r="K44" s="65">
        <f t="shared" si="1"/>
        <v>96</v>
      </c>
      <c r="L44" s="66">
        <f t="shared" si="19"/>
        <v>0.98076923076923073</v>
      </c>
      <c r="M44" s="67">
        <f t="shared" si="2"/>
        <v>94.153846153846146</v>
      </c>
      <c r="N44" s="73">
        <v>2</v>
      </c>
      <c r="O44" s="67">
        <f t="shared" si="3"/>
        <v>2.9423076923076921</v>
      </c>
      <c r="P44" s="68">
        <v>0</v>
      </c>
      <c r="Q44" s="67">
        <f t="shared" si="4"/>
        <v>0</v>
      </c>
      <c r="R44" s="68">
        <v>0</v>
      </c>
      <c r="S44" s="67">
        <f t="shared" si="5"/>
        <v>0</v>
      </c>
      <c r="T44" s="72">
        <v>5</v>
      </c>
      <c r="U44" s="74">
        <f t="shared" si="20"/>
        <v>6</v>
      </c>
      <c r="V44" s="72">
        <v>0</v>
      </c>
      <c r="W44" s="184">
        <v>4</v>
      </c>
      <c r="X44" s="195">
        <v>0</v>
      </c>
      <c r="Y44" s="74">
        <v>0</v>
      </c>
      <c r="Z44" s="185">
        <v>30</v>
      </c>
      <c r="AA44" s="66">
        <f t="shared" si="6"/>
        <v>0.5</v>
      </c>
      <c r="AB44" s="93">
        <f t="shared" si="23"/>
        <v>142.6</v>
      </c>
      <c r="AC44" s="99">
        <v>0</v>
      </c>
      <c r="AD44" s="99">
        <v>0</v>
      </c>
      <c r="AE44" s="72">
        <v>0</v>
      </c>
      <c r="AF44" s="191">
        <v>0</v>
      </c>
      <c r="AG44" s="145">
        <f t="shared" si="21"/>
        <v>0</v>
      </c>
      <c r="AH44" s="188">
        <v>0</v>
      </c>
      <c r="AI44" s="94">
        <v>100</v>
      </c>
      <c r="AJ44" s="95">
        <f t="shared" si="7"/>
        <v>100</v>
      </c>
      <c r="AK44" s="96">
        <f t="shared" si="8"/>
        <v>0</v>
      </c>
      <c r="AL44" s="147"/>
      <c r="AM44" s="4"/>
      <c r="AN44" s="7">
        <f t="shared" si="120"/>
        <v>1</v>
      </c>
      <c r="AO44" s="7">
        <f t="shared" si="121"/>
        <v>0</v>
      </c>
      <c r="AP44" s="7">
        <f t="shared" si="122"/>
        <v>0</v>
      </c>
      <c r="AQ44" s="7">
        <f t="shared" si="123"/>
        <v>0</v>
      </c>
      <c r="AR44" s="7">
        <f t="shared" si="124"/>
        <v>0</v>
      </c>
      <c r="AS44" s="7">
        <f t="shared" si="125"/>
        <v>0</v>
      </c>
      <c r="AT44" s="7">
        <f t="shared" si="126"/>
        <v>0</v>
      </c>
      <c r="AU44" s="7">
        <f t="shared" si="127"/>
        <v>0</v>
      </c>
      <c r="AV44" s="7">
        <f t="shared" si="128"/>
        <v>0</v>
      </c>
      <c r="AW44" s="7">
        <f t="shared" si="129"/>
        <v>0</v>
      </c>
      <c r="AX44" s="75">
        <f t="shared" ref="AX44" si="130">AN44*100+AO44*50+AP44*20+AQ44*10</f>
        <v>100</v>
      </c>
      <c r="AY44" s="129"/>
      <c r="AZ44" s="129"/>
      <c r="BA44" s="137">
        <v>4417589</v>
      </c>
      <c r="BB44" s="136" t="s">
        <v>350</v>
      </c>
    </row>
    <row r="45" spans="1:54" ht="145.5" customHeight="1">
      <c r="A45" s="108">
        <v>39</v>
      </c>
      <c r="B45" s="163">
        <v>900288</v>
      </c>
      <c r="C45" s="84" t="s">
        <v>379</v>
      </c>
      <c r="D45" s="155" t="s">
        <v>87</v>
      </c>
      <c r="E45" s="122" t="s">
        <v>201</v>
      </c>
      <c r="F45" s="116">
        <v>204</v>
      </c>
      <c r="G45" s="127" t="s">
        <v>110</v>
      </c>
      <c r="H45" s="73">
        <v>17</v>
      </c>
      <c r="I45" s="109">
        <v>0</v>
      </c>
      <c r="J45" s="64">
        <f t="shared" si="0"/>
        <v>17</v>
      </c>
      <c r="K45" s="65">
        <f t="shared" si="1"/>
        <v>136</v>
      </c>
      <c r="L45" s="66">
        <f t="shared" si="19"/>
        <v>0.98076923076923073</v>
      </c>
      <c r="M45" s="67">
        <f t="shared" si="2"/>
        <v>133.38461538461539</v>
      </c>
      <c r="N45" s="73">
        <v>4</v>
      </c>
      <c r="O45" s="67">
        <f t="shared" si="3"/>
        <v>5.8846153846153841</v>
      </c>
      <c r="P45" s="68">
        <v>0</v>
      </c>
      <c r="Q45" s="67">
        <f t="shared" si="4"/>
        <v>0</v>
      </c>
      <c r="R45" s="68">
        <v>0</v>
      </c>
      <c r="S45" s="67">
        <f t="shared" si="5"/>
        <v>0</v>
      </c>
      <c r="T45" s="72">
        <v>10</v>
      </c>
      <c r="U45" s="74">
        <f t="shared" si="20"/>
        <v>8.5</v>
      </c>
      <c r="V45" s="72">
        <v>0</v>
      </c>
      <c r="W45" s="184">
        <v>4</v>
      </c>
      <c r="X45" s="195">
        <v>0</v>
      </c>
      <c r="Y45" s="74">
        <v>0</v>
      </c>
      <c r="Z45" s="66">
        <v>0</v>
      </c>
      <c r="AA45" s="66">
        <f t="shared" si="6"/>
        <v>1</v>
      </c>
      <c r="AB45" s="93">
        <f t="shared" si="23"/>
        <v>162.77000000000001</v>
      </c>
      <c r="AC45" s="99">
        <v>0</v>
      </c>
      <c r="AD45" s="99">
        <v>0</v>
      </c>
      <c r="AE45" s="72">
        <v>0</v>
      </c>
      <c r="AF45" s="191">
        <v>0</v>
      </c>
      <c r="AG45" s="145">
        <f t="shared" si="21"/>
        <v>0</v>
      </c>
      <c r="AH45" s="188">
        <v>0</v>
      </c>
      <c r="AI45" s="94">
        <v>100</v>
      </c>
      <c r="AJ45" s="95">
        <f t="shared" si="7"/>
        <v>100</v>
      </c>
      <c r="AK45" s="96">
        <f t="shared" si="8"/>
        <v>0</v>
      </c>
      <c r="AL45" s="147"/>
      <c r="AM45" s="4"/>
      <c r="AN45" s="7">
        <f t="shared" si="120"/>
        <v>1</v>
      </c>
      <c r="AO45" s="7">
        <f t="shared" si="121"/>
        <v>0</v>
      </c>
      <c r="AP45" s="7">
        <f t="shared" si="122"/>
        <v>0</v>
      </c>
      <c r="AQ45" s="7">
        <f t="shared" si="123"/>
        <v>0</v>
      </c>
      <c r="AR45" s="7">
        <f t="shared" si="124"/>
        <v>0</v>
      </c>
      <c r="AS45" s="7">
        <f t="shared" si="125"/>
        <v>0</v>
      </c>
      <c r="AT45" s="7">
        <f t="shared" si="126"/>
        <v>0</v>
      </c>
      <c r="AU45" s="7">
        <f t="shared" si="127"/>
        <v>0</v>
      </c>
      <c r="AV45" s="7">
        <f t="shared" si="128"/>
        <v>0</v>
      </c>
      <c r="AW45" s="7">
        <f t="shared" si="129"/>
        <v>0</v>
      </c>
      <c r="AX45" s="75">
        <f t="shared" ref="AX45:AX56" si="131">AN45*100+AO45*50+AP45*20+AQ45*10</f>
        <v>100</v>
      </c>
      <c r="AY45" s="129"/>
      <c r="AZ45" s="129"/>
      <c r="BA45" s="137">
        <v>4418377</v>
      </c>
      <c r="BB45" s="136" t="s">
        <v>348</v>
      </c>
    </row>
    <row r="46" spans="1:54" ht="145.5" customHeight="1">
      <c r="A46" s="108">
        <v>40</v>
      </c>
      <c r="B46" s="163">
        <v>900289</v>
      </c>
      <c r="C46" s="84" t="s">
        <v>111</v>
      </c>
      <c r="D46" s="155" t="s">
        <v>107</v>
      </c>
      <c r="E46" s="122" t="s">
        <v>201</v>
      </c>
      <c r="F46" s="116">
        <v>204</v>
      </c>
      <c r="G46" s="127" t="s">
        <v>114</v>
      </c>
      <c r="H46" s="73">
        <v>12</v>
      </c>
      <c r="I46" s="109">
        <v>0</v>
      </c>
      <c r="J46" s="64">
        <f t="shared" si="0"/>
        <v>12</v>
      </c>
      <c r="K46" s="65">
        <f t="shared" si="1"/>
        <v>96</v>
      </c>
      <c r="L46" s="66">
        <f t="shared" si="19"/>
        <v>0.98076923076923073</v>
      </c>
      <c r="M46" s="67">
        <f t="shared" si="2"/>
        <v>94.153846153846146</v>
      </c>
      <c r="N46" s="73">
        <v>0</v>
      </c>
      <c r="O46" s="67">
        <f t="shared" si="3"/>
        <v>0</v>
      </c>
      <c r="P46" s="68">
        <v>0</v>
      </c>
      <c r="Q46" s="67">
        <f t="shared" si="4"/>
        <v>0</v>
      </c>
      <c r="R46" s="68">
        <v>0</v>
      </c>
      <c r="S46" s="67">
        <f t="shared" si="5"/>
        <v>0</v>
      </c>
      <c r="T46" s="72">
        <v>5</v>
      </c>
      <c r="U46" s="74">
        <f t="shared" si="20"/>
        <v>6</v>
      </c>
      <c r="V46" s="72">
        <v>0</v>
      </c>
      <c r="W46" s="184">
        <v>4</v>
      </c>
      <c r="X46" s="195">
        <v>0</v>
      </c>
      <c r="Y46" s="74">
        <v>0</v>
      </c>
      <c r="Z46" s="66">
        <v>0</v>
      </c>
      <c r="AA46" s="66">
        <f t="shared" si="6"/>
        <v>0</v>
      </c>
      <c r="AB46" s="93">
        <f t="shared" si="23"/>
        <v>109.15</v>
      </c>
      <c r="AC46" s="99">
        <v>0</v>
      </c>
      <c r="AD46" s="99">
        <v>0</v>
      </c>
      <c r="AE46" s="72">
        <v>0</v>
      </c>
      <c r="AF46" s="191">
        <v>0</v>
      </c>
      <c r="AG46" s="145">
        <f t="shared" si="21"/>
        <v>0</v>
      </c>
      <c r="AH46" s="188">
        <v>0</v>
      </c>
      <c r="AI46" s="94">
        <v>100</v>
      </c>
      <c r="AJ46" s="95">
        <f t="shared" si="7"/>
        <v>100</v>
      </c>
      <c r="AK46" s="96">
        <f t="shared" si="8"/>
        <v>0</v>
      </c>
      <c r="AL46" s="147"/>
      <c r="AM46" s="4"/>
      <c r="AN46" s="7">
        <f t="shared" si="120"/>
        <v>1</v>
      </c>
      <c r="AO46" s="7">
        <f t="shared" si="121"/>
        <v>0</v>
      </c>
      <c r="AP46" s="7">
        <f t="shared" si="122"/>
        <v>0</v>
      </c>
      <c r="AQ46" s="7">
        <f t="shared" si="123"/>
        <v>0</v>
      </c>
      <c r="AR46" s="7">
        <f t="shared" si="124"/>
        <v>0</v>
      </c>
      <c r="AS46" s="7">
        <f t="shared" si="125"/>
        <v>0</v>
      </c>
      <c r="AT46" s="7">
        <f t="shared" si="126"/>
        <v>0</v>
      </c>
      <c r="AU46" s="7">
        <f t="shared" si="127"/>
        <v>0</v>
      </c>
      <c r="AV46" s="7">
        <f t="shared" si="128"/>
        <v>0</v>
      </c>
      <c r="AW46" s="7">
        <f t="shared" si="129"/>
        <v>0</v>
      </c>
      <c r="AX46" s="75">
        <f t="shared" ref="AX46" si="132">AN46*100+AO46*50+AP46*20+AQ46*10</f>
        <v>100</v>
      </c>
      <c r="AY46" s="129"/>
      <c r="AZ46" s="129"/>
      <c r="BA46" s="137">
        <v>3943111</v>
      </c>
      <c r="BB46" s="136" t="s">
        <v>278</v>
      </c>
    </row>
    <row r="47" spans="1:54" ht="145.5" customHeight="1">
      <c r="A47" s="108">
        <v>41</v>
      </c>
      <c r="B47" s="163">
        <v>900293</v>
      </c>
      <c r="C47" s="84" t="s">
        <v>112</v>
      </c>
      <c r="D47" s="155" t="s">
        <v>235</v>
      </c>
      <c r="E47" s="122" t="s">
        <v>201</v>
      </c>
      <c r="F47" s="116">
        <v>204</v>
      </c>
      <c r="G47" s="127" t="s">
        <v>115</v>
      </c>
      <c r="H47" s="73">
        <v>10</v>
      </c>
      <c r="I47" s="109">
        <v>0</v>
      </c>
      <c r="J47" s="64">
        <f t="shared" si="0"/>
        <v>10</v>
      </c>
      <c r="K47" s="65">
        <f t="shared" si="1"/>
        <v>80</v>
      </c>
      <c r="L47" s="66">
        <f t="shared" si="19"/>
        <v>0.98076923076923073</v>
      </c>
      <c r="M47" s="67">
        <f t="shared" si="2"/>
        <v>78.461538461538453</v>
      </c>
      <c r="N47" s="73">
        <v>2</v>
      </c>
      <c r="O47" s="67">
        <f t="shared" si="3"/>
        <v>2.9423076923076921</v>
      </c>
      <c r="P47" s="68">
        <v>0</v>
      </c>
      <c r="Q47" s="67">
        <f t="shared" si="4"/>
        <v>0</v>
      </c>
      <c r="R47" s="68">
        <v>0</v>
      </c>
      <c r="S47" s="67">
        <f t="shared" si="5"/>
        <v>0</v>
      </c>
      <c r="T47" s="72">
        <v>5</v>
      </c>
      <c r="U47" s="74">
        <f t="shared" si="20"/>
        <v>5</v>
      </c>
      <c r="V47" s="72">
        <v>0</v>
      </c>
      <c r="W47" s="184">
        <v>4</v>
      </c>
      <c r="X47" s="195">
        <v>0</v>
      </c>
      <c r="Y47" s="74">
        <v>0</v>
      </c>
      <c r="Z47" s="66">
        <v>0</v>
      </c>
      <c r="AA47" s="66">
        <f t="shared" si="6"/>
        <v>0.5</v>
      </c>
      <c r="AB47" s="93">
        <f t="shared" si="23"/>
        <v>95.9</v>
      </c>
      <c r="AC47" s="99">
        <v>1</v>
      </c>
      <c r="AD47" s="99">
        <v>1</v>
      </c>
      <c r="AE47" s="72">
        <v>0</v>
      </c>
      <c r="AF47" s="191">
        <v>0</v>
      </c>
      <c r="AG47" s="145">
        <f t="shared" si="21"/>
        <v>0</v>
      </c>
      <c r="AH47" s="188">
        <v>0</v>
      </c>
      <c r="AI47" s="94">
        <v>50</v>
      </c>
      <c r="AJ47" s="95">
        <f t="shared" si="7"/>
        <v>50</v>
      </c>
      <c r="AK47" s="96">
        <f t="shared" si="8"/>
        <v>0</v>
      </c>
      <c r="AL47" s="147"/>
      <c r="AM47" s="4"/>
      <c r="AN47" s="7">
        <f t="shared" si="120"/>
        <v>0</v>
      </c>
      <c r="AO47" s="7">
        <f t="shared" si="121"/>
        <v>1</v>
      </c>
      <c r="AP47" s="7">
        <f t="shared" si="122"/>
        <v>0</v>
      </c>
      <c r="AQ47" s="7">
        <f t="shared" si="123"/>
        <v>0</v>
      </c>
      <c r="AR47" s="7">
        <f t="shared" si="124"/>
        <v>0</v>
      </c>
      <c r="AS47" s="7">
        <f t="shared" si="125"/>
        <v>0</v>
      </c>
      <c r="AT47" s="7">
        <f t="shared" si="126"/>
        <v>0</v>
      </c>
      <c r="AU47" s="7">
        <f t="shared" si="127"/>
        <v>0</v>
      </c>
      <c r="AV47" s="7">
        <f t="shared" si="128"/>
        <v>0</v>
      </c>
      <c r="AW47" s="7">
        <f t="shared" si="129"/>
        <v>0</v>
      </c>
      <c r="AX47" s="75">
        <f t="shared" ref="AX47" si="133">AN47*100+AO47*50+AP47*20+AQ47*10</f>
        <v>50</v>
      </c>
      <c r="AY47" s="129"/>
      <c r="AZ47" s="129"/>
      <c r="BA47" s="137">
        <v>3934475</v>
      </c>
      <c r="BB47" s="136" t="s">
        <v>279</v>
      </c>
    </row>
    <row r="48" spans="1:54" ht="145.5" customHeight="1">
      <c r="A48" s="108">
        <v>42</v>
      </c>
      <c r="B48" s="163">
        <v>900313</v>
      </c>
      <c r="C48" s="84" t="s">
        <v>113</v>
      </c>
      <c r="D48" s="155" t="s">
        <v>86</v>
      </c>
      <c r="E48" s="122" t="s">
        <v>201</v>
      </c>
      <c r="F48" s="116">
        <v>204</v>
      </c>
      <c r="G48" s="127" t="s">
        <v>116</v>
      </c>
      <c r="H48" s="73">
        <v>10</v>
      </c>
      <c r="I48" s="109">
        <v>0</v>
      </c>
      <c r="J48" s="64">
        <f t="shared" si="0"/>
        <v>10</v>
      </c>
      <c r="K48" s="65">
        <f t="shared" si="1"/>
        <v>80</v>
      </c>
      <c r="L48" s="66">
        <f t="shared" si="19"/>
        <v>0.98076923076923073</v>
      </c>
      <c r="M48" s="67">
        <f t="shared" si="2"/>
        <v>78.461538461538453</v>
      </c>
      <c r="N48" s="73">
        <v>2</v>
      </c>
      <c r="O48" s="67">
        <f t="shared" si="3"/>
        <v>2.9423076923076921</v>
      </c>
      <c r="P48" s="68">
        <v>0</v>
      </c>
      <c r="Q48" s="67">
        <f t="shared" si="4"/>
        <v>0</v>
      </c>
      <c r="R48" s="68">
        <v>0</v>
      </c>
      <c r="S48" s="67">
        <f t="shared" si="5"/>
        <v>0</v>
      </c>
      <c r="T48" s="72">
        <v>5</v>
      </c>
      <c r="U48" s="74">
        <f t="shared" si="20"/>
        <v>5</v>
      </c>
      <c r="V48" s="72">
        <v>0</v>
      </c>
      <c r="W48" s="184">
        <v>4</v>
      </c>
      <c r="X48" s="195">
        <v>0</v>
      </c>
      <c r="Y48" s="74">
        <v>0</v>
      </c>
      <c r="Z48" s="66">
        <v>0</v>
      </c>
      <c r="AA48" s="66">
        <f t="shared" si="6"/>
        <v>0.5</v>
      </c>
      <c r="AB48" s="93">
        <f t="shared" ref="AB48" si="134">ROUND(M48+O48+Q48+S48+T48+U48+V48+W48+X48+Y48+Z48+AA48,2)</f>
        <v>95.9</v>
      </c>
      <c r="AC48" s="99">
        <v>1</v>
      </c>
      <c r="AD48" s="99">
        <v>2</v>
      </c>
      <c r="AE48" s="72">
        <v>0</v>
      </c>
      <c r="AF48" s="191">
        <v>0</v>
      </c>
      <c r="AG48" s="145">
        <f t="shared" si="21"/>
        <v>0</v>
      </c>
      <c r="AH48" s="188">
        <v>0</v>
      </c>
      <c r="AI48" s="94">
        <v>50</v>
      </c>
      <c r="AJ48" s="95">
        <f t="shared" si="7"/>
        <v>50</v>
      </c>
      <c r="AK48" s="96">
        <f t="shared" si="8"/>
        <v>0</v>
      </c>
      <c r="AL48" s="147"/>
      <c r="AM48" s="4"/>
      <c r="AN48" s="7">
        <f t="shared" ref="AN48" si="135">INT(AI48/100)</f>
        <v>0</v>
      </c>
      <c r="AO48" s="7">
        <f t="shared" ref="AO48" si="136">INT(MOD(AI48,100)/50)</f>
        <v>1</v>
      </c>
      <c r="AP48" s="7">
        <f t="shared" ref="AP48" si="137">INT(MOD(AI48,50)/20)</f>
        <v>0</v>
      </c>
      <c r="AQ48" s="7">
        <f t="shared" ref="AQ48" si="138">INT((AI48-AN48*100-AO48*50-AP48*20)/10)</f>
        <v>0</v>
      </c>
      <c r="AR48" s="7">
        <f t="shared" ref="AR48" si="139">INT(AK48/20000)</f>
        <v>0</v>
      </c>
      <c r="AS48" s="7">
        <f t="shared" ref="AS48" si="140">INT(MOD(AK48,20000)/10000)</f>
        <v>0</v>
      </c>
      <c r="AT48" s="7">
        <f t="shared" ref="AT48" si="141">INT(MOD(AK48,10000)/5000)</f>
        <v>0</v>
      </c>
      <c r="AU48" s="7">
        <f t="shared" ref="AU48" si="142">INT(MOD(AK48,5000)/1000)</f>
        <v>0</v>
      </c>
      <c r="AV48" s="7">
        <f t="shared" ref="AV48" si="143">INT(MOD(AK48,1000)/500)</f>
        <v>0</v>
      </c>
      <c r="AW48" s="7">
        <f t="shared" ref="AW48" si="144">INT(MOD(AK48,500)/100)</f>
        <v>0</v>
      </c>
      <c r="AX48" s="75">
        <f t="shared" ref="AX48" si="145">AN48*100+AO48*50+AP48*20+AQ48*10</f>
        <v>50</v>
      </c>
      <c r="AY48" s="129"/>
      <c r="AZ48" s="129"/>
      <c r="BA48" s="137">
        <v>4423931</v>
      </c>
      <c r="BB48" s="136" t="s">
        <v>349</v>
      </c>
    </row>
    <row r="49" spans="1:54" ht="145.5" customHeight="1">
      <c r="A49" s="108">
        <v>43</v>
      </c>
      <c r="B49" s="163">
        <v>900322</v>
      </c>
      <c r="C49" s="84" t="s">
        <v>380</v>
      </c>
      <c r="D49" s="155" t="s">
        <v>86</v>
      </c>
      <c r="E49" s="122" t="s">
        <v>201</v>
      </c>
      <c r="F49" s="116">
        <v>204</v>
      </c>
      <c r="G49" s="127" t="s">
        <v>124</v>
      </c>
      <c r="H49" s="73">
        <v>9.5</v>
      </c>
      <c r="I49" s="109">
        <v>0</v>
      </c>
      <c r="J49" s="64">
        <f t="shared" si="0"/>
        <v>9.5</v>
      </c>
      <c r="K49" s="65">
        <f t="shared" si="1"/>
        <v>76</v>
      </c>
      <c r="L49" s="66">
        <f t="shared" si="19"/>
        <v>0.98076923076923073</v>
      </c>
      <c r="M49" s="67">
        <f t="shared" si="2"/>
        <v>74.538461538461533</v>
      </c>
      <c r="N49" s="73">
        <v>2</v>
      </c>
      <c r="O49" s="67">
        <f t="shared" si="3"/>
        <v>2.9423076923076921</v>
      </c>
      <c r="P49" s="68">
        <v>0</v>
      </c>
      <c r="Q49" s="67">
        <f t="shared" si="4"/>
        <v>0</v>
      </c>
      <c r="R49" s="68">
        <v>0</v>
      </c>
      <c r="S49" s="67">
        <f t="shared" si="5"/>
        <v>0</v>
      </c>
      <c r="T49" s="72">
        <v>5</v>
      </c>
      <c r="U49" s="74">
        <f t="shared" si="20"/>
        <v>4.75</v>
      </c>
      <c r="V49" s="72">
        <v>0</v>
      </c>
      <c r="W49" s="184">
        <v>4</v>
      </c>
      <c r="X49" s="195">
        <v>0</v>
      </c>
      <c r="Y49" s="74">
        <v>0</v>
      </c>
      <c r="Z49" s="66">
        <v>0</v>
      </c>
      <c r="AA49" s="66">
        <f t="shared" si="6"/>
        <v>0.5</v>
      </c>
      <c r="AB49" s="93">
        <f t="shared" ref="AB49:AB97" si="146">ROUND(M49+O49+Q49+S49+T49+U49+V49+W49+X49+Y49+Z49+AA49,2)</f>
        <v>91.73</v>
      </c>
      <c r="AC49" s="99">
        <v>0</v>
      </c>
      <c r="AD49" s="99">
        <v>0</v>
      </c>
      <c r="AE49" s="72">
        <v>0</v>
      </c>
      <c r="AF49" s="191">
        <v>0</v>
      </c>
      <c r="AG49" s="145">
        <f t="shared" si="21"/>
        <v>0</v>
      </c>
      <c r="AH49" s="188">
        <v>0</v>
      </c>
      <c r="AI49" s="94">
        <v>50</v>
      </c>
      <c r="AJ49" s="95">
        <f t="shared" si="7"/>
        <v>50</v>
      </c>
      <c r="AK49" s="96">
        <f t="shared" si="8"/>
        <v>0</v>
      </c>
      <c r="AL49" s="147"/>
      <c r="AM49" s="4"/>
      <c r="AN49" s="7">
        <f t="shared" si="120"/>
        <v>0</v>
      </c>
      <c r="AO49" s="7">
        <f t="shared" si="121"/>
        <v>1</v>
      </c>
      <c r="AP49" s="7">
        <f t="shared" si="122"/>
        <v>0</v>
      </c>
      <c r="AQ49" s="7">
        <f t="shared" si="123"/>
        <v>0</v>
      </c>
      <c r="AR49" s="7">
        <f t="shared" si="124"/>
        <v>0</v>
      </c>
      <c r="AS49" s="7">
        <f t="shared" si="125"/>
        <v>0</v>
      </c>
      <c r="AT49" s="7">
        <f t="shared" si="126"/>
        <v>0</v>
      </c>
      <c r="AU49" s="7">
        <f t="shared" si="127"/>
        <v>0</v>
      </c>
      <c r="AV49" s="7">
        <f t="shared" si="128"/>
        <v>0</v>
      </c>
      <c r="AW49" s="7">
        <f t="shared" si="129"/>
        <v>0</v>
      </c>
      <c r="AX49" s="75">
        <f t="shared" ref="AX49:AX50" si="147">AN49*100+AO49*50+AP49*20+AQ49*10</f>
        <v>50</v>
      </c>
      <c r="AY49" s="129"/>
      <c r="AZ49" s="129"/>
      <c r="BA49" s="137">
        <v>4423939</v>
      </c>
      <c r="BB49" s="136" t="s">
        <v>338</v>
      </c>
    </row>
    <row r="50" spans="1:54" ht="145.5" customHeight="1">
      <c r="A50" s="108">
        <v>44</v>
      </c>
      <c r="B50" s="163">
        <v>900325</v>
      </c>
      <c r="C50" s="84" t="s">
        <v>119</v>
      </c>
      <c r="D50" s="155" t="s">
        <v>86</v>
      </c>
      <c r="E50" s="122" t="s">
        <v>201</v>
      </c>
      <c r="F50" s="116">
        <v>204</v>
      </c>
      <c r="G50" s="127" t="s">
        <v>125</v>
      </c>
      <c r="H50" s="73">
        <v>9.5</v>
      </c>
      <c r="I50" s="109">
        <v>0</v>
      </c>
      <c r="J50" s="64">
        <f t="shared" si="0"/>
        <v>9.5</v>
      </c>
      <c r="K50" s="65">
        <f t="shared" si="1"/>
        <v>76</v>
      </c>
      <c r="L50" s="66">
        <f t="shared" si="19"/>
        <v>0.98076923076923073</v>
      </c>
      <c r="M50" s="67">
        <f t="shared" si="2"/>
        <v>74.538461538461533</v>
      </c>
      <c r="N50" s="73">
        <v>2</v>
      </c>
      <c r="O50" s="67">
        <f t="shared" si="3"/>
        <v>2.9423076923076921</v>
      </c>
      <c r="P50" s="68">
        <v>0</v>
      </c>
      <c r="Q50" s="67">
        <f t="shared" si="4"/>
        <v>0</v>
      </c>
      <c r="R50" s="68">
        <v>0</v>
      </c>
      <c r="S50" s="67">
        <f t="shared" si="5"/>
        <v>0</v>
      </c>
      <c r="T50" s="72">
        <v>5</v>
      </c>
      <c r="U50" s="74">
        <f t="shared" si="20"/>
        <v>4.75</v>
      </c>
      <c r="V50" s="72">
        <v>0</v>
      </c>
      <c r="W50" s="184">
        <v>4</v>
      </c>
      <c r="X50" s="195">
        <v>0</v>
      </c>
      <c r="Y50" s="74">
        <v>0</v>
      </c>
      <c r="Z50" s="66">
        <v>0</v>
      </c>
      <c r="AA50" s="66">
        <f t="shared" si="6"/>
        <v>0.5</v>
      </c>
      <c r="AB50" s="93">
        <f t="shared" ref="AB50" si="148">ROUND(M50+O50+Q50+S50+T50+U50+V50+W50+X50+Y50+Z50+AA50,2)</f>
        <v>91.73</v>
      </c>
      <c r="AC50" s="99">
        <v>1</v>
      </c>
      <c r="AD50" s="99">
        <v>3</v>
      </c>
      <c r="AE50" s="72">
        <v>0</v>
      </c>
      <c r="AF50" s="191">
        <v>0</v>
      </c>
      <c r="AG50" s="145">
        <f t="shared" si="21"/>
        <v>0</v>
      </c>
      <c r="AH50" s="188">
        <v>0</v>
      </c>
      <c r="AI50" s="94">
        <v>50</v>
      </c>
      <c r="AJ50" s="95">
        <f t="shared" si="7"/>
        <v>50</v>
      </c>
      <c r="AK50" s="96">
        <f t="shared" si="8"/>
        <v>0</v>
      </c>
      <c r="AL50" s="147"/>
      <c r="AM50" s="4"/>
      <c r="AN50" s="7">
        <f t="shared" ref="AN50" si="149">INT(AI50/100)</f>
        <v>0</v>
      </c>
      <c r="AO50" s="7">
        <f t="shared" ref="AO50" si="150">INT(MOD(AI50,100)/50)</f>
        <v>1</v>
      </c>
      <c r="AP50" s="7">
        <f t="shared" ref="AP50" si="151">INT(MOD(AI50,50)/20)</f>
        <v>0</v>
      </c>
      <c r="AQ50" s="7">
        <f t="shared" ref="AQ50" si="152">INT((AI50-AN50*100-AO50*50-AP50*20)/10)</f>
        <v>0</v>
      </c>
      <c r="AR50" s="7">
        <f t="shared" ref="AR50" si="153">INT(AK50/20000)</f>
        <v>0</v>
      </c>
      <c r="AS50" s="7">
        <f t="shared" ref="AS50" si="154">INT(MOD(AK50,20000)/10000)</f>
        <v>0</v>
      </c>
      <c r="AT50" s="7">
        <f t="shared" ref="AT50" si="155">INT(MOD(AK50,10000)/5000)</f>
        <v>0</v>
      </c>
      <c r="AU50" s="7">
        <f t="shared" ref="AU50" si="156">INT(MOD(AK50,5000)/1000)</f>
        <v>0</v>
      </c>
      <c r="AV50" s="7">
        <f t="shared" ref="AV50" si="157">INT(MOD(AK50,1000)/500)</f>
        <v>0</v>
      </c>
      <c r="AW50" s="7">
        <f t="shared" ref="AW50" si="158">INT(MOD(AK50,500)/100)</f>
        <v>0</v>
      </c>
      <c r="AX50" s="75">
        <f t="shared" si="147"/>
        <v>50</v>
      </c>
      <c r="AY50" s="129"/>
      <c r="AZ50" s="129"/>
      <c r="BA50" s="137">
        <v>3934129</v>
      </c>
      <c r="BB50" s="136" t="s">
        <v>280</v>
      </c>
    </row>
    <row r="51" spans="1:54" ht="145.5" customHeight="1">
      <c r="A51" s="108">
        <v>45</v>
      </c>
      <c r="B51" s="163">
        <v>900329</v>
      </c>
      <c r="C51" s="84" t="s">
        <v>120</v>
      </c>
      <c r="D51" s="155" t="s">
        <v>86</v>
      </c>
      <c r="E51" s="122" t="s">
        <v>227</v>
      </c>
      <c r="F51" s="116">
        <v>204</v>
      </c>
      <c r="G51" s="127" t="s">
        <v>125</v>
      </c>
      <c r="H51" s="73">
        <v>11.5</v>
      </c>
      <c r="I51" s="109">
        <v>0</v>
      </c>
      <c r="J51" s="64">
        <f t="shared" si="0"/>
        <v>11.5</v>
      </c>
      <c r="K51" s="65">
        <f t="shared" si="1"/>
        <v>92</v>
      </c>
      <c r="L51" s="66">
        <f t="shared" si="19"/>
        <v>0.98076923076923073</v>
      </c>
      <c r="M51" s="67">
        <f t="shared" si="2"/>
        <v>90.230769230769226</v>
      </c>
      <c r="N51" s="73">
        <v>2</v>
      </c>
      <c r="O51" s="67">
        <f t="shared" si="3"/>
        <v>2.9423076923076921</v>
      </c>
      <c r="P51" s="68">
        <v>0</v>
      </c>
      <c r="Q51" s="67">
        <f t="shared" si="4"/>
        <v>0</v>
      </c>
      <c r="R51" s="68">
        <v>0</v>
      </c>
      <c r="S51" s="67">
        <f t="shared" si="5"/>
        <v>0</v>
      </c>
      <c r="T51" s="72">
        <v>5</v>
      </c>
      <c r="U51" s="74">
        <f t="shared" si="20"/>
        <v>5.75</v>
      </c>
      <c r="V51" s="72">
        <v>0</v>
      </c>
      <c r="W51" s="184">
        <v>4</v>
      </c>
      <c r="X51" s="195">
        <v>0</v>
      </c>
      <c r="Y51" s="74">
        <v>0</v>
      </c>
      <c r="Z51" s="185">
        <v>100</v>
      </c>
      <c r="AA51" s="66">
        <f t="shared" si="6"/>
        <v>0.5</v>
      </c>
      <c r="AB51" s="93">
        <f t="shared" si="146"/>
        <v>208.42</v>
      </c>
      <c r="AC51" s="99">
        <v>1</v>
      </c>
      <c r="AD51" s="99">
        <v>2</v>
      </c>
      <c r="AE51" s="72">
        <v>0</v>
      </c>
      <c r="AF51" s="191">
        <v>0</v>
      </c>
      <c r="AG51" s="145">
        <f t="shared" si="21"/>
        <v>0</v>
      </c>
      <c r="AH51" s="188">
        <v>0</v>
      </c>
      <c r="AI51" s="94">
        <v>150</v>
      </c>
      <c r="AJ51" s="95">
        <f t="shared" si="7"/>
        <v>150</v>
      </c>
      <c r="AK51" s="96">
        <f t="shared" si="8"/>
        <v>0</v>
      </c>
      <c r="AL51" s="147"/>
      <c r="AM51" s="4"/>
      <c r="AN51" s="7">
        <f t="shared" si="120"/>
        <v>1</v>
      </c>
      <c r="AO51" s="7">
        <f t="shared" si="121"/>
        <v>1</v>
      </c>
      <c r="AP51" s="7">
        <f t="shared" si="122"/>
        <v>0</v>
      </c>
      <c r="AQ51" s="7">
        <f t="shared" si="123"/>
        <v>0</v>
      </c>
      <c r="AR51" s="7">
        <f t="shared" si="124"/>
        <v>0</v>
      </c>
      <c r="AS51" s="7">
        <f t="shared" si="125"/>
        <v>0</v>
      </c>
      <c r="AT51" s="7">
        <f t="shared" si="126"/>
        <v>0</v>
      </c>
      <c r="AU51" s="7">
        <f t="shared" si="127"/>
        <v>0</v>
      </c>
      <c r="AV51" s="7">
        <f t="shared" si="128"/>
        <v>0</v>
      </c>
      <c r="AW51" s="7">
        <f t="shared" si="129"/>
        <v>0</v>
      </c>
      <c r="AX51" s="75">
        <f t="shared" si="131"/>
        <v>150</v>
      </c>
      <c r="AY51" s="129"/>
      <c r="AZ51" s="129"/>
      <c r="BA51" s="137">
        <v>4423555</v>
      </c>
      <c r="BB51" s="136" t="s">
        <v>339</v>
      </c>
    </row>
    <row r="52" spans="1:54" ht="145.5" customHeight="1">
      <c r="A52" s="108">
        <v>46</v>
      </c>
      <c r="B52" s="163">
        <v>900330</v>
      </c>
      <c r="C52" s="84" t="s">
        <v>121</v>
      </c>
      <c r="D52" s="155" t="s">
        <v>96</v>
      </c>
      <c r="E52" s="122" t="s">
        <v>201</v>
      </c>
      <c r="F52" s="116">
        <v>204</v>
      </c>
      <c r="G52" s="127" t="s">
        <v>125</v>
      </c>
      <c r="H52" s="73">
        <v>16</v>
      </c>
      <c r="I52" s="109">
        <v>0</v>
      </c>
      <c r="J52" s="64">
        <f t="shared" si="0"/>
        <v>16</v>
      </c>
      <c r="K52" s="65">
        <f t="shared" si="1"/>
        <v>128</v>
      </c>
      <c r="L52" s="66">
        <f t="shared" si="19"/>
        <v>0.98076923076923073</v>
      </c>
      <c r="M52" s="67">
        <f t="shared" si="2"/>
        <v>125.53846153846153</v>
      </c>
      <c r="N52" s="73">
        <v>0</v>
      </c>
      <c r="O52" s="67">
        <f t="shared" si="3"/>
        <v>0</v>
      </c>
      <c r="P52" s="68">
        <v>0</v>
      </c>
      <c r="Q52" s="67">
        <f t="shared" si="4"/>
        <v>0</v>
      </c>
      <c r="R52" s="68">
        <v>0</v>
      </c>
      <c r="S52" s="67">
        <f t="shared" si="5"/>
        <v>0</v>
      </c>
      <c r="T52" s="72">
        <v>10</v>
      </c>
      <c r="U52" s="74">
        <f t="shared" si="20"/>
        <v>8</v>
      </c>
      <c r="V52" s="72">
        <v>0</v>
      </c>
      <c r="W52" s="184">
        <v>4</v>
      </c>
      <c r="X52" s="195">
        <v>0</v>
      </c>
      <c r="Y52" s="74">
        <v>0</v>
      </c>
      <c r="Z52" s="66">
        <v>0</v>
      </c>
      <c r="AA52" s="66">
        <f t="shared" si="6"/>
        <v>0</v>
      </c>
      <c r="AB52" s="93">
        <f t="shared" si="146"/>
        <v>147.54</v>
      </c>
      <c r="AC52" s="99">
        <v>1</v>
      </c>
      <c r="AD52" s="99">
        <v>1</v>
      </c>
      <c r="AE52" s="72">
        <v>0</v>
      </c>
      <c r="AF52" s="191">
        <v>0</v>
      </c>
      <c r="AG52" s="145">
        <f t="shared" si="21"/>
        <v>0</v>
      </c>
      <c r="AH52" s="188">
        <v>0</v>
      </c>
      <c r="AI52" s="94">
        <v>100</v>
      </c>
      <c r="AJ52" s="95">
        <f t="shared" si="7"/>
        <v>100</v>
      </c>
      <c r="AK52" s="96">
        <f t="shared" si="8"/>
        <v>0</v>
      </c>
      <c r="AL52" s="147"/>
      <c r="AM52" s="4"/>
      <c r="AN52" s="7">
        <f t="shared" si="120"/>
        <v>1</v>
      </c>
      <c r="AO52" s="7">
        <f t="shared" si="121"/>
        <v>0</v>
      </c>
      <c r="AP52" s="7">
        <f t="shared" si="122"/>
        <v>0</v>
      </c>
      <c r="AQ52" s="7">
        <f t="shared" si="123"/>
        <v>0</v>
      </c>
      <c r="AR52" s="7">
        <f t="shared" si="124"/>
        <v>0</v>
      </c>
      <c r="AS52" s="7">
        <f t="shared" si="125"/>
        <v>0</v>
      </c>
      <c r="AT52" s="7">
        <f t="shared" si="126"/>
        <v>0</v>
      </c>
      <c r="AU52" s="7">
        <f t="shared" si="127"/>
        <v>0</v>
      </c>
      <c r="AV52" s="7">
        <f t="shared" si="128"/>
        <v>0</v>
      </c>
      <c r="AW52" s="7">
        <f t="shared" si="129"/>
        <v>0</v>
      </c>
      <c r="AX52" s="75">
        <f t="shared" ref="AX52" si="159">AN52*100+AO52*50+AP52*20+AQ52*10</f>
        <v>100</v>
      </c>
      <c r="AY52" s="129"/>
      <c r="AZ52" s="129"/>
      <c r="BA52" s="137">
        <v>3947763</v>
      </c>
      <c r="BB52" s="136" t="s">
        <v>281</v>
      </c>
    </row>
    <row r="53" spans="1:54" ht="145.5" customHeight="1">
      <c r="A53" s="108">
        <v>47</v>
      </c>
      <c r="B53" s="163">
        <v>900343</v>
      </c>
      <c r="C53" s="84" t="s">
        <v>122</v>
      </c>
      <c r="D53" s="155" t="s">
        <v>108</v>
      </c>
      <c r="E53" s="122" t="s">
        <v>201</v>
      </c>
      <c r="F53" s="116">
        <v>204</v>
      </c>
      <c r="G53" s="127" t="s">
        <v>126</v>
      </c>
      <c r="H53" s="73">
        <v>15.5</v>
      </c>
      <c r="I53" s="109">
        <v>0</v>
      </c>
      <c r="J53" s="64">
        <f t="shared" si="0"/>
        <v>15.5</v>
      </c>
      <c r="K53" s="65">
        <f t="shared" si="1"/>
        <v>124</v>
      </c>
      <c r="L53" s="66">
        <f t="shared" si="19"/>
        <v>0.98076923076923073</v>
      </c>
      <c r="M53" s="67">
        <f t="shared" si="2"/>
        <v>121.61538461538461</v>
      </c>
      <c r="N53" s="73">
        <v>0</v>
      </c>
      <c r="O53" s="67">
        <f t="shared" si="3"/>
        <v>0</v>
      </c>
      <c r="P53" s="68">
        <v>0</v>
      </c>
      <c r="Q53" s="67">
        <f t="shared" si="4"/>
        <v>0</v>
      </c>
      <c r="R53" s="68">
        <v>0</v>
      </c>
      <c r="S53" s="67">
        <f t="shared" si="5"/>
        <v>0</v>
      </c>
      <c r="T53" s="72">
        <v>10</v>
      </c>
      <c r="U53" s="74">
        <f t="shared" si="20"/>
        <v>7.75</v>
      </c>
      <c r="V53" s="72">
        <v>0</v>
      </c>
      <c r="W53" s="184">
        <v>4</v>
      </c>
      <c r="X53" s="195">
        <v>0</v>
      </c>
      <c r="Y53" s="74">
        <v>0</v>
      </c>
      <c r="Z53" s="66">
        <v>0</v>
      </c>
      <c r="AA53" s="66">
        <f t="shared" si="6"/>
        <v>0</v>
      </c>
      <c r="AB53" s="93">
        <f t="shared" si="146"/>
        <v>143.37</v>
      </c>
      <c r="AC53" s="99">
        <v>0</v>
      </c>
      <c r="AD53" s="99">
        <v>0</v>
      </c>
      <c r="AE53" s="72">
        <v>0</v>
      </c>
      <c r="AF53" s="191">
        <v>0</v>
      </c>
      <c r="AG53" s="145">
        <f t="shared" si="21"/>
        <v>0</v>
      </c>
      <c r="AH53" s="188">
        <v>0</v>
      </c>
      <c r="AI53" s="94">
        <v>100</v>
      </c>
      <c r="AJ53" s="95">
        <f t="shared" si="7"/>
        <v>100</v>
      </c>
      <c r="AK53" s="96">
        <f t="shared" si="8"/>
        <v>0</v>
      </c>
      <c r="AL53" s="147"/>
      <c r="AM53" s="4"/>
      <c r="AN53" s="7">
        <f t="shared" si="120"/>
        <v>1</v>
      </c>
      <c r="AO53" s="7">
        <f t="shared" si="121"/>
        <v>0</v>
      </c>
      <c r="AP53" s="7">
        <f t="shared" si="122"/>
        <v>0</v>
      </c>
      <c r="AQ53" s="7">
        <f t="shared" si="123"/>
        <v>0</v>
      </c>
      <c r="AR53" s="7">
        <f t="shared" si="124"/>
        <v>0</v>
      </c>
      <c r="AS53" s="7">
        <f t="shared" si="125"/>
        <v>0</v>
      </c>
      <c r="AT53" s="7">
        <f t="shared" si="126"/>
        <v>0</v>
      </c>
      <c r="AU53" s="7">
        <f t="shared" si="127"/>
        <v>0</v>
      </c>
      <c r="AV53" s="7">
        <f t="shared" si="128"/>
        <v>0</v>
      </c>
      <c r="AW53" s="7">
        <f t="shared" si="129"/>
        <v>0</v>
      </c>
      <c r="AX53" s="75">
        <f t="shared" ref="AX53:AX54" si="160">AN53*100+AO53*50+AP53*20+AQ53*10</f>
        <v>100</v>
      </c>
      <c r="AY53" s="129"/>
      <c r="AZ53" s="129"/>
      <c r="BA53" s="137">
        <v>3988142</v>
      </c>
      <c r="BB53" s="136" t="s">
        <v>282</v>
      </c>
    </row>
    <row r="54" spans="1:54" ht="145.5" customHeight="1">
      <c r="A54" s="108">
        <v>48</v>
      </c>
      <c r="B54" s="163">
        <v>900347</v>
      </c>
      <c r="C54" s="84" t="s">
        <v>123</v>
      </c>
      <c r="D54" s="155" t="s">
        <v>96</v>
      </c>
      <c r="E54" s="122" t="s">
        <v>201</v>
      </c>
      <c r="F54" s="116">
        <v>204</v>
      </c>
      <c r="G54" s="127" t="s">
        <v>126</v>
      </c>
      <c r="H54" s="73">
        <v>17</v>
      </c>
      <c r="I54" s="109">
        <v>0</v>
      </c>
      <c r="J54" s="64">
        <f t="shared" si="0"/>
        <v>17</v>
      </c>
      <c r="K54" s="65">
        <f t="shared" si="1"/>
        <v>136</v>
      </c>
      <c r="L54" s="66">
        <f t="shared" si="19"/>
        <v>0.98076923076923073</v>
      </c>
      <c r="M54" s="67">
        <f t="shared" si="2"/>
        <v>133.38461538461539</v>
      </c>
      <c r="N54" s="73">
        <v>0</v>
      </c>
      <c r="O54" s="67">
        <f t="shared" si="3"/>
        <v>0</v>
      </c>
      <c r="P54" s="68">
        <v>0</v>
      </c>
      <c r="Q54" s="67">
        <f t="shared" si="4"/>
        <v>0</v>
      </c>
      <c r="R54" s="68">
        <v>0</v>
      </c>
      <c r="S54" s="67">
        <f t="shared" si="5"/>
        <v>0</v>
      </c>
      <c r="T54" s="72">
        <v>10</v>
      </c>
      <c r="U54" s="74">
        <f t="shared" si="20"/>
        <v>8.5</v>
      </c>
      <c r="V54" s="72">
        <v>0</v>
      </c>
      <c r="W54" s="184">
        <v>4</v>
      </c>
      <c r="X54" s="195">
        <v>0</v>
      </c>
      <c r="Y54" s="74">
        <v>0</v>
      </c>
      <c r="Z54" s="186">
        <v>20</v>
      </c>
      <c r="AA54" s="66">
        <f t="shared" ref="AA54" si="161">N54*0.25</f>
        <v>0</v>
      </c>
      <c r="AB54" s="93">
        <f t="shared" ref="AB54" si="162">ROUND(M54+O54+Q54+S54+T54+U54+V54+W54+X54+Y54+Z54+AA54,2)</f>
        <v>175.88</v>
      </c>
      <c r="AC54" s="99">
        <v>0</v>
      </c>
      <c r="AD54" s="99">
        <v>0</v>
      </c>
      <c r="AE54" s="72">
        <v>0</v>
      </c>
      <c r="AF54" s="191">
        <v>0</v>
      </c>
      <c r="AG54" s="145">
        <f t="shared" si="21"/>
        <v>0</v>
      </c>
      <c r="AH54" s="188">
        <v>0</v>
      </c>
      <c r="AI54" s="94">
        <v>100</v>
      </c>
      <c r="AJ54" s="95">
        <f t="shared" si="7"/>
        <v>100</v>
      </c>
      <c r="AK54" s="96">
        <f t="shared" si="8"/>
        <v>0</v>
      </c>
      <c r="AL54" s="147"/>
      <c r="AM54" s="4"/>
      <c r="AN54" s="7">
        <f t="shared" ref="AN54" si="163">INT(AI54/100)</f>
        <v>1</v>
      </c>
      <c r="AO54" s="7">
        <f t="shared" ref="AO54" si="164">INT(MOD(AI54,100)/50)</f>
        <v>0</v>
      </c>
      <c r="AP54" s="7">
        <f t="shared" ref="AP54" si="165">INT(MOD(AI54,50)/20)</f>
        <v>0</v>
      </c>
      <c r="AQ54" s="7">
        <f t="shared" ref="AQ54" si="166">INT((AI54-AN54*100-AO54*50-AP54*20)/10)</f>
        <v>0</v>
      </c>
      <c r="AR54" s="7">
        <f t="shared" ref="AR54" si="167">INT(AK54/20000)</f>
        <v>0</v>
      </c>
      <c r="AS54" s="7">
        <f t="shared" ref="AS54" si="168">INT(MOD(AK54,20000)/10000)</f>
        <v>0</v>
      </c>
      <c r="AT54" s="7">
        <f t="shared" ref="AT54" si="169">INT(MOD(AK54,10000)/5000)</f>
        <v>0</v>
      </c>
      <c r="AU54" s="7">
        <f t="shared" ref="AU54" si="170">INT(MOD(AK54,5000)/1000)</f>
        <v>0</v>
      </c>
      <c r="AV54" s="7">
        <f t="shared" ref="AV54" si="171">INT(MOD(AK54,1000)/500)</f>
        <v>0</v>
      </c>
      <c r="AW54" s="7">
        <f t="shared" ref="AW54" si="172">INT(MOD(AK54,500)/100)</f>
        <v>0</v>
      </c>
      <c r="AX54" s="75">
        <f t="shared" si="160"/>
        <v>100</v>
      </c>
      <c r="AY54" s="129"/>
      <c r="AZ54" s="129"/>
      <c r="BA54" s="137">
        <v>4005211</v>
      </c>
      <c r="BB54" s="136" t="s">
        <v>340</v>
      </c>
    </row>
    <row r="55" spans="1:54" ht="145.5" customHeight="1">
      <c r="A55" s="108">
        <v>49</v>
      </c>
      <c r="B55" s="164">
        <v>900348</v>
      </c>
      <c r="C55" s="152" t="s">
        <v>558</v>
      </c>
      <c r="D55" s="155" t="s">
        <v>91</v>
      </c>
      <c r="E55" s="122" t="s">
        <v>201</v>
      </c>
      <c r="F55" s="179">
        <v>204</v>
      </c>
      <c r="G55" s="127" t="s">
        <v>559</v>
      </c>
      <c r="H55" s="73">
        <v>17</v>
      </c>
      <c r="I55" s="109">
        <v>0</v>
      </c>
      <c r="J55" s="64">
        <f t="shared" si="0"/>
        <v>17</v>
      </c>
      <c r="K55" s="65">
        <f t="shared" si="1"/>
        <v>136</v>
      </c>
      <c r="L55" s="66">
        <f t="shared" si="19"/>
        <v>0.98076923076923073</v>
      </c>
      <c r="M55" s="67">
        <f t="shared" si="2"/>
        <v>133.38461538461539</v>
      </c>
      <c r="N55" s="73">
        <v>0</v>
      </c>
      <c r="O55" s="67">
        <f t="shared" si="3"/>
        <v>0</v>
      </c>
      <c r="P55" s="68">
        <v>0</v>
      </c>
      <c r="Q55" s="67">
        <f t="shared" si="4"/>
        <v>0</v>
      </c>
      <c r="R55" s="68">
        <v>0</v>
      </c>
      <c r="S55" s="67">
        <f t="shared" si="5"/>
        <v>0</v>
      </c>
      <c r="T55" s="72">
        <v>10</v>
      </c>
      <c r="U55" s="74">
        <f t="shared" si="20"/>
        <v>8.5</v>
      </c>
      <c r="V55" s="72">
        <v>0</v>
      </c>
      <c r="W55" s="184">
        <v>4</v>
      </c>
      <c r="X55" s="195">
        <v>0</v>
      </c>
      <c r="Y55" s="74">
        <v>0</v>
      </c>
      <c r="Z55" s="186">
        <v>30</v>
      </c>
      <c r="AA55" s="66">
        <f t="shared" ref="AA55:AA104" si="173">N55*0.25</f>
        <v>0</v>
      </c>
      <c r="AB55" s="93">
        <f t="shared" si="146"/>
        <v>185.88</v>
      </c>
      <c r="AC55" s="99">
        <v>0</v>
      </c>
      <c r="AD55" s="99">
        <v>0</v>
      </c>
      <c r="AE55" s="72">
        <v>0</v>
      </c>
      <c r="AF55" s="191">
        <v>0</v>
      </c>
      <c r="AG55" s="145">
        <f t="shared" si="21"/>
        <v>0</v>
      </c>
      <c r="AH55" s="188">
        <v>0</v>
      </c>
      <c r="AI55" s="94">
        <v>100</v>
      </c>
      <c r="AJ55" s="95">
        <f t="shared" si="7"/>
        <v>100</v>
      </c>
      <c r="AK55" s="96">
        <f t="shared" si="8"/>
        <v>0</v>
      </c>
      <c r="AL55" s="147"/>
      <c r="AM55" s="4"/>
      <c r="AN55" s="7">
        <f t="shared" si="120"/>
        <v>1</v>
      </c>
      <c r="AO55" s="7">
        <f t="shared" si="121"/>
        <v>0</v>
      </c>
      <c r="AP55" s="7">
        <f t="shared" si="122"/>
        <v>0</v>
      </c>
      <c r="AQ55" s="7">
        <f t="shared" si="123"/>
        <v>0</v>
      </c>
      <c r="AR55" s="7">
        <f t="shared" si="124"/>
        <v>0</v>
      </c>
      <c r="AS55" s="7">
        <f t="shared" si="125"/>
        <v>0</v>
      </c>
      <c r="AT55" s="7">
        <f t="shared" si="126"/>
        <v>0</v>
      </c>
      <c r="AU55" s="7">
        <f t="shared" si="127"/>
        <v>0</v>
      </c>
      <c r="AV55" s="7">
        <f t="shared" si="128"/>
        <v>0</v>
      </c>
      <c r="AW55" s="7">
        <f t="shared" si="129"/>
        <v>0</v>
      </c>
      <c r="AX55" s="75">
        <f t="shared" ref="AX55" si="174">AN55*100+AO55*50+AP55*20+AQ55*10</f>
        <v>100</v>
      </c>
      <c r="AY55" s="129"/>
      <c r="AZ55" s="129"/>
      <c r="BA55" s="137">
        <v>4005211</v>
      </c>
      <c r="BB55" s="136" t="s">
        <v>340</v>
      </c>
    </row>
    <row r="56" spans="1:54" ht="145.5" customHeight="1">
      <c r="A56" s="108">
        <v>50</v>
      </c>
      <c r="B56" s="163">
        <v>900356</v>
      </c>
      <c r="C56" s="122" t="s">
        <v>578</v>
      </c>
      <c r="D56" s="155" t="s">
        <v>235</v>
      </c>
      <c r="E56" s="122" t="s">
        <v>201</v>
      </c>
      <c r="F56" s="175">
        <v>204</v>
      </c>
      <c r="G56" s="127" t="s">
        <v>579</v>
      </c>
      <c r="H56" s="73">
        <v>17</v>
      </c>
      <c r="I56" s="109">
        <v>0</v>
      </c>
      <c r="J56" s="64">
        <f t="shared" si="0"/>
        <v>17</v>
      </c>
      <c r="K56" s="65">
        <f t="shared" si="1"/>
        <v>136</v>
      </c>
      <c r="L56" s="66">
        <f t="shared" si="19"/>
        <v>0.98076923076923073</v>
      </c>
      <c r="M56" s="67">
        <f t="shared" si="2"/>
        <v>133.38461538461539</v>
      </c>
      <c r="N56" s="73">
        <v>2</v>
      </c>
      <c r="O56" s="67">
        <f t="shared" si="3"/>
        <v>2.9423076923076921</v>
      </c>
      <c r="P56" s="68">
        <v>0</v>
      </c>
      <c r="Q56" s="67">
        <f t="shared" si="4"/>
        <v>0</v>
      </c>
      <c r="R56" s="68">
        <v>0</v>
      </c>
      <c r="S56" s="67">
        <f t="shared" si="5"/>
        <v>0</v>
      </c>
      <c r="T56" s="72">
        <v>10</v>
      </c>
      <c r="U56" s="74">
        <f t="shared" si="20"/>
        <v>8.5</v>
      </c>
      <c r="V56" s="72">
        <v>0</v>
      </c>
      <c r="W56" s="184">
        <v>4</v>
      </c>
      <c r="X56" s="195">
        <v>0</v>
      </c>
      <c r="Y56" s="74">
        <v>0</v>
      </c>
      <c r="Z56" s="74">
        <v>0</v>
      </c>
      <c r="AA56" s="66">
        <f t="shared" si="173"/>
        <v>0.5</v>
      </c>
      <c r="AB56" s="93">
        <f t="shared" si="146"/>
        <v>159.33000000000001</v>
      </c>
      <c r="AC56" s="99">
        <v>1</v>
      </c>
      <c r="AD56" s="99">
        <v>4</v>
      </c>
      <c r="AE56" s="72">
        <v>0</v>
      </c>
      <c r="AF56" s="191">
        <v>0</v>
      </c>
      <c r="AG56" s="145">
        <f t="shared" si="21"/>
        <v>0</v>
      </c>
      <c r="AH56" s="188">
        <v>0</v>
      </c>
      <c r="AI56" s="94">
        <v>100</v>
      </c>
      <c r="AJ56" s="95">
        <f t="shared" si="7"/>
        <v>100</v>
      </c>
      <c r="AK56" s="96">
        <f t="shared" si="8"/>
        <v>0</v>
      </c>
      <c r="AL56" s="147"/>
      <c r="AM56" s="4"/>
      <c r="AN56" s="7">
        <f t="shared" si="120"/>
        <v>1</v>
      </c>
      <c r="AO56" s="7">
        <f t="shared" si="121"/>
        <v>0</v>
      </c>
      <c r="AP56" s="7">
        <f t="shared" si="122"/>
        <v>0</v>
      </c>
      <c r="AQ56" s="7">
        <f t="shared" si="123"/>
        <v>0</v>
      </c>
      <c r="AR56" s="7">
        <f t="shared" si="124"/>
        <v>0</v>
      </c>
      <c r="AS56" s="7">
        <f t="shared" si="125"/>
        <v>0</v>
      </c>
      <c r="AT56" s="7">
        <f t="shared" si="126"/>
        <v>0</v>
      </c>
      <c r="AU56" s="7">
        <f t="shared" si="127"/>
        <v>0</v>
      </c>
      <c r="AV56" s="7">
        <f t="shared" si="128"/>
        <v>0</v>
      </c>
      <c r="AW56" s="7">
        <f t="shared" si="129"/>
        <v>0</v>
      </c>
      <c r="AX56" s="75">
        <f t="shared" si="131"/>
        <v>100</v>
      </c>
      <c r="AY56" s="129"/>
      <c r="AZ56" s="129"/>
      <c r="BA56" s="137">
        <v>3932994</v>
      </c>
      <c r="BB56" s="136" t="s">
        <v>283</v>
      </c>
    </row>
    <row r="57" spans="1:54" ht="145.5" customHeight="1">
      <c r="A57" s="108">
        <v>51</v>
      </c>
      <c r="B57" s="163">
        <v>900366</v>
      </c>
      <c r="C57" s="84" t="s">
        <v>127</v>
      </c>
      <c r="D57" s="155" t="s">
        <v>85</v>
      </c>
      <c r="E57" s="122" t="s">
        <v>201</v>
      </c>
      <c r="F57" s="116">
        <v>204</v>
      </c>
      <c r="G57" s="127" t="s">
        <v>133</v>
      </c>
      <c r="H57" s="73">
        <v>13</v>
      </c>
      <c r="I57" s="109">
        <v>0</v>
      </c>
      <c r="J57" s="64">
        <f t="shared" si="0"/>
        <v>13</v>
      </c>
      <c r="K57" s="65">
        <f t="shared" si="1"/>
        <v>104</v>
      </c>
      <c r="L57" s="66">
        <f t="shared" si="19"/>
        <v>0.98076923076923073</v>
      </c>
      <c r="M57" s="67">
        <f t="shared" si="2"/>
        <v>102</v>
      </c>
      <c r="N57" s="73">
        <v>0</v>
      </c>
      <c r="O57" s="67">
        <f t="shared" si="3"/>
        <v>0</v>
      </c>
      <c r="P57" s="68">
        <v>0</v>
      </c>
      <c r="Q57" s="67">
        <f t="shared" si="4"/>
        <v>0</v>
      </c>
      <c r="R57" s="68">
        <v>0</v>
      </c>
      <c r="S57" s="67">
        <f t="shared" si="5"/>
        <v>0</v>
      </c>
      <c r="T57" s="72">
        <v>5</v>
      </c>
      <c r="U57" s="74">
        <f t="shared" si="20"/>
        <v>6.5</v>
      </c>
      <c r="V57" s="72">
        <v>0</v>
      </c>
      <c r="W57" s="184">
        <v>4</v>
      </c>
      <c r="X57" s="195">
        <v>0</v>
      </c>
      <c r="Y57" s="74">
        <v>0</v>
      </c>
      <c r="Z57" s="66">
        <v>0</v>
      </c>
      <c r="AA57" s="66">
        <f t="shared" si="173"/>
        <v>0</v>
      </c>
      <c r="AB57" s="93">
        <f t="shared" si="146"/>
        <v>117.5</v>
      </c>
      <c r="AC57" s="99">
        <v>1</v>
      </c>
      <c r="AD57" s="99">
        <v>1</v>
      </c>
      <c r="AE57" s="72">
        <v>0</v>
      </c>
      <c r="AF57" s="191">
        <v>0</v>
      </c>
      <c r="AG57" s="145">
        <f t="shared" si="21"/>
        <v>0</v>
      </c>
      <c r="AH57" s="188">
        <v>0</v>
      </c>
      <c r="AI57" s="94">
        <v>100</v>
      </c>
      <c r="AJ57" s="95">
        <f t="shared" ref="AJ57:AJ110" si="175">ROUNDDOWN(AI57,-1)</f>
        <v>100</v>
      </c>
      <c r="AK57" s="96">
        <f t="shared" ref="AK57:AK110" si="176">ROUND((AI57-AJ57)*4000,-2)</f>
        <v>0</v>
      </c>
      <c r="AL57" s="147"/>
      <c r="AM57" s="4"/>
      <c r="AN57" s="7">
        <f t="shared" ref="AN57:AN79" si="177">INT(AI57/100)</f>
        <v>1</v>
      </c>
      <c r="AO57" s="7">
        <f t="shared" ref="AO57:AO79" si="178">INT(MOD(AI57,100)/50)</f>
        <v>0</v>
      </c>
      <c r="AP57" s="7">
        <f t="shared" ref="AP57:AP79" si="179">INT(MOD(AI57,50)/20)</f>
        <v>0</v>
      </c>
      <c r="AQ57" s="7">
        <f t="shared" ref="AQ57:AQ79" si="180">INT((AI57-AN57*100-AO57*50-AP57*20)/10)</f>
        <v>0</v>
      </c>
      <c r="AR57" s="7">
        <f t="shared" ref="AR57:AR79" si="181">INT(AK57/20000)</f>
        <v>0</v>
      </c>
      <c r="AS57" s="7">
        <f t="shared" ref="AS57:AS79" si="182">INT(MOD(AK57,20000)/10000)</f>
        <v>0</v>
      </c>
      <c r="AT57" s="7">
        <f t="shared" ref="AT57:AT79" si="183">INT(MOD(AK57,10000)/5000)</f>
        <v>0</v>
      </c>
      <c r="AU57" s="7">
        <f t="shared" ref="AU57:AU79" si="184">INT(MOD(AK57,5000)/1000)</f>
        <v>0</v>
      </c>
      <c r="AV57" s="7">
        <f t="shared" ref="AV57:AV79" si="185">INT(MOD(AK57,1000)/500)</f>
        <v>0</v>
      </c>
      <c r="AW57" s="7">
        <f t="shared" ref="AW57:AW79" si="186">INT(MOD(AK57,500)/100)</f>
        <v>0</v>
      </c>
      <c r="AX57" s="75">
        <f t="shared" ref="AX57" si="187">AN57*100+AO57*50+AP57*20+AQ57*10</f>
        <v>100</v>
      </c>
      <c r="AY57" s="129"/>
      <c r="AZ57" s="129"/>
      <c r="BA57" s="137">
        <v>4418619</v>
      </c>
      <c r="BB57" s="136" t="s">
        <v>284</v>
      </c>
    </row>
    <row r="58" spans="1:54" ht="145.5" customHeight="1">
      <c r="A58" s="108">
        <v>52</v>
      </c>
      <c r="B58" s="163">
        <v>900367</v>
      </c>
      <c r="C58" s="84" t="s">
        <v>238</v>
      </c>
      <c r="D58" s="155" t="s">
        <v>235</v>
      </c>
      <c r="E58" s="122" t="s">
        <v>201</v>
      </c>
      <c r="F58" s="116">
        <v>204</v>
      </c>
      <c r="G58" s="127" t="s">
        <v>133</v>
      </c>
      <c r="H58" s="73">
        <v>17</v>
      </c>
      <c r="I58" s="109">
        <v>0</v>
      </c>
      <c r="J58" s="64">
        <f t="shared" si="0"/>
        <v>17</v>
      </c>
      <c r="K58" s="65">
        <f t="shared" si="1"/>
        <v>136</v>
      </c>
      <c r="L58" s="66">
        <f t="shared" si="19"/>
        <v>0.98076923076923073</v>
      </c>
      <c r="M58" s="67">
        <f t="shared" si="2"/>
        <v>133.38461538461539</v>
      </c>
      <c r="N58" s="73">
        <v>2</v>
      </c>
      <c r="O58" s="67">
        <f t="shared" si="3"/>
        <v>2.9423076923076921</v>
      </c>
      <c r="P58" s="68">
        <v>0</v>
      </c>
      <c r="Q58" s="67">
        <f t="shared" si="4"/>
        <v>0</v>
      </c>
      <c r="R58" s="68">
        <v>0</v>
      </c>
      <c r="S58" s="67">
        <f t="shared" si="5"/>
        <v>0</v>
      </c>
      <c r="T58" s="72">
        <v>10</v>
      </c>
      <c r="U58" s="74">
        <f t="shared" si="20"/>
        <v>8.5</v>
      </c>
      <c r="V58" s="72">
        <v>0</v>
      </c>
      <c r="W58" s="184">
        <v>4</v>
      </c>
      <c r="X58" s="195">
        <v>0</v>
      </c>
      <c r="Y58" s="74">
        <v>0</v>
      </c>
      <c r="Z58" s="185">
        <v>10</v>
      </c>
      <c r="AA58" s="66">
        <f t="shared" si="173"/>
        <v>0.5</v>
      </c>
      <c r="AB58" s="93">
        <f t="shared" si="146"/>
        <v>169.33</v>
      </c>
      <c r="AC58" s="99">
        <v>0</v>
      </c>
      <c r="AD58" s="99">
        <v>0</v>
      </c>
      <c r="AE58" s="72">
        <v>0</v>
      </c>
      <c r="AF58" s="191">
        <v>0</v>
      </c>
      <c r="AG58" s="145">
        <f t="shared" si="21"/>
        <v>0</v>
      </c>
      <c r="AH58" s="188">
        <v>0</v>
      </c>
      <c r="AI58" s="94">
        <v>100</v>
      </c>
      <c r="AJ58" s="95">
        <f t="shared" si="175"/>
        <v>100</v>
      </c>
      <c r="AK58" s="96">
        <f t="shared" si="176"/>
        <v>0</v>
      </c>
      <c r="AL58" s="147"/>
      <c r="AM58" s="4"/>
      <c r="AN58" s="7">
        <f t="shared" si="177"/>
        <v>1</v>
      </c>
      <c r="AO58" s="7">
        <f t="shared" si="178"/>
        <v>0</v>
      </c>
      <c r="AP58" s="7">
        <f t="shared" si="179"/>
        <v>0</v>
      </c>
      <c r="AQ58" s="7">
        <f t="shared" si="180"/>
        <v>0</v>
      </c>
      <c r="AR58" s="7">
        <f t="shared" si="181"/>
        <v>0</v>
      </c>
      <c r="AS58" s="7">
        <f t="shared" si="182"/>
        <v>0</v>
      </c>
      <c r="AT58" s="7">
        <f t="shared" si="183"/>
        <v>0</v>
      </c>
      <c r="AU58" s="7">
        <f t="shared" si="184"/>
        <v>0</v>
      </c>
      <c r="AV58" s="7">
        <f t="shared" si="185"/>
        <v>0</v>
      </c>
      <c r="AW58" s="7">
        <f t="shared" si="186"/>
        <v>0</v>
      </c>
      <c r="AX58" s="75">
        <f t="shared" ref="AX58:AX65" si="188">AN58*100+AO58*50+AP58*20+AQ58*10</f>
        <v>100</v>
      </c>
      <c r="AY58" s="129"/>
      <c r="AZ58" s="129"/>
      <c r="BA58" s="137">
        <v>4005518</v>
      </c>
      <c r="BB58" s="136" t="s">
        <v>285</v>
      </c>
    </row>
    <row r="59" spans="1:54" ht="145.5" customHeight="1">
      <c r="A59" s="108">
        <v>53</v>
      </c>
      <c r="B59" s="163">
        <v>900368</v>
      </c>
      <c r="C59" s="84" t="s">
        <v>128</v>
      </c>
      <c r="D59" s="155" t="s">
        <v>88</v>
      </c>
      <c r="E59" s="122" t="s">
        <v>227</v>
      </c>
      <c r="F59" s="116">
        <v>254</v>
      </c>
      <c r="G59" s="127" t="s">
        <v>133</v>
      </c>
      <c r="H59" s="73">
        <v>17</v>
      </c>
      <c r="I59" s="109">
        <v>0</v>
      </c>
      <c r="J59" s="64">
        <f t="shared" si="0"/>
        <v>17</v>
      </c>
      <c r="K59" s="65">
        <f t="shared" si="1"/>
        <v>136</v>
      </c>
      <c r="L59" s="66">
        <f t="shared" si="19"/>
        <v>1.2211538461538463</v>
      </c>
      <c r="M59" s="67">
        <f t="shared" si="2"/>
        <v>166.07692307692309</v>
      </c>
      <c r="N59" s="73">
        <v>4</v>
      </c>
      <c r="O59" s="67">
        <f t="shared" si="3"/>
        <v>7.3269230769230775</v>
      </c>
      <c r="P59" s="68">
        <v>0</v>
      </c>
      <c r="Q59" s="67">
        <f t="shared" si="4"/>
        <v>0</v>
      </c>
      <c r="R59" s="68">
        <v>0</v>
      </c>
      <c r="S59" s="67">
        <f t="shared" si="5"/>
        <v>0</v>
      </c>
      <c r="T59" s="72">
        <v>10</v>
      </c>
      <c r="U59" s="72">
        <f>13/26*H59</f>
        <v>8.5</v>
      </c>
      <c r="V59" s="72">
        <v>0</v>
      </c>
      <c r="W59" s="184">
        <v>4</v>
      </c>
      <c r="X59" s="195">
        <v>0</v>
      </c>
      <c r="Y59" s="74">
        <v>0</v>
      </c>
      <c r="Z59" s="187">
        <v>20</v>
      </c>
      <c r="AA59" s="66">
        <f t="shared" si="173"/>
        <v>1</v>
      </c>
      <c r="AB59" s="93">
        <f t="shared" si="146"/>
        <v>216.9</v>
      </c>
      <c r="AC59" s="99">
        <v>0</v>
      </c>
      <c r="AD59" s="99">
        <v>0</v>
      </c>
      <c r="AE59" s="72">
        <v>0</v>
      </c>
      <c r="AF59" s="191">
        <v>0</v>
      </c>
      <c r="AG59" s="145">
        <f t="shared" si="21"/>
        <v>0</v>
      </c>
      <c r="AH59" s="188">
        <v>0</v>
      </c>
      <c r="AI59" s="94">
        <v>150</v>
      </c>
      <c r="AJ59" s="95">
        <f t="shared" si="175"/>
        <v>150</v>
      </c>
      <c r="AK59" s="96">
        <f t="shared" si="176"/>
        <v>0</v>
      </c>
      <c r="AL59" s="147"/>
      <c r="AM59" s="4"/>
      <c r="AN59" s="7">
        <f t="shared" si="177"/>
        <v>1</v>
      </c>
      <c r="AO59" s="7">
        <f t="shared" si="178"/>
        <v>1</v>
      </c>
      <c r="AP59" s="7">
        <f t="shared" si="179"/>
        <v>0</v>
      </c>
      <c r="AQ59" s="7">
        <f t="shared" si="180"/>
        <v>0</v>
      </c>
      <c r="AR59" s="7">
        <f t="shared" si="181"/>
        <v>0</v>
      </c>
      <c r="AS59" s="7">
        <f t="shared" si="182"/>
        <v>0</v>
      </c>
      <c r="AT59" s="7">
        <f t="shared" si="183"/>
        <v>0</v>
      </c>
      <c r="AU59" s="7">
        <f t="shared" si="184"/>
        <v>0</v>
      </c>
      <c r="AV59" s="7">
        <f t="shared" si="185"/>
        <v>0</v>
      </c>
      <c r="AW59" s="7">
        <f t="shared" si="186"/>
        <v>0</v>
      </c>
      <c r="AX59" s="75">
        <f t="shared" ref="AX59" si="189">AN59*100+AO59*50+AP59*20+AQ59*10</f>
        <v>150</v>
      </c>
      <c r="AY59" s="129"/>
      <c r="AZ59" s="129"/>
      <c r="BA59" s="137">
        <v>3987945</v>
      </c>
      <c r="BB59" s="136" t="s">
        <v>286</v>
      </c>
    </row>
    <row r="60" spans="1:54" ht="145.5" customHeight="1">
      <c r="A60" s="108">
        <v>54</v>
      </c>
      <c r="B60" s="163">
        <v>900369</v>
      </c>
      <c r="C60" s="84" t="s">
        <v>129</v>
      </c>
      <c r="D60" s="155" t="s">
        <v>86</v>
      </c>
      <c r="E60" s="122" t="s">
        <v>201</v>
      </c>
      <c r="F60" s="116">
        <v>204</v>
      </c>
      <c r="G60" s="127" t="s">
        <v>134</v>
      </c>
      <c r="H60" s="73">
        <v>11.5</v>
      </c>
      <c r="I60" s="109">
        <v>0</v>
      </c>
      <c r="J60" s="64">
        <f t="shared" si="0"/>
        <v>11.5</v>
      </c>
      <c r="K60" s="65">
        <f t="shared" si="1"/>
        <v>92</v>
      </c>
      <c r="L60" s="66">
        <f t="shared" si="19"/>
        <v>0.98076923076923073</v>
      </c>
      <c r="M60" s="67">
        <f t="shared" si="2"/>
        <v>90.230769230769226</v>
      </c>
      <c r="N60" s="73">
        <v>2</v>
      </c>
      <c r="O60" s="67">
        <f t="shared" si="3"/>
        <v>2.9423076923076921</v>
      </c>
      <c r="P60" s="68">
        <v>0</v>
      </c>
      <c r="Q60" s="67">
        <f t="shared" si="4"/>
        <v>0</v>
      </c>
      <c r="R60" s="68">
        <v>0</v>
      </c>
      <c r="S60" s="67">
        <f t="shared" si="5"/>
        <v>0</v>
      </c>
      <c r="T60" s="72">
        <v>5</v>
      </c>
      <c r="U60" s="74">
        <f t="shared" si="20"/>
        <v>5.75</v>
      </c>
      <c r="V60" s="72">
        <v>0</v>
      </c>
      <c r="W60" s="184">
        <v>4</v>
      </c>
      <c r="X60" s="195">
        <v>0</v>
      </c>
      <c r="Y60" s="74">
        <v>0</v>
      </c>
      <c r="Z60" s="66">
        <v>0</v>
      </c>
      <c r="AA60" s="66">
        <f t="shared" si="173"/>
        <v>0.5</v>
      </c>
      <c r="AB60" s="93">
        <f t="shared" si="146"/>
        <v>108.42</v>
      </c>
      <c r="AC60" s="99">
        <v>1</v>
      </c>
      <c r="AD60" s="99">
        <v>1</v>
      </c>
      <c r="AE60" s="72">
        <v>0</v>
      </c>
      <c r="AF60" s="191">
        <v>0</v>
      </c>
      <c r="AG60" s="145">
        <f t="shared" si="21"/>
        <v>0</v>
      </c>
      <c r="AH60" s="188">
        <v>0</v>
      </c>
      <c r="AI60" s="94">
        <v>100</v>
      </c>
      <c r="AJ60" s="95">
        <f t="shared" si="175"/>
        <v>100</v>
      </c>
      <c r="AK60" s="96">
        <f t="shared" si="176"/>
        <v>0</v>
      </c>
      <c r="AL60" s="147"/>
      <c r="AM60" s="4"/>
      <c r="AN60" s="7">
        <f t="shared" si="177"/>
        <v>1</v>
      </c>
      <c r="AO60" s="7">
        <f t="shared" si="178"/>
        <v>0</v>
      </c>
      <c r="AP60" s="7">
        <f t="shared" si="179"/>
        <v>0</v>
      </c>
      <c r="AQ60" s="7">
        <f t="shared" si="180"/>
        <v>0</v>
      </c>
      <c r="AR60" s="7">
        <f t="shared" si="181"/>
        <v>0</v>
      </c>
      <c r="AS60" s="7">
        <f t="shared" si="182"/>
        <v>0</v>
      </c>
      <c r="AT60" s="7">
        <f t="shared" si="183"/>
        <v>0</v>
      </c>
      <c r="AU60" s="7">
        <f t="shared" si="184"/>
        <v>0</v>
      </c>
      <c r="AV60" s="7">
        <f t="shared" si="185"/>
        <v>0</v>
      </c>
      <c r="AW60" s="7">
        <f t="shared" si="186"/>
        <v>0</v>
      </c>
      <c r="AX60" s="75">
        <f t="shared" si="188"/>
        <v>100</v>
      </c>
      <c r="AY60" s="129"/>
      <c r="AZ60" s="129"/>
      <c r="BA60" s="137">
        <v>4005128</v>
      </c>
      <c r="BB60" s="136" t="s">
        <v>287</v>
      </c>
    </row>
    <row r="61" spans="1:54" ht="145.5" customHeight="1">
      <c r="A61" s="108">
        <v>55</v>
      </c>
      <c r="B61" s="163">
        <v>900370</v>
      </c>
      <c r="C61" s="122" t="s">
        <v>415</v>
      </c>
      <c r="D61" s="155" t="s">
        <v>107</v>
      </c>
      <c r="E61" s="122" t="s">
        <v>201</v>
      </c>
      <c r="F61" s="116">
        <v>204</v>
      </c>
      <c r="G61" s="127" t="s">
        <v>134</v>
      </c>
      <c r="H61" s="73">
        <v>9.5</v>
      </c>
      <c r="I61" s="109">
        <v>0</v>
      </c>
      <c r="J61" s="64">
        <f t="shared" si="0"/>
        <v>9.5</v>
      </c>
      <c r="K61" s="65">
        <f t="shared" si="1"/>
        <v>76</v>
      </c>
      <c r="L61" s="66">
        <f t="shared" si="19"/>
        <v>0.98076923076923073</v>
      </c>
      <c r="M61" s="67">
        <f t="shared" si="2"/>
        <v>74.538461538461533</v>
      </c>
      <c r="N61" s="73">
        <v>4</v>
      </c>
      <c r="O61" s="67">
        <f t="shared" si="3"/>
        <v>5.8846153846153841</v>
      </c>
      <c r="P61" s="68">
        <v>0</v>
      </c>
      <c r="Q61" s="67">
        <f t="shared" si="4"/>
        <v>0</v>
      </c>
      <c r="R61" s="68">
        <v>0</v>
      </c>
      <c r="S61" s="67">
        <f t="shared" si="5"/>
        <v>0</v>
      </c>
      <c r="T61" s="72">
        <v>5</v>
      </c>
      <c r="U61" s="74">
        <f t="shared" si="20"/>
        <v>4.75</v>
      </c>
      <c r="V61" s="72">
        <v>0</v>
      </c>
      <c r="W61" s="184">
        <v>4</v>
      </c>
      <c r="X61" s="195">
        <v>0</v>
      </c>
      <c r="Y61" s="74">
        <v>0</v>
      </c>
      <c r="Z61" s="183">
        <v>0</v>
      </c>
      <c r="AA61" s="66">
        <f t="shared" si="173"/>
        <v>1</v>
      </c>
      <c r="AB61" s="93">
        <f t="shared" si="146"/>
        <v>95.17</v>
      </c>
      <c r="AC61" s="99">
        <v>1</v>
      </c>
      <c r="AD61" s="141">
        <v>1</v>
      </c>
      <c r="AE61" s="72">
        <v>0</v>
      </c>
      <c r="AF61" s="191">
        <v>0</v>
      </c>
      <c r="AG61" s="145">
        <f t="shared" si="21"/>
        <v>0</v>
      </c>
      <c r="AH61" s="188">
        <v>0</v>
      </c>
      <c r="AI61" s="94">
        <v>50</v>
      </c>
      <c r="AJ61" s="95">
        <f t="shared" si="175"/>
        <v>50</v>
      </c>
      <c r="AK61" s="96">
        <f t="shared" si="176"/>
        <v>0</v>
      </c>
      <c r="AL61" s="147"/>
      <c r="AM61" s="4"/>
      <c r="AN61" s="7">
        <f t="shared" si="177"/>
        <v>0</v>
      </c>
      <c r="AO61" s="7">
        <f t="shared" si="178"/>
        <v>1</v>
      </c>
      <c r="AP61" s="7">
        <f t="shared" si="179"/>
        <v>0</v>
      </c>
      <c r="AQ61" s="7">
        <f t="shared" si="180"/>
        <v>0</v>
      </c>
      <c r="AR61" s="7">
        <f t="shared" si="181"/>
        <v>0</v>
      </c>
      <c r="AS61" s="7">
        <f t="shared" si="182"/>
        <v>0</v>
      </c>
      <c r="AT61" s="7">
        <f t="shared" si="183"/>
        <v>0</v>
      </c>
      <c r="AU61" s="7">
        <f t="shared" si="184"/>
        <v>0</v>
      </c>
      <c r="AV61" s="7">
        <f t="shared" si="185"/>
        <v>0</v>
      </c>
      <c r="AW61" s="7">
        <f t="shared" si="186"/>
        <v>0</v>
      </c>
      <c r="AX61" s="75">
        <f t="shared" si="188"/>
        <v>50</v>
      </c>
      <c r="AY61" s="137">
        <v>0</v>
      </c>
      <c r="AZ61" s="136" t="s">
        <v>259</v>
      </c>
    </row>
    <row r="62" spans="1:54" ht="145.5" customHeight="1">
      <c r="A62" s="108">
        <v>56</v>
      </c>
      <c r="B62" s="163">
        <v>900371</v>
      </c>
      <c r="C62" s="122" t="s">
        <v>416</v>
      </c>
      <c r="D62" s="155" t="s">
        <v>91</v>
      </c>
      <c r="E62" s="122" t="s">
        <v>201</v>
      </c>
      <c r="F62" s="116">
        <v>204</v>
      </c>
      <c r="G62" s="127" t="s">
        <v>134</v>
      </c>
      <c r="H62" s="73">
        <v>15.5</v>
      </c>
      <c r="I62" s="109">
        <v>0</v>
      </c>
      <c r="J62" s="64">
        <f t="shared" si="0"/>
        <v>15.5</v>
      </c>
      <c r="K62" s="65">
        <f t="shared" ref="K62:K120" si="190">J62*8</f>
        <v>124</v>
      </c>
      <c r="L62" s="66">
        <f t="shared" ref="L62:L120" si="191">F62/26/8</f>
        <v>0.98076923076923073</v>
      </c>
      <c r="M62" s="67">
        <f t="shared" ref="M62:M120" si="192">F62/26*J62</f>
        <v>121.61538461538461</v>
      </c>
      <c r="N62" s="73">
        <v>0</v>
      </c>
      <c r="O62" s="67">
        <f t="shared" ref="O62:O120" si="193">F62/26/8*1.5*N62</f>
        <v>0</v>
      </c>
      <c r="P62" s="68">
        <v>0</v>
      </c>
      <c r="Q62" s="67">
        <f t="shared" ref="Q62:Q120" si="194">F62/26/8*2*P62</f>
        <v>0</v>
      </c>
      <c r="R62" s="68">
        <v>0</v>
      </c>
      <c r="S62" s="67">
        <f t="shared" ref="S62:S120" si="195">F62/26/8*2*R62</f>
        <v>0</v>
      </c>
      <c r="T62" s="72">
        <v>10</v>
      </c>
      <c r="U62" s="74">
        <f t="shared" si="20"/>
        <v>7.75</v>
      </c>
      <c r="V62" s="72">
        <v>0</v>
      </c>
      <c r="W62" s="184">
        <v>4</v>
      </c>
      <c r="X62" s="195">
        <v>0</v>
      </c>
      <c r="Y62" s="74">
        <v>0</v>
      </c>
      <c r="Z62" s="183">
        <v>0</v>
      </c>
      <c r="AA62" s="66">
        <f t="shared" si="173"/>
        <v>0</v>
      </c>
      <c r="AB62" s="93">
        <f t="shared" si="146"/>
        <v>143.37</v>
      </c>
      <c r="AC62" s="99">
        <v>0</v>
      </c>
      <c r="AD62" s="99">
        <v>0</v>
      </c>
      <c r="AE62" s="72">
        <v>0</v>
      </c>
      <c r="AF62" s="191">
        <v>0</v>
      </c>
      <c r="AG62" s="145">
        <f t="shared" si="21"/>
        <v>0</v>
      </c>
      <c r="AH62" s="188">
        <v>0</v>
      </c>
      <c r="AI62" s="94">
        <v>100</v>
      </c>
      <c r="AJ62" s="95">
        <f t="shared" si="175"/>
        <v>100</v>
      </c>
      <c r="AK62" s="96">
        <f t="shared" si="176"/>
        <v>0</v>
      </c>
      <c r="AL62" s="147"/>
      <c r="AM62" s="4"/>
      <c r="AN62" s="7">
        <f t="shared" ref="AN62" si="196">INT(AI62/100)</f>
        <v>1</v>
      </c>
      <c r="AO62" s="7">
        <f t="shared" ref="AO62" si="197">INT(MOD(AI62,100)/50)</f>
        <v>0</v>
      </c>
      <c r="AP62" s="7">
        <f t="shared" ref="AP62" si="198">INT(MOD(AI62,50)/20)</f>
        <v>0</v>
      </c>
      <c r="AQ62" s="7">
        <f t="shared" ref="AQ62" si="199">INT((AI62-AN62*100-AO62*50-AP62*20)/10)</f>
        <v>0</v>
      </c>
      <c r="AR62" s="7">
        <f t="shared" ref="AR62" si="200">INT(AK62/20000)</f>
        <v>0</v>
      </c>
      <c r="AS62" s="7">
        <f t="shared" ref="AS62" si="201">INT(MOD(AK62,20000)/10000)</f>
        <v>0</v>
      </c>
      <c r="AT62" s="7">
        <f t="shared" ref="AT62" si="202">INT(MOD(AK62,10000)/5000)</f>
        <v>0</v>
      </c>
      <c r="AU62" s="7">
        <f t="shared" ref="AU62" si="203">INT(MOD(AK62,5000)/1000)</f>
        <v>0</v>
      </c>
      <c r="AV62" s="7">
        <f t="shared" ref="AV62" si="204">INT(MOD(AK62,1000)/500)</f>
        <v>0</v>
      </c>
      <c r="AW62" s="7">
        <f t="shared" ref="AW62" si="205">INT(MOD(AK62,500)/100)</f>
        <v>0</v>
      </c>
      <c r="AX62" s="75">
        <f t="shared" si="188"/>
        <v>100</v>
      </c>
      <c r="AY62" s="129"/>
      <c r="AZ62" s="129"/>
      <c r="BA62" s="137">
        <v>0</v>
      </c>
      <c r="BB62" s="136" t="s">
        <v>288</v>
      </c>
    </row>
    <row r="63" spans="1:54" ht="145.5" customHeight="1">
      <c r="A63" s="108">
        <v>57</v>
      </c>
      <c r="B63" s="163">
        <v>900375</v>
      </c>
      <c r="C63" s="84" t="s">
        <v>130</v>
      </c>
      <c r="D63" s="155" t="s">
        <v>236</v>
      </c>
      <c r="E63" s="122" t="s">
        <v>201</v>
      </c>
      <c r="F63" s="116">
        <v>204</v>
      </c>
      <c r="G63" s="127" t="s">
        <v>135</v>
      </c>
      <c r="H63" s="73">
        <v>15</v>
      </c>
      <c r="I63" s="109">
        <v>0</v>
      </c>
      <c r="J63" s="64">
        <f t="shared" ref="J63:J120" si="206">H63+I63</f>
        <v>15</v>
      </c>
      <c r="K63" s="65">
        <f t="shared" si="190"/>
        <v>120</v>
      </c>
      <c r="L63" s="66">
        <f t="shared" si="191"/>
        <v>0.98076923076923073</v>
      </c>
      <c r="M63" s="67">
        <f t="shared" si="192"/>
        <v>117.69230769230769</v>
      </c>
      <c r="N63" s="73">
        <v>2</v>
      </c>
      <c r="O63" s="67">
        <f t="shared" si="193"/>
        <v>2.9423076923076921</v>
      </c>
      <c r="P63" s="68">
        <v>0</v>
      </c>
      <c r="Q63" s="67">
        <f t="shared" si="194"/>
        <v>0</v>
      </c>
      <c r="R63" s="68">
        <v>0</v>
      </c>
      <c r="S63" s="67">
        <f t="shared" si="195"/>
        <v>0</v>
      </c>
      <c r="T63" s="72">
        <v>10</v>
      </c>
      <c r="U63" s="74">
        <f t="shared" si="20"/>
        <v>7.5</v>
      </c>
      <c r="V63" s="72">
        <v>0</v>
      </c>
      <c r="W63" s="184">
        <v>4</v>
      </c>
      <c r="X63" s="195">
        <v>0</v>
      </c>
      <c r="Y63" s="74">
        <v>0</v>
      </c>
      <c r="Z63" s="66">
        <v>0</v>
      </c>
      <c r="AA63" s="66">
        <f t="shared" si="173"/>
        <v>0.5</v>
      </c>
      <c r="AB63" s="93">
        <f t="shared" si="146"/>
        <v>142.63</v>
      </c>
      <c r="AC63" s="99">
        <v>1</v>
      </c>
      <c r="AD63" s="99">
        <v>2</v>
      </c>
      <c r="AE63" s="72">
        <v>0</v>
      </c>
      <c r="AF63" s="191">
        <v>0</v>
      </c>
      <c r="AG63" s="145">
        <f t="shared" si="21"/>
        <v>0</v>
      </c>
      <c r="AH63" s="188">
        <v>0</v>
      </c>
      <c r="AI63" s="94">
        <v>100</v>
      </c>
      <c r="AJ63" s="95">
        <f t="shared" si="175"/>
        <v>100</v>
      </c>
      <c r="AK63" s="96">
        <f t="shared" si="176"/>
        <v>0</v>
      </c>
      <c r="AL63" s="147"/>
      <c r="AM63" s="4"/>
      <c r="AN63" s="7">
        <f t="shared" si="177"/>
        <v>1</v>
      </c>
      <c r="AO63" s="7">
        <f t="shared" si="178"/>
        <v>0</v>
      </c>
      <c r="AP63" s="7">
        <f t="shared" si="179"/>
        <v>0</v>
      </c>
      <c r="AQ63" s="7">
        <f t="shared" si="180"/>
        <v>0</v>
      </c>
      <c r="AR63" s="7">
        <f t="shared" si="181"/>
        <v>0</v>
      </c>
      <c r="AS63" s="7">
        <f t="shared" si="182"/>
        <v>0</v>
      </c>
      <c r="AT63" s="7">
        <f t="shared" si="183"/>
        <v>0</v>
      </c>
      <c r="AU63" s="7">
        <f t="shared" si="184"/>
        <v>0</v>
      </c>
      <c r="AV63" s="7">
        <f t="shared" si="185"/>
        <v>0</v>
      </c>
      <c r="AW63" s="7">
        <f t="shared" si="186"/>
        <v>0</v>
      </c>
      <c r="AX63" s="75">
        <f t="shared" si="188"/>
        <v>100</v>
      </c>
      <c r="AY63" s="129"/>
      <c r="AZ63" s="129"/>
      <c r="BA63" s="137">
        <v>3996649</v>
      </c>
      <c r="BB63" s="136" t="s">
        <v>289</v>
      </c>
    </row>
    <row r="64" spans="1:54" ht="145.5" customHeight="1">
      <c r="A64" s="108">
        <v>58</v>
      </c>
      <c r="B64" s="163">
        <v>900377</v>
      </c>
      <c r="C64" s="84" t="s">
        <v>131</v>
      </c>
      <c r="D64" s="155" t="s">
        <v>236</v>
      </c>
      <c r="E64" s="122" t="s">
        <v>201</v>
      </c>
      <c r="F64" s="116">
        <v>204</v>
      </c>
      <c r="G64" s="127" t="s">
        <v>135</v>
      </c>
      <c r="H64" s="73">
        <v>14</v>
      </c>
      <c r="I64" s="109">
        <v>0</v>
      </c>
      <c r="J64" s="64">
        <f t="shared" si="206"/>
        <v>14</v>
      </c>
      <c r="K64" s="65">
        <f t="shared" si="190"/>
        <v>112</v>
      </c>
      <c r="L64" s="66">
        <f t="shared" si="191"/>
        <v>0.98076923076923073</v>
      </c>
      <c r="M64" s="67">
        <f t="shared" si="192"/>
        <v>109.84615384615384</v>
      </c>
      <c r="N64" s="73">
        <v>2</v>
      </c>
      <c r="O64" s="67">
        <f t="shared" si="193"/>
        <v>2.9423076923076921</v>
      </c>
      <c r="P64" s="68">
        <v>0</v>
      </c>
      <c r="Q64" s="67">
        <f t="shared" si="194"/>
        <v>0</v>
      </c>
      <c r="R64" s="68">
        <v>0</v>
      </c>
      <c r="S64" s="67">
        <f t="shared" si="195"/>
        <v>0</v>
      </c>
      <c r="T64" s="72">
        <v>10</v>
      </c>
      <c r="U64" s="74">
        <f t="shared" si="20"/>
        <v>7</v>
      </c>
      <c r="V64" s="72">
        <v>0</v>
      </c>
      <c r="W64" s="184">
        <v>4</v>
      </c>
      <c r="X64" s="195">
        <v>0</v>
      </c>
      <c r="Y64" s="74">
        <v>0</v>
      </c>
      <c r="Z64" s="66">
        <v>0</v>
      </c>
      <c r="AA64" s="66">
        <f t="shared" si="173"/>
        <v>0.5</v>
      </c>
      <c r="AB64" s="93">
        <f t="shared" si="146"/>
        <v>134.29</v>
      </c>
      <c r="AC64" s="99">
        <v>1</v>
      </c>
      <c r="AD64" s="99">
        <v>2</v>
      </c>
      <c r="AE64" s="72">
        <v>0</v>
      </c>
      <c r="AF64" s="191">
        <v>0</v>
      </c>
      <c r="AG64" s="145">
        <f t="shared" si="21"/>
        <v>0</v>
      </c>
      <c r="AH64" s="188">
        <v>0</v>
      </c>
      <c r="AI64" s="94">
        <v>100</v>
      </c>
      <c r="AJ64" s="95">
        <f t="shared" si="175"/>
        <v>100</v>
      </c>
      <c r="AK64" s="96">
        <f t="shared" si="176"/>
        <v>0</v>
      </c>
      <c r="AL64" s="147"/>
      <c r="AM64" s="4"/>
      <c r="AN64" s="7">
        <f t="shared" si="177"/>
        <v>1</v>
      </c>
      <c r="AO64" s="7">
        <f t="shared" si="178"/>
        <v>0</v>
      </c>
      <c r="AP64" s="7">
        <f t="shared" si="179"/>
        <v>0</v>
      </c>
      <c r="AQ64" s="7">
        <f t="shared" si="180"/>
        <v>0</v>
      </c>
      <c r="AR64" s="7">
        <f t="shared" si="181"/>
        <v>0</v>
      </c>
      <c r="AS64" s="7">
        <f t="shared" si="182"/>
        <v>0</v>
      </c>
      <c r="AT64" s="7">
        <f t="shared" si="183"/>
        <v>0</v>
      </c>
      <c r="AU64" s="7">
        <f t="shared" si="184"/>
        <v>0</v>
      </c>
      <c r="AV64" s="7">
        <f t="shared" si="185"/>
        <v>0</v>
      </c>
      <c r="AW64" s="7">
        <f t="shared" si="186"/>
        <v>0</v>
      </c>
      <c r="AX64" s="75">
        <f t="shared" si="188"/>
        <v>100</v>
      </c>
      <c r="AY64" s="129"/>
      <c r="AZ64" s="129"/>
      <c r="BA64" s="137">
        <v>3973855</v>
      </c>
      <c r="BB64" s="136" t="s">
        <v>290</v>
      </c>
    </row>
    <row r="65" spans="1:54" ht="145.5" customHeight="1">
      <c r="A65" s="108">
        <v>59</v>
      </c>
      <c r="B65" s="163">
        <v>900379</v>
      </c>
      <c r="C65" s="84" t="s">
        <v>132</v>
      </c>
      <c r="D65" s="155" t="s">
        <v>85</v>
      </c>
      <c r="E65" s="122" t="s">
        <v>201</v>
      </c>
      <c r="F65" s="116">
        <v>204</v>
      </c>
      <c r="G65" s="127" t="s">
        <v>135</v>
      </c>
      <c r="H65" s="73">
        <v>17</v>
      </c>
      <c r="I65" s="109">
        <v>0</v>
      </c>
      <c r="J65" s="64">
        <f t="shared" si="206"/>
        <v>17</v>
      </c>
      <c r="K65" s="65">
        <f t="shared" si="190"/>
        <v>136</v>
      </c>
      <c r="L65" s="66">
        <f t="shared" si="191"/>
        <v>0.98076923076923073</v>
      </c>
      <c r="M65" s="67">
        <f t="shared" si="192"/>
        <v>133.38461538461539</v>
      </c>
      <c r="N65" s="73">
        <v>0</v>
      </c>
      <c r="O65" s="67">
        <f t="shared" si="193"/>
        <v>0</v>
      </c>
      <c r="P65" s="68">
        <v>0</v>
      </c>
      <c r="Q65" s="67">
        <f t="shared" si="194"/>
        <v>0</v>
      </c>
      <c r="R65" s="68">
        <v>0</v>
      </c>
      <c r="S65" s="67">
        <f t="shared" si="195"/>
        <v>0</v>
      </c>
      <c r="T65" s="72">
        <v>10</v>
      </c>
      <c r="U65" s="74">
        <f t="shared" si="20"/>
        <v>8.5</v>
      </c>
      <c r="V65" s="72">
        <v>0</v>
      </c>
      <c r="W65" s="184">
        <v>4</v>
      </c>
      <c r="X65" s="195">
        <v>0</v>
      </c>
      <c r="Y65" s="74">
        <v>0</v>
      </c>
      <c r="Z65" s="66">
        <v>0</v>
      </c>
      <c r="AA65" s="66">
        <f t="shared" si="173"/>
        <v>0</v>
      </c>
      <c r="AB65" s="93">
        <f t="shared" si="146"/>
        <v>155.88</v>
      </c>
      <c r="AC65" s="99">
        <v>1</v>
      </c>
      <c r="AD65" s="99">
        <v>2</v>
      </c>
      <c r="AE65" s="72">
        <v>0</v>
      </c>
      <c r="AF65" s="191">
        <v>0</v>
      </c>
      <c r="AG65" s="145">
        <f t="shared" si="21"/>
        <v>0</v>
      </c>
      <c r="AH65" s="188">
        <v>0</v>
      </c>
      <c r="AI65" s="94">
        <v>100</v>
      </c>
      <c r="AJ65" s="95">
        <f t="shared" si="175"/>
        <v>100</v>
      </c>
      <c r="AK65" s="96">
        <f t="shared" si="176"/>
        <v>0</v>
      </c>
      <c r="AL65" s="147"/>
      <c r="AM65" s="4"/>
      <c r="AN65" s="7">
        <f t="shared" si="177"/>
        <v>1</v>
      </c>
      <c r="AO65" s="7">
        <f t="shared" si="178"/>
        <v>0</v>
      </c>
      <c r="AP65" s="7">
        <f t="shared" si="179"/>
        <v>0</v>
      </c>
      <c r="AQ65" s="7">
        <f t="shared" si="180"/>
        <v>0</v>
      </c>
      <c r="AR65" s="7">
        <f t="shared" si="181"/>
        <v>0</v>
      </c>
      <c r="AS65" s="7">
        <f t="shared" si="182"/>
        <v>0</v>
      </c>
      <c r="AT65" s="7">
        <f t="shared" si="183"/>
        <v>0</v>
      </c>
      <c r="AU65" s="7">
        <f t="shared" si="184"/>
        <v>0</v>
      </c>
      <c r="AV65" s="7">
        <f t="shared" si="185"/>
        <v>0</v>
      </c>
      <c r="AW65" s="7">
        <f t="shared" si="186"/>
        <v>0</v>
      </c>
      <c r="AX65" s="75">
        <f t="shared" si="188"/>
        <v>100</v>
      </c>
      <c r="AY65" s="129"/>
      <c r="AZ65" s="129"/>
      <c r="BA65" s="137">
        <v>3988176</v>
      </c>
      <c r="BB65" s="136" t="s">
        <v>291</v>
      </c>
    </row>
    <row r="66" spans="1:54" ht="145.5" customHeight="1">
      <c r="A66" s="108">
        <v>60</v>
      </c>
      <c r="B66" s="163">
        <v>900403</v>
      </c>
      <c r="C66" s="84" t="s">
        <v>136</v>
      </c>
      <c r="D66" s="155" t="s">
        <v>235</v>
      </c>
      <c r="E66" s="122" t="s">
        <v>201</v>
      </c>
      <c r="F66" s="116">
        <v>204</v>
      </c>
      <c r="G66" s="127" t="s">
        <v>143</v>
      </c>
      <c r="H66" s="73">
        <v>14</v>
      </c>
      <c r="I66" s="109">
        <v>0</v>
      </c>
      <c r="J66" s="64">
        <f t="shared" si="206"/>
        <v>14</v>
      </c>
      <c r="K66" s="65">
        <f t="shared" si="190"/>
        <v>112</v>
      </c>
      <c r="L66" s="66">
        <f t="shared" si="191"/>
        <v>0.98076923076923073</v>
      </c>
      <c r="M66" s="67">
        <f t="shared" si="192"/>
        <v>109.84615384615384</v>
      </c>
      <c r="N66" s="73">
        <v>0</v>
      </c>
      <c r="O66" s="67">
        <f t="shared" si="193"/>
        <v>0</v>
      </c>
      <c r="P66" s="68">
        <v>0</v>
      </c>
      <c r="Q66" s="67">
        <f t="shared" si="194"/>
        <v>0</v>
      </c>
      <c r="R66" s="68">
        <v>0</v>
      </c>
      <c r="S66" s="67">
        <f t="shared" si="195"/>
        <v>0</v>
      </c>
      <c r="T66" s="72">
        <v>10</v>
      </c>
      <c r="U66" s="74">
        <f t="shared" ref="U66:U119" si="207">13/26*H66</f>
        <v>7</v>
      </c>
      <c r="V66" s="72">
        <v>0</v>
      </c>
      <c r="W66" s="184">
        <v>4</v>
      </c>
      <c r="X66" s="195">
        <v>0</v>
      </c>
      <c r="Y66" s="74">
        <v>0</v>
      </c>
      <c r="Z66" s="66">
        <v>0</v>
      </c>
      <c r="AA66" s="66">
        <f t="shared" si="173"/>
        <v>0</v>
      </c>
      <c r="AB66" s="93">
        <f t="shared" si="146"/>
        <v>130.85</v>
      </c>
      <c r="AC66" s="99">
        <v>1</v>
      </c>
      <c r="AD66" s="99">
        <v>3</v>
      </c>
      <c r="AE66" s="72">
        <v>0</v>
      </c>
      <c r="AF66" s="191">
        <v>0</v>
      </c>
      <c r="AG66" s="145">
        <f t="shared" ref="AG66:AG119" si="208">(IF(((AB66-T66-U66-AA66)*$AP$2-(AC66+AD66)*150000)&lt;1500001,((AB66-T66-U66-AA66)*$AP$2-(AC66+AD66)*150000)*0%,IF(((AB66-T66-U66-AA66)*$AP$2-(AC66+AD66)*150000)&lt;=2000000,(((AB66-T66-U66-AA66)*$AP$2-(AC66+AD66)*150000)*5%-75000),IF(((AB66-T66-U66-AA66)*$AP$2-(AC66+AD66)*150000)&lt;=8500000,(((AB66-T66-U66-AA66)*$AP$2-(AC66+AD66)*150000)*10%-175000),IF(((AB66-T66-U66-AA66)*$AP$2-(AC66+AD66)*150000)&lt;=12500000,(((AB66-T66-U66-AA66)*$AP$2-(AC66+AD66)*150000)*15%-600000),(((AB66-T66-U66-AA66)*$AP$2-(AC66+AD66)*150000)*20%-1250000))))))/$AP$2</f>
        <v>0</v>
      </c>
      <c r="AH66" s="188">
        <v>0</v>
      </c>
      <c r="AI66" s="94">
        <v>100</v>
      </c>
      <c r="AJ66" s="95">
        <f t="shared" si="175"/>
        <v>100</v>
      </c>
      <c r="AK66" s="96">
        <f t="shared" si="176"/>
        <v>0</v>
      </c>
      <c r="AL66" s="147"/>
      <c r="AM66" s="4"/>
      <c r="AN66" s="7">
        <f t="shared" si="177"/>
        <v>1</v>
      </c>
      <c r="AO66" s="7">
        <f t="shared" si="178"/>
        <v>0</v>
      </c>
      <c r="AP66" s="7">
        <f t="shared" si="179"/>
        <v>0</v>
      </c>
      <c r="AQ66" s="7">
        <f t="shared" si="180"/>
        <v>0</v>
      </c>
      <c r="AR66" s="7">
        <f t="shared" si="181"/>
        <v>0</v>
      </c>
      <c r="AS66" s="7">
        <f t="shared" si="182"/>
        <v>0</v>
      </c>
      <c r="AT66" s="7">
        <f t="shared" si="183"/>
        <v>0</v>
      </c>
      <c r="AU66" s="7">
        <f t="shared" si="184"/>
        <v>0</v>
      </c>
      <c r="AV66" s="7">
        <f t="shared" si="185"/>
        <v>0</v>
      </c>
      <c r="AW66" s="7">
        <f t="shared" si="186"/>
        <v>0</v>
      </c>
      <c r="AX66" s="75">
        <f t="shared" ref="AX66:AX67" si="209">AN66*100+AO66*50+AP66*20+AQ66*10</f>
        <v>100</v>
      </c>
      <c r="AY66" s="129"/>
      <c r="AZ66" s="129"/>
      <c r="BA66" s="137">
        <v>3992849</v>
      </c>
      <c r="BB66" s="136" t="s">
        <v>292</v>
      </c>
    </row>
    <row r="67" spans="1:54" ht="145.5" customHeight="1">
      <c r="A67" s="108">
        <v>61</v>
      </c>
      <c r="B67" s="163">
        <v>900423</v>
      </c>
      <c r="C67" s="84" t="s">
        <v>611</v>
      </c>
      <c r="D67" s="155" t="s">
        <v>85</v>
      </c>
      <c r="E67" s="122" t="s">
        <v>201</v>
      </c>
      <c r="F67" s="116">
        <v>204</v>
      </c>
      <c r="G67" s="127" t="s">
        <v>612</v>
      </c>
      <c r="H67" s="73">
        <v>16</v>
      </c>
      <c r="I67" s="109">
        <v>0</v>
      </c>
      <c r="J67" s="64">
        <f t="shared" si="206"/>
        <v>16</v>
      </c>
      <c r="K67" s="65">
        <f t="shared" si="190"/>
        <v>128</v>
      </c>
      <c r="L67" s="66">
        <f t="shared" si="191"/>
        <v>0.98076923076923073</v>
      </c>
      <c r="M67" s="67">
        <f t="shared" si="192"/>
        <v>125.53846153846153</v>
      </c>
      <c r="N67" s="73">
        <v>2</v>
      </c>
      <c r="O67" s="67">
        <f t="shared" si="193"/>
        <v>2.9423076923076921</v>
      </c>
      <c r="P67" s="68">
        <v>0</v>
      </c>
      <c r="Q67" s="67">
        <f t="shared" si="194"/>
        <v>0</v>
      </c>
      <c r="R67" s="68">
        <v>0</v>
      </c>
      <c r="S67" s="67">
        <f t="shared" si="195"/>
        <v>0</v>
      </c>
      <c r="T67" s="72">
        <v>10</v>
      </c>
      <c r="U67" s="74">
        <f t="shared" si="207"/>
        <v>8</v>
      </c>
      <c r="V67" s="72">
        <v>0</v>
      </c>
      <c r="W67" s="184">
        <v>4</v>
      </c>
      <c r="X67" s="195">
        <v>0</v>
      </c>
      <c r="Y67" s="74">
        <v>0</v>
      </c>
      <c r="Z67" s="66">
        <v>0</v>
      </c>
      <c r="AA67" s="66">
        <f t="shared" ref="AA67" si="210">N67*0.25</f>
        <v>0.5</v>
      </c>
      <c r="AB67" s="93">
        <f t="shared" ref="AB67" si="211">ROUND(M67+O67+Q67+S67+T67+U67+V67+W67+X67+Y67+Z67+AA67,2)</f>
        <v>150.97999999999999</v>
      </c>
      <c r="AC67" s="99">
        <v>0</v>
      </c>
      <c r="AD67" s="99">
        <v>0</v>
      </c>
      <c r="AE67" s="72">
        <v>0</v>
      </c>
      <c r="AF67" s="191">
        <v>0</v>
      </c>
      <c r="AG67" s="145">
        <f t="shared" si="208"/>
        <v>0</v>
      </c>
      <c r="AH67" s="188">
        <v>0</v>
      </c>
      <c r="AI67" s="94">
        <v>100</v>
      </c>
      <c r="AJ67" s="95">
        <f t="shared" ref="AJ67" si="212">ROUNDDOWN(AI67,-1)</f>
        <v>100</v>
      </c>
      <c r="AK67" s="96">
        <f t="shared" ref="AK67" si="213">ROUND((AI67-AJ67)*4000,-2)</f>
        <v>0</v>
      </c>
      <c r="AL67" s="147"/>
      <c r="AM67" s="4"/>
      <c r="AN67" s="7">
        <f t="shared" ref="AN67" si="214">INT(AI67/100)</f>
        <v>1</v>
      </c>
      <c r="AO67" s="7">
        <f t="shared" ref="AO67" si="215">INT(MOD(AI67,100)/50)</f>
        <v>0</v>
      </c>
      <c r="AP67" s="7">
        <f t="shared" ref="AP67" si="216">INT(MOD(AI67,50)/20)</f>
        <v>0</v>
      </c>
      <c r="AQ67" s="7">
        <f t="shared" ref="AQ67" si="217">INT((AI67-AN67*100-AO67*50-AP67*20)/10)</f>
        <v>0</v>
      </c>
      <c r="AR67" s="7">
        <f t="shared" ref="AR67" si="218">INT(AK67/20000)</f>
        <v>0</v>
      </c>
      <c r="AS67" s="7">
        <f t="shared" ref="AS67" si="219">INT(MOD(AK67,20000)/10000)</f>
        <v>0</v>
      </c>
      <c r="AT67" s="7">
        <f t="shared" ref="AT67" si="220">INT(MOD(AK67,10000)/5000)</f>
        <v>0</v>
      </c>
      <c r="AU67" s="7">
        <f t="shared" ref="AU67" si="221">INT(MOD(AK67,5000)/1000)</f>
        <v>0</v>
      </c>
      <c r="AV67" s="7">
        <f t="shared" ref="AV67" si="222">INT(MOD(AK67,1000)/500)</f>
        <v>0</v>
      </c>
      <c r="AW67" s="7">
        <f t="shared" ref="AW67" si="223">INT(MOD(AK67,500)/100)</f>
        <v>0</v>
      </c>
      <c r="AX67" s="75">
        <f t="shared" si="209"/>
        <v>100</v>
      </c>
      <c r="AY67" s="129"/>
      <c r="AZ67" s="129"/>
      <c r="BA67" s="137">
        <v>4425800</v>
      </c>
      <c r="BB67" s="136" t="s">
        <v>293</v>
      </c>
    </row>
    <row r="68" spans="1:54" ht="145.5" customHeight="1">
      <c r="A68" s="108">
        <v>62</v>
      </c>
      <c r="B68" s="163">
        <v>900424</v>
      </c>
      <c r="C68" s="84" t="s">
        <v>621</v>
      </c>
      <c r="D68" s="155" t="s">
        <v>635</v>
      </c>
      <c r="E68" s="122" t="s">
        <v>201</v>
      </c>
      <c r="F68" s="116">
        <v>204</v>
      </c>
      <c r="G68" s="127" t="s">
        <v>144</v>
      </c>
      <c r="H68" s="73">
        <v>17</v>
      </c>
      <c r="I68" s="109">
        <v>0</v>
      </c>
      <c r="J68" s="64">
        <f t="shared" si="206"/>
        <v>17</v>
      </c>
      <c r="K68" s="65">
        <f t="shared" si="190"/>
        <v>136</v>
      </c>
      <c r="L68" s="66">
        <f t="shared" si="191"/>
        <v>0.98076923076923073</v>
      </c>
      <c r="M68" s="67">
        <f t="shared" si="192"/>
        <v>133.38461538461539</v>
      </c>
      <c r="N68" s="73">
        <v>4</v>
      </c>
      <c r="O68" s="67">
        <f t="shared" si="193"/>
        <v>5.8846153846153841</v>
      </c>
      <c r="P68" s="68">
        <v>0</v>
      </c>
      <c r="Q68" s="67">
        <f t="shared" si="194"/>
        <v>0</v>
      </c>
      <c r="R68" s="68">
        <v>0</v>
      </c>
      <c r="S68" s="67">
        <f t="shared" si="195"/>
        <v>0</v>
      </c>
      <c r="T68" s="72">
        <v>10</v>
      </c>
      <c r="U68" s="74">
        <f t="shared" si="207"/>
        <v>8.5</v>
      </c>
      <c r="V68" s="72">
        <v>0</v>
      </c>
      <c r="W68" s="184">
        <v>4</v>
      </c>
      <c r="X68" s="195">
        <v>0</v>
      </c>
      <c r="Y68" s="74">
        <v>0</v>
      </c>
      <c r="Z68" s="66">
        <v>0</v>
      </c>
      <c r="AA68" s="66">
        <f t="shared" si="173"/>
        <v>1</v>
      </c>
      <c r="AB68" s="93">
        <f t="shared" si="146"/>
        <v>162.77000000000001</v>
      </c>
      <c r="AC68" s="99">
        <v>0</v>
      </c>
      <c r="AD68" s="99">
        <v>0</v>
      </c>
      <c r="AE68" s="72">
        <v>0</v>
      </c>
      <c r="AF68" s="191">
        <v>0</v>
      </c>
      <c r="AG68" s="145">
        <f t="shared" si="208"/>
        <v>0</v>
      </c>
      <c r="AH68" s="188">
        <v>0</v>
      </c>
      <c r="AI68" s="94">
        <v>100</v>
      </c>
      <c r="AJ68" s="95">
        <f t="shared" si="175"/>
        <v>100</v>
      </c>
      <c r="AK68" s="96">
        <f t="shared" si="176"/>
        <v>0</v>
      </c>
      <c r="AL68" s="147"/>
      <c r="AM68" s="4"/>
      <c r="AN68" s="7">
        <f t="shared" si="177"/>
        <v>1</v>
      </c>
      <c r="AO68" s="7">
        <f t="shared" si="178"/>
        <v>0</v>
      </c>
      <c r="AP68" s="7">
        <f t="shared" si="179"/>
        <v>0</v>
      </c>
      <c r="AQ68" s="7">
        <f t="shared" si="180"/>
        <v>0</v>
      </c>
      <c r="AR68" s="7">
        <f t="shared" si="181"/>
        <v>0</v>
      </c>
      <c r="AS68" s="7">
        <f t="shared" si="182"/>
        <v>0</v>
      </c>
      <c r="AT68" s="7">
        <f t="shared" si="183"/>
        <v>0</v>
      </c>
      <c r="AU68" s="7">
        <f t="shared" si="184"/>
        <v>0</v>
      </c>
      <c r="AV68" s="7">
        <f t="shared" si="185"/>
        <v>0</v>
      </c>
      <c r="AW68" s="7">
        <f t="shared" si="186"/>
        <v>0</v>
      </c>
      <c r="AX68" s="75">
        <f t="shared" ref="AX68:AX82" si="224">AN68*100+AO68*50+AP68*20+AQ68*10</f>
        <v>100</v>
      </c>
      <c r="AY68" s="129"/>
      <c r="AZ68" s="129"/>
      <c r="BA68" s="137">
        <v>4425800</v>
      </c>
      <c r="BB68" s="136" t="s">
        <v>293</v>
      </c>
    </row>
    <row r="69" spans="1:54" ht="145.5" customHeight="1">
      <c r="A69" s="108">
        <v>63</v>
      </c>
      <c r="B69" s="163">
        <v>900425</v>
      </c>
      <c r="C69" s="84" t="s">
        <v>137</v>
      </c>
      <c r="D69" s="155" t="s">
        <v>85</v>
      </c>
      <c r="E69" s="122" t="s">
        <v>227</v>
      </c>
      <c r="F69" s="116">
        <v>204</v>
      </c>
      <c r="G69" s="127" t="s">
        <v>144</v>
      </c>
      <c r="H69" s="73">
        <v>17</v>
      </c>
      <c r="I69" s="109">
        <v>0</v>
      </c>
      <c r="J69" s="64">
        <f t="shared" si="206"/>
        <v>17</v>
      </c>
      <c r="K69" s="65">
        <f t="shared" si="190"/>
        <v>136</v>
      </c>
      <c r="L69" s="66">
        <f t="shared" si="191"/>
        <v>0.98076923076923073</v>
      </c>
      <c r="M69" s="67">
        <f t="shared" si="192"/>
        <v>133.38461538461539</v>
      </c>
      <c r="N69" s="73">
        <v>2</v>
      </c>
      <c r="O69" s="67">
        <f t="shared" si="193"/>
        <v>2.9423076923076921</v>
      </c>
      <c r="P69" s="68">
        <v>0</v>
      </c>
      <c r="Q69" s="67">
        <f t="shared" si="194"/>
        <v>0</v>
      </c>
      <c r="R69" s="68">
        <v>0</v>
      </c>
      <c r="S69" s="67">
        <f t="shared" si="195"/>
        <v>0</v>
      </c>
      <c r="T69" s="72">
        <v>10</v>
      </c>
      <c r="U69" s="74">
        <f t="shared" si="207"/>
        <v>8.5</v>
      </c>
      <c r="V69" s="72">
        <v>0</v>
      </c>
      <c r="W69" s="184">
        <v>4</v>
      </c>
      <c r="X69" s="195">
        <v>0</v>
      </c>
      <c r="Y69" s="74">
        <v>0</v>
      </c>
      <c r="Z69" s="185">
        <v>70</v>
      </c>
      <c r="AA69" s="66">
        <f t="shared" si="173"/>
        <v>0.5</v>
      </c>
      <c r="AB69" s="93">
        <f t="shared" si="146"/>
        <v>229.33</v>
      </c>
      <c r="AC69" s="99">
        <v>1</v>
      </c>
      <c r="AD69" s="99">
        <v>2</v>
      </c>
      <c r="AE69" s="72">
        <v>0</v>
      </c>
      <c r="AF69" s="191">
        <v>0</v>
      </c>
      <c r="AG69" s="145">
        <f t="shared" si="208"/>
        <v>0</v>
      </c>
      <c r="AH69" s="188">
        <v>0</v>
      </c>
      <c r="AI69" s="94">
        <v>150</v>
      </c>
      <c r="AJ69" s="95">
        <f t="shared" si="175"/>
        <v>150</v>
      </c>
      <c r="AK69" s="96">
        <f t="shared" si="176"/>
        <v>0</v>
      </c>
      <c r="AL69" s="147"/>
      <c r="AM69" s="4"/>
      <c r="AN69" s="7">
        <f t="shared" si="177"/>
        <v>1</v>
      </c>
      <c r="AO69" s="7">
        <f t="shared" si="178"/>
        <v>1</v>
      </c>
      <c r="AP69" s="7">
        <f t="shared" si="179"/>
        <v>0</v>
      </c>
      <c r="AQ69" s="7">
        <f t="shared" si="180"/>
        <v>0</v>
      </c>
      <c r="AR69" s="7">
        <f t="shared" si="181"/>
        <v>0</v>
      </c>
      <c r="AS69" s="7">
        <f t="shared" si="182"/>
        <v>0</v>
      </c>
      <c r="AT69" s="7">
        <f t="shared" si="183"/>
        <v>0</v>
      </c>
      <c r="AU69" s="7">
        <f t="shared" si="184"/>
        <v>0</v>
      </c>
      <c r="AV69" s="7">
        <f t="shared" si="185"/>
        <v>0</v>
      </c>
      <c r="AW69" s="7">
        <f t="shared" si="186"/>
        <v>0</v>
      </c>
      <c r="AX69" s="75">
        <f t="shared" ref="AX69" si="225">AN69*100+AO69*50+AP69*20+AQ69*10</f>
        <v>150</v>
      </c>
      <c r="AY69" s="129"/>
      <c r="AZ69" s="129"/>
      <c r="BA69" s="137">
        <v>3999679</v>
      </c>
      <c r="BB69" s="136" t="s">
        <v>294</v>
      </c>
    </row>
    <row r="70" spans="1:54" ht="145.5" customHeight="1">
      <c r="A70" s="108">
        <v>64</v>
      </c>
      <c r="B70" s="163">
        <v>900426</v>
      </c>
      <c r="C70" s="84" t="s">
        <v>138</v>
      </c>
      <c r="D70" s="155" t="s">
        <v>635</v>
      </c>
      <c r="E70" s="122" t="s">
        <v>201</v>
      </c>
      <c r="F70" s="116">
        <v>204</v>
      </c>
      <c r="G70" s="127" t="s">
        <v>144</v>
      </c>
      <c r="H70" s="73">
        <v>15</v>
      </c>
      <c r="I70" s="109">
        <v>0</v>
      </c>
      <c r="J70" s="64">
        <f t="shared" si="206"/>
        <v>15</v>
      </c>
      <c r="K70" s="65">
        <f t="shared" si="190"/>
        <v>120</v>
      </c>
      <c r="L70" s="66">
        <f t="shared" si="191"/>
        <v>0.98076923076923073</v>
      </c>
      <c r="M70" s="67">
        <f t="shared" si="192"/>
        <v>117.69230769230769</v>
      </c>
      <c r="N70" s="73">
        <v>4</v>
      </c>
      <c r="O70" s="67">
        <f t="shared" si="193"/>
        <v>5.8846153846153841</v>
      </c>
      <c r="P70" s="68">
        <v>0</v>
      </c>
      <c r="Q70" s="67">
        <f t="shared" si="194"/>
        <v>0</v>
      </c>
      <c r="R70" s="68">
        <v>0</v>
      </c>
      <c r="S70" s="67">
        <f t="shared" si="195"/>
        <v>0</v>
      </c>
      <c r="T70" s="72">
        <v>10</v>
      </c>
      <c r="U70" s="74">
        <f t="shared" si="207"/>
        <v>7.5</v>
      </c>
      <c r="V70" s="72">
        <v>0</v>
      </c>
      <c r="W70" s="184">
        <v>4</v>
      </c>
      <c r="X70" s="195">
        <v>0</v>
      </c>
      <c r="Y70" s="74">
        <v>0</v>
      </c>
      <c r="Z70" s="66">
        <v>0</v>
      </c>
      <c r="AA70" s="66">
        <f t="shared" si="173"/>
        <v>1</v>
      </c>
      <c r="AB70" s="93">
        <f t="shared" si="146"/>
        <v>146.08000000000001</v>
      </c>
      <c r="AC70" s="99">
        <v>0</v>
      </c>
      <c r="AD70" s="99">
        <v>0</v>
      </c>
      <c r="AE70" s="72">
        <v>0</v>
      </c>
      <c r="AF70" s="191">
        <v>0</v>
      </c>
      <c r="AG70" s="145">
        <f t="shared" si="208"/>
        <v>0</v>
      </c>
      <c r="AH70" s="188">
        <v>0</v>
      </c>
      <c r="AI70" s="94">
        <v>100</v>
      </c>
      <c r="AJ70" s="95">
        <f t="shared" si="175"/>
        <v>100</v>
      </c>
      <c r="AK70" s="96">
        <f t="shared" si="176"/>
        <v>0</v>
      </c>
      <c r="AL70" s="147"/>
      <c r="AM70" s="4"/>
      <c r="AN70" s="7">
        <f t="shared" si="177"/>
        <v>1</v>
      </c>
      <c r="AO70" s="7">
        <f t="shared" si="178"/>
        <v>0</v>
      </c>
      <c r="AP70" s="7">
        <f t="shared" si="179"/>
        <v>0</v>
      </c>
      <c r="AQ70" s="7">
        <f t="shared" si="180"/>
        <v>0</v>
      </c>
      <c r="AR70" s="7">
        <f t="shared" si="181"/>
        <v>0</v>
      </c>
      <c r="AS70" s="7">
        <f t="shared" si="182"/>
        <v>0</v>
      </c>
      <c r="AT70" s="7">
        <f t="shared" si="183"/>
        <v>0</v>
      </c>
      <c r="AU70" s="7">
        <f t="shared" si="184"/>
        <v>0</v>
      </c>
      <c r="AV70" s="7">
        <f t="shared" si="185"/>
        <v>0</v>
      </c>
      <c r="AW70" s="7">
        <f t="shared" si="186"/>
        <v>0</v>
      </c>
      <c r="AX70" s="75">
        <f t="shared" si="224"/>
        <v>100</v>
      </c>
      <c r="AY70" s="129"/>
      <c r="AZ70" s="129"/>
      <c r="BA70" s="137">
        <v>3988004</v>
      </c>
      <c r="BB70" s="136" t="s">
        <v>295</v>
      </c>
    </row>
    <row r="71" spans="1:54" ht="145.5" customHeight="1">
      <c r="A71" s="108">
        <v>65</v>
      </c>
      <c r="B71" s="163">
        <v>900428</v>
      </c>
      <c r="C71" s="84" t="s">
        <v>139</v>
      </c>
      <c r="D71" s="155" t="s">
        <v>635</v>
      </c>
      <c r="E71" s="122" t="s">
        <v>201</v>
      </c>
      <c r="F71" s="116">
        <v>204</v>
      </c>
      <c r="G71" s="127" t="s">
        <v>145</v>
      </c>
      <c r="H71" s="73">
        <v>17</v>
      </c>
      <c r="I71" s="109">
        <v>0</v>
      </c>
      <c r="J71" s="64">
        <f t="shared" si="206"/>
        <v>17</v>
      </c>
      <c r="K71" s="65">
        <f t="shared" si="190"/>
        <v>136</v>
      </c>
      <c r="L71" s="66">
        <f t="shared" si="191"/>
        <v>0.98076923076923073</v>
      </c>
      <c r="M71" s="67">
        <f t="shared" si="192"/>
        <v>133.38461538461539</v>
      </c>
      <c r="N71" s="73">
        <v>4</v>
      </c>
      <c r="O71" s="67">
        <f t="shared" si="193"/>
        <v>5.8846153846153841</v>
      </c>
      <c r="P71" s="68">
        <v>0</v>
      </c>
      <c r="Q71" s="67">
        <f t="shared" si="194"/>
        <v>0</v>
      </c>
      <c r="R71" s="68">
        <v>0</v>
      </c>
      <c r="S71" s="67">
        <f t="shared" si="195"/>
        <v>0</v>
      </c>
      <c r="T71" s="72">
        <v>10</v>
      </c>
      <c r="U71" s="74">
        <f t="shared" si="207"/>
        <v>8.5</v>
      </c>
      <c r="V71" s="72">
        <v>0</v>
      </c>
      <c r="W71" s="184">
        <v>4</v>
      </c>
      <c r="X71" s="195">
        <v>0</v>
      </c>
      <c r="Y71" s="74">
        <v>0</v>
      </c>
      <c r="Z71" s="66">
        <v>0</v>
      </c>
      <c r="AA71" s="66">
        <f t="shared" si="173"/>
        <v>1</v>
      </c>
      <c r="AB71" s="93">
        <f t="shared" si="146"/>
        <v>162.77000000000001</v>
      </c>
      <c r="AC71" s="99">
        <v>0</v>
      </c>
      <c r="AD71" s="99">
        <v>0</v>
      </c>
      <c r="AE71" s="72">
        <v>0</v>
      </c>
      <c r="AF71" s="191">
        <v>0</v>
      </c>
      <c r="AG71" s="145">
        <f t="shared" si="208"/>
        <v>0</v>
      </c>
      <c r="AH71" s="188">
        <v>0</v>
      </c>
      <c r="AI71" s="94">
        <v>100</v>
      </c>
      <c r="AJ71" s="95">
        <f t="shared" si="175"/>
        <v>100</v>
      </c>
      <c r="AK71" s="96">
        <f t="shared" si="176"/>
        <v>0</v>
      </c>
      <c r="AL71" s="147"/>
      <c r="AM71" s="4"/>
      <c r="AN71" s="7">
        <f t="shared" si="177"/>
        <v>1</v>
      </c>
      <c r="AO71" s="7">
        <f t="shared" si="178"/>
        <v>0</v>
      </c>
      <c r="AP71" s="7">
        <f t="shared" si="179"/>
        <v>0</v>
      </c>
      <c r="AQ71" s="7">
        <f t="shared" si="180"/>
        <v>0</v>
      </c>
      <c r="AR71" s="7">
        <f t="shared" si="181"/>
        <v>0</v>
      </c>
      <c r="AS71" s="7">
        <f t="shared" si="182"/>
        <v>0</v>
      </c>
      <c r="AT71" s="7">
        <f t="shared" si="183"/>
        <v>0</v>
      </c>
      <c r="AU71" s="7">
        <f t="shared" si="184"/>
        <v>0</v>
      </c>
      <c r="AV71" s="7">
        <f t="shared" si="185"/>
        <v>0</v>
      </c>
      <c r="AW71" s="7">
        <f t="shared" si="186"/>
        <v>0</v>
      </c>
      <c r="AX71" s="75">
        <f t="shared" si="224"/>
        <v>100</v>
      </c>
      <c r="AY71" s="129"/>
      <c r="AZ71" s="129"/>
      <c r="BA71" s="137">
        <v>3981936</v>
      </c>
      <c r="BB71" s="136" t="s">
        <v>296</v>
      </c>
    </row>
    <row r="72" spans="1:54" ht="145.5" customHeight="1">
      <c r="A72" s="108">
        <v>66</v>
      </c>
      <c r="B72" s="163">
        <v>900430</v>
      </c>
      <c r="C72" s="84" t="s">
        <v>233</v>
      </c>
      <c r="D72" s="155" t="s">
        <v>635</v>
      </c>
      <c r="E72" s="122" t="s">
        <v>201</v>
      </c>
      <c r="F72" s="116">
        <v>204</v>
      </c>
      <c r="G72" s="127" t="s">
        <v>145</v>
      </c>
      <c r="H72" s="73">
        <v>17</v>
      </c>
      <c r="I72" s="109">
        <v>0</v>
      </c>
      <c r="J72" s="64">
        <f t="shared" si="206"/>
        <v>17</v>
      </c>
      <c r="K72" s="65">
        <f t="shared" si="190"/>
        <v>136</v>
      </c>
      <c r="L72" s="66">
        <f t="shared" si="191"/>
        <v>0.98076923076923073</v>
      </c>
      <c r="M72" s="67">
        <f t="shared" si="192"/>
        <v>133.38461538461539</v>
      </c>
      <c r="N72" s="73">
        <v>4</v>
      </c>
      <c r="O72" s="67">
        <f t="shared" si="193"/>
        <v>5.8846153846153841</v>
      </c>
      <c r="P72" s="68">
        <v>0</v>
      </c>
      <c r="Q72" s="67">
        <f t="shared" si="194"/>
        <v>0</v>
      </c>
      <c r="R72" s="68">
        <v>0</v>
      </c>
      <c r="S72" s="67">
        <f t="shared" si="195"/>
        <v>0</v>
      </c>
      <c r="T72" s="72">
        <v>10</v>
      </c>
      <c r="U72" s="74">
        <f t="shared" si="207"/>
        <v>8.5</v>
      </c>
      <c r="V72" s="72">
        <v>0</v>
      </c>
      <c r="W72" s="184">
        <v>4</v>
      </c>
      <c r="X72" s="195">
        <v>0</v>
      </c>
      <c r="Y72" s="74">
        <v>0</v>
      </c>
      <c r="Z72" s="66">
        <v>0</v>
      </c>
      <c r="AA72" s="66">
        <f t="shared" si="173"/>
        <v>1</v>
      </c>
      <c r="AB72" s="93">
        <f t="shared" si="146"/>
        <v>162.77000000000001</v>
      </c>
      <c r="AC72" s="99">
        <v>0</v>
      </c>
      <c r="AD72" s="99">
        <v>0</v>
      </c>
      <c r="AE72" s="72">
        <v>0</v>
      </c>
      <c r="AF72" s="191">
        <v>0</v>
      </c>
      <c r="AG72" s="145">
        <f t="shared" si="208"/>
        <v>0</v>
      </c>
      <c r="AH72" s="188">
        <v>0</v>
      </c>
      <c r="AI72" s="94">
        <v>100</v>
      </c>
      <c r="AJ72" s="95">
        <f t="shared" si="175"/>
        <v>100</v>
      </c>
      <c r="AK72" s="96">
        <f t="shared" si="176"/>
        <v>0</v>
      </c>
      <c r="AL72" s="147"/>
      <c r="AM72" s="4"/>
      <c r="AN72" s="7">
        <f t="shared" si="177"/>
        <v>1</v>
      </c>
      <c r="AO72" s="7">
        <f t="shared" si="178"/>
        <v>0</v>
      </c>
      <c r="AP72" s="7">
        <f t="shared" si="179"/>
        <v>0</v>
      </c>
      <c r="AQ72" s="7">
        <f t="shared" si="180"/>
        <v>0</v>
      </c>
      <c r="AR72" s="7">
        <f t="shared" si="181"/>
        <v>0</v>
      </c>
      <c r="AS72" s="7">
        <f t="shared" si="182"/>
        <v>0</v>
      </c>
      <c r="AT72" s="7">
        <f t="shared" si="183"/>
        <v>0</v>
      </c>
      <c r="AU72" s="7">
        <f t="shared" si="184"/>
        <v>0</v>
      </c>
      <c r="AV72" s="7">
        <f t="shared" si="185"/>
        <v>0</v>
      </c>
      <c r="AW72" s="7">
        <f t="shared" si="186"/>
        <v>0</v>
      </c>
      <c r="AX72" s="75">
        <f t="shared" ref="AX72:AX73" si="226">AN72*100+AO72*50+AP72*20+AQ72*10</f>
        <v>100</v>
      </c>
      <c r="AY72" s="129"/>
      <c r="AZ72" s="129"/>
      <c r="BA72" s="137">
        <v>3996728</v>
      </c>
      <c r="BB72" s="136" t="s">
        <v>297</v>
      </c>
    </row>
    <row r="73" spans="1:54" ht="145.5" customHeight="1">
      <c r="A73" s="108">
        <v>67</v>
      </c>
      <c r="B73" s="163">
        <v>900431</v>
      </c>
      <c r="C73" s="84" t="s">
        <v>140</v>
      </c>
      <c r="D73" s="155" t="s">
        <v>635</v>
      </c>
      <c r="E73" s="122" t="s">
        <v>201</v>
      </c>
      <c r="F73" s="116">
        <v>204</v>
      </c>
      <c r="G73" s="127" t="s">
        <v>145</v>
      </c>
      <c r="H73" s="73">
        <v>17</v>
      </c>
      <c r="I73" s="109">
        <v>0</v>
      </c>
      <c r="J73" s="64">
        <f t="shared" ref="J73" si="227">H73+I73</f>
        <v>17</v>
      </c>
      <c r="K73" s="65">
        <f t="shared" ref="K73" si="228">J73*8</f>
        <v>136</v>
      </c>
      <c r="L73" s="66">
        <f t="shared" ref="L73" si="229">F73/26/8</f>
        <v>0.98076923076923073</v>
      </c>
      <c r="M73" s="67">
        <f t="shared" ref="M73" si="230">F73/26*J73</f>
        <v>133.38461538461539</v>
      </c>
      <c r="N73" s="73">
        <v>4</v>
      </c>
      <c r="O73" s="67">
        <f t="shared" ref="O73" si="231">F73/26/8*1.5*N73</f>
        <v>5.8846153846153841</v>
      </c>
      <c r="P73" s="68">
        <v>0</v>
      </c>
      <c r="Q73" s="67">
        <f t="shared" ref="Q73" si="232">F73/26/8*2*P73</f>
        <v>0</v>
      </c>
      <c r="R73" s="68">
        <v>0</v>
      </c>
      <c r="S73" s="67">
        <f t="shared" ref="S73" si="233">F73/26/8*2*R73</f>
        <v>0</v>
      </c>
      <c r="T73" s="72">
        <v>10</v>
      </c>
      <c r="U73" s="74">
        <f t="shared" ref="U73" si="234">13/26*H73</f>
        <v>8.5</v>
      </c>
      <c r="V73" s="72">
        <v>0</v>
      </c>
      <c r="W73" s="184">
        <v>4</v>
      </c>
      <c r="X73" s="195">
        <v>0</v>
      </c>
      <c r="Y73" s="74">
        <v>0</v>
      </c>
      <c r="Z73" s="66">
        <v>0</v>
      </c>
      <c r="AA73" s="66">
        <f t="shared" ref="AA73" si="235">N73*0.25</f>
        <v>1</v>
      </c>
      <c r="AB73" s="93">
        <f t="shared" ref="AB73" si="236">ROUND(M73+O73+Q73+S73+T73+U73+V73+W73+X73+Y73+Z73+AA73,2)</f>
        <v>162.77000000000001</v>
      </c>
      <c r="AC73" s="99">
        <v>0</v>
      </c>
      <c r="AD73" s="99">
        <v>0</v>
      </c>
      <c r="AE73" s="72">
        <v>0</v>
      </c>
      <c r="AF73" s="191">
        <v>0</v>
      </c>
      <c r="AG73" s="145">
        <f t="shared" ref="AG73" si="237">(IF(((AB73-T73-U73-AA73)*$AP$2-(AC73+AD73)*150000)&lt;1500001,((AB73-T73-U73-AA73)*$AP$2-(AC73+AD73)*150000)*0%,IF(((AB73-T73-U73-AA73)*$AP$2-(AC73+AD73)*150000)&lt;=2000000,(((AB73-T73-U73-AA73)*$AP$2-(AC73+AD73)*150000)*5%-75000),IF(((AB73-T73-U73-AA73)*$AP$2-(AC73+AD73)*150000)&lt;=8500000,(((AB73-T73-U73-AA73)*$AP$2-(AC73+AD73)*150000)*10%-175000),IF(((AB73-T73-U73-AA73)*$AP$2-(AC73+AD73)*150000)&lt;=12500000,(((AB73-T73-U73-AA73)*$AP$2-(AC73+AD73)*150000)*15%-600000),(((AB73-T73-U73-AA73)*$AP$2-(AC73+AD73)*150000)*20%-1250000))))))/$AP$2</f>
        <v>0</v>
      </c>
      <c r="AH73" s="188">
        <v>0</v>
      </c>
      <c r="AI73" s="94">
        <v>100</v>
      </c>
      <c r="AJ73" s="95">
        <f t="shared" ref="AJ73" si="238">ROUNDDOWN(AI73,-1)</f>
        <v>100</v>
      </c>
      <c r="AK73" s="96">
        <f t="shared" ref="AK73" si="239">ROUND((AI73-AJ73)*4000,-2)</f>
        <v>0</v>
      </c>
      <c r="AL73" s="147"/>
      <c r="AM73" s="4"/>
      <c r="AN73" s="7">
        <f t="shared" ref="AN73" si="240">INT(AI73/100)</f>
        <v>1</v>
      </c>
      <c r="AO73" s="7">
        <f t="shared" ref="AO73" si="241">INT(MOD(AI73,100)/50)</f>
        <v>0</v>
      </c>
      <c r="AP73" s="7">
        <f t="shared" ref="AP73" si="242">INT(MOD(AI73,50)/20)</f>
        <v>0</v>
      </c>
      <c r="AQ73" s="7">
        <f t="shared" ref="AQ73" si="243">INT((AI73-AN73*100-AO73*50-AP73*20)/10)</f>
        <v>0</v>
      </c>
      <c r="AR73" s="7">
        <f t="shared" ref="AR73" si="244">INT(AK73/20000)</f>
        <v>0</v>
      </c>
      <c r="AS73" s="7">
        <f t="shared" ref="AS73" si="245">INT(MOD(AK73,20000)/10000)</f>
        <v>0</v>
      </c>
      <c r="AT73" s="7">
        <f t="shared" ref="AT73" si="246">INT(MOD(AK73,10000)/5000)</f>
        <v>0</v>
      </c>
      <c r="AU73" s="7">
        <f t="shared" ref="AU73" si="247">INT(MOD(AK73,5000)/1000)</f>
        <v>0</v>
      </c>
      <c r="AV73" s="7">
        <f t="shared" ref="AV73" si="248">INT(MOD(AK73,1000)/500)</f>
        <v>0</v>
      </c>
      <c r="AW73" s="7">
        <f t="shared" ref="AW73" si="249">INT(MOD(AK73,500)/100)</f>
        <v>0</v>
      </c>
      <c r="AX73" s="75">
        <f t="shared" si="226"/>
        <v>100</v>
      </c>
      <c r="AY73" s="129"/>
      <c r="AZ73" s="129"/>
      <c r="BA73" s="137">
        <v>0</v>
      </c>
      <c r="BB73" s="136" t="s">
        <v>298</v>
      </c>
    </row>
    <row r="74" spans="1:54" ht="145.5" customHeight="1">
      <c r="A74" s="108">
        <v>68</v>
      </c>
      <c r="B74" s="164">
        <v>900434</v>
      </c>
      <c r="C74" s="152" t="s">
        <v>626</v>
      </c>
      <c r="D74" s="194" t="s">
        <v>87</v>
      </c>
      <c r="E74" s="152" t="s">
        <v>201</v>
      </c>
      <c r="F74" s="179">
        <v>204</v>
      </c>
      <c r="G74" s="127" t="s">
        <v>146</v>
      </c>
      <c r="H74" s="73">
        <v>14</v>
      </c>
      <c r="I74" s="109">
        <v>0</v>
      </c>
      <c r="J74" s="64">
        <f t="shared" si="206"/>
        <v>14</v>
      </c>
      <c r="K74" s="65">
        <f t="shared" si="190"/>
        <v>112</v>
      </c>
      <c r="L74" s="66">
        <f t="shared" si="191"/>
        <v>0.98076923076923073</v>
      </c>
      <c r="M74" s="67">
        <f t="shared" si="192"/>
        <v>109.84615384615384</v>
      </c>
      <c r="N74" s="73">
        <v>4</v>
      </c>
      <c r="O74" s="67">
        <f t="shared" si="193"/>
        <v>5.8846153846153841</v>
      </c>
      <c r="P74" s="68">
        <v>0</v>
      </c>
      <c r="Q74" s="67">
        <f t="shared" si="194"/>
        <v>0</v>
      </c>
      <c r="R74" s="68">
        <v>0</v>
      </c>
      <c r="S74" s="67">
        <f t="shared" si="195"/>
        <v>0</v>
      </c>
      <c r="T74" s="72">
        <v>10</v>
      </c>
      <c r="U74" s="74">
        <f t="shared" si="207"/>
        <v>7</v>
      </c>
      <c r="V74" s="72">
        <v>0</v>
      </c>
      <c r="W74" s="184">
        <v>4</v>
      </c>
      <c r="X74" s="195">
        <v>0</v>
      </c>
      <c r="Y74" s="74">
        <v>0</v>
      </c>
      <c r="Z74" s="66">
        <v>0</v>
      </c>
      <c r="AA74" s="66">
        <f t="shared" si="173"/>
        <v>1</v>
      </c>
      <c r="AB74" s="93">
        <f t="shared" si="146"/>
        <v>137.72999999999999</v>
      </c>
      <c r="AC74" s="99">
        <v>0</v>
      </c>
      <c r="AD74" s="99">
        <v>0</v>
      </c>
      <c r="AE74" s="72">
        <v>0</v>
      </c>
      <c r="AF74" s="191">
        <v>0</v>
      </c>
      <c r="AG74" s="145">
        <f t="shared" si="208"/>
        <v>0</v>
      </c>
      <c r="AH74" s="188">
        <v>0</v>
      </c>
      <c r="AI74" s="94">
        <v>100</v>
      </c>
      <c r="AJ74" s="95">
        <f t="shared" si="175"/>
        <v>100</v>
      </c>
      <c r="AK74" s="96">
        <f t="shared" si="176"/>
        <v>0</v>
      </c>
      <c r="AL74" s="147"/>
      <c r="AM74" s="4"/>
      <c r="AN74" s="7">
        <f t="shared" si="177"/>
        <v>1</v>
      </c>
      <c r="AO74" s="7">
        <f t="shared" si="178"/>
        <v>0</v>
      </c>
      <c r="AP74" s="7">
        <f t="shared" si="179"/>
        <v>0</v>
      </c>
      <c r="AQ74" s="7">
        <f t="shared" si="180"/>
        <v>0</v>
      </c>
      <c r="AR74" s="7">
        <f t="shared" si="181"/>
        <v>0</v>
      </c>
      <c r="AS74" s="7">
        <f t="shared" si="182"/>
        <v>0</v>
      </c>
      <c r="AT74" s="7">
        <f t="shared" si="183"/>
        <v>0</v>
      </c>
      <c r="AU74" s="7">
        <f t="shared" si="184"/>
        <v>0</v>
      </c>
      <c r="AV74" s="7">
        <f t="shared" si="185"/>
        <v>0</v>
      </c>
      <c r="AW74" s="7">
        <f t="shared" si="186"/>
        <v>0</v>
      </c>
      <c r="AX74" s="75">
        <f t="shared" si="224"/>
        <v>100</v>
      </c>
      <c r="AY74" s="129"/>
      <c r="AZ74" s="129"/>
      <c r="BA74" s="137">
        <v>0</v>
      </c>
      <c r="BB74" s="136" t="s">
        <v>298</v>
      </c>
    </row>
    <row r="75" spans="1:54" ht="145.5" customHeight="1">
      <c r="A75" s="108">
        <v>69</v>
      </c>
      <c r="B75" s="163">
        <v>900436</v>
      </c>
      <c r="C75" s="84" t="s">
        <v>141</v>
      </c>
      <c r="D75" s="155" t="s">
        <v>118</v>
      </c>
      <c r="E75" s="122" t="s">
        <v>201</v>
      </c>
      <c r="F75" s="116">
        <v>204</v>
      </c>
      <c r="G75" s="127" t="s">
        <v>146</v>
      </c>
      <c r="H75" s="73">
        <v>17</v>
      </c>
      <c r="I75" s="109">
        <v>0</v>
      </c>
      <c r="J75" s="64">
        <f t="shared" si="206"/>
        <v>17</v>
      </c>
      <c r="K75" s="65">
        <f t="shared" si="190"/>
        <v>136</v>
      </c>
      <c r="L75" s="66">
        <f t="shared" si="191"/>
        <v>0.98076923076923073</v>
      </c>
      <c r="M75" s="67">
        <f t="shared" si="192"/>
        <v>133.38461538461539</v>
      </c>
      <c r="N75" s="73">
        <v>4</v>
      </c>
      <c r="O75" s="67">
        <f t="shared" si="193"/>
        <v>5.8846153846153841</v>
      </c>
      <c r="P75" s="68">
        <v>0</v>
      </c>
      <c r="Q75" s="67">
        <f t="shared" si="194"/>
        <v>0</v>
      </c>
      <c r="R75" s="68">
        <v>0</v>
      </c>
      <c r="S75" s="67">
        <f t="shared" si="195"/>
        <v>0</v>
      </c>
      <c r="T75" s="72">
        <v>10</v>
      </c>
      <c r="U75" s="74">
        <f t="shared" si="207"/>
        <v>8.5</v>
      </c>
      <c r="V75" s="72">
        <v>0</v>
      </c>
      <c r="W75" s="184">
        <v>4</v>
      </c>
      <c r="X75" s="195">
        <v>0</v>
      </c>
      <c r="Y75" s="74">
        <v>0</v>
      </c>
      <c r="Z75" s="66">
        <v>0</v>
      </c>
      <c r="AA75" s="66">
        <f t="shared" si="173"/>
        <v>1</v>
      </c>
      <c r="AB75" s="93">
        <f t="shared" si="146"/>
        <v>162.77000000000001</v>
      </c>
      <c r="AC75" s="99">
        <v>0</v>
      </c>
      <c r="AD75" s="99">
        <v>0</v>
      </c>
      <c r="AE75" s="72">
        <v>0</v>
      </c>
      <c r="AF75" s="191">
        <v>0</v>
      </c>
      <c r="AG75" s="145">
        <f t="shared" si="208"/>
        <v>0</v>
      </c>
      <c r="AH75" s="188">
        <v>0</v>
      </c>
      <c r="AI75" s="94">
        <v>100</v>
      </c>
      <c r="AJ75" s="95">
        <f t="shared" si="175"/>
        <v>100</v>
      </c>
      <c r="AK75" s="96">
        <f t="shared" si="176"/>
        <v>0</v>
      </c>
      <c r="AL75" s="147"/>
      <c r="AM75" s="4"/>
      <c r="AN75" s="7">
        <f t="shared" si="177"/>
        <v>1</v>
      </c>
      <c r="AO75" s="7">
        <f t="shared" si="178"/>
        <v>0</v>
      </c>
      <c r="AP75" s="7">
        <f t="shared" si="179"/>
        <v>0</v>
      </c>
      <c r="AQ75" s="7">
        <f t="shared" si="180"/>
        <v>0</v>
      </c>
      <c r="AR75" s="7">
        <f t="shared" si="181"/>
        <v>0</v>
      </c>
      <c r="AS75" s="7">
        <f t="shared" si="182"/>
        <v>0</v>
      </c>
      <c r="AT75" s="7">
        <f t="shared" si="183"/>
        <v>0</v>
      </c>
      <c r="AU75" s="7">
        <f t="shared" si="184"/>
        <v>0</v>
      </c>
      <c r="AV75" s="7">
        <f t="shared" si="185"/>
        <v>0</v>
      </c>
      <c r="AW75" s="7">
        <f t="shared" si="186"/>
        <v>0</v>
      </c>
      <c r="AX75" s="75">
        <f t="shared" si="224"/>
        <v>100</v>
      </c>
      <c r="AY75" s="129"/>
      <c r="AZ75" s="129"/>
      <c r="BA75" s="137">
        <v>3997508</v>
      </c>
      <c r="BB75" s="136" t="s">
        <v>299</v>
      </c>
    </row>
    <row r="76" spans="1:54" ht="145.5" customHeight="1">
      <c r="A76" s="108">
        <v>70</v>
      </c>
      <c r="B76" s="163">
        <v>900438</v>
      </c>
      <c r="C76" s="84" t="s">
        <v>142</v>
      </c>
      <c r="D76" s="155" t="s">
        <v>86</v>
      </c>
      <c r="E76" s="122" t="s">
        <v>201</v>
      </c>
      <c r="F76" s="116">
        <v>204</v>
      </c>
      <c r="G76" s="127" t="s">
        <v>147</v>
      </c>
      <c r="H76" s="73">
        <v>10</v>
      </c>
      <c r="I76" s="109">
        <v>0</v>
      </c>
      <c r="J76" s="64">
        <f t="shared" si="206"/>
        <v>10</v>
      </c>
      <c r="K76" s="65">
        <f t="shared" si="190"/>
        <v>80</v>
      </c>
      <c r="L76" s="66">
        <f t="shared" si="191"/>
        <v>0.98076923076923073</v>
      </c>
      <c r="M76" s="67">
        <f t="shared" si="192"/>
        <v>78.461538461538453</v>
      </c>
      <c r="N76" s="73">
        <v>2</v>
      </c>
      <c r="O76" s="67">
        <f t="shared" si="193"/>
        <v>2.9423076923076921</v>
      </c>
      <c r="P76" s="68">
        <v>0</v>
      </c>
      <c r="Q76" s="67">
        <f t="shared" si="194"/>
        <v>0</v>
      </c>
      <c r="R76" s="68">
        <v>0</v>
      </c>
      <c r="S76" s="67">
        <f t="shared" si="195"/>
        <v>0</v>
      </c>
      <c r="T76" s="72">
        <v>5</v>
      </c>
      <c r="U76" s="74">
        <f t="shared" si="207"/>
        <v>5</v>
      </c>
      <c r="V76" s="72">
        <v>0</v>
      </c>
      <c r="W76" s="184">
        <v>4</v>
      </c>
      <c r="X76" s="195">
        <v>0</v>
      </c>
      <c r="Y76" s="74">
        <v>0</v>
      </c>
      <c r="Z76" s="66">
        <v>0</v>
      </c>
      <c r="AA76" s="66">
        <f t="shared" si="173"/>
        <v>0.5</v>
      </c>
      <c r="AB76" s="93">
        <f t="shared" si="146"/>
        <v>95.9</v>
      </c>
      <c r="AC76" s="99">
        <v>1</v>
      </c>
      <c r="AD76" s="99">
        <v>1</v>
      </c>
      <c r="AE76" s="72">
        <v>0</v>
      </c>
      <c r="AF76" s="191">
        <v>0</v>
      </c>
      <c r="AG76" s="145">
        <f t="shared" si="208"/>
        <v>0</v>
      </c>
      <c r="AH76" s="188">
        <v>0</v>
      </c>
      <c r="AI76" s="94">
        <v>50</v>
      </c>
      <c r="AJ76" s="95">
        <f t="shared" si="175"/>
        <v>50</v>
      </c>
      <c r="AK76" s="96">
        <f t="shared" si="176"/>
        <v>0</v>
      </c>
      <c r="AL76" s="147"/>
      <c r="AM76" s="4"/>
      <c r="AN76" s="7">
        <f t="shared" si="177"/>
        <v>0</v>
      </c>
      <c r="AO76" s="7">
        <f t="shared" si="178"/>
        <v>1</v>
      </c>
      <c r="AP76" s="7">
        <f t="shared" si="179"/>
        <v>0</v>
      </c>
      <c r="AQ76" s="7">
        <f t="shared" si="180"/>
        <v>0</v>
      </c>
      <c r="AR76" s="7">
        <f t="shared" si="181"/>
        <v>0</v>
      </c>
      <c r="AS76" s="7">
        <f t="shared" si="182"/>
        <v>0</v>
      </c>
      <c r="AT76" s="7">
        <f t="shared" si="183"/>
        <v>0</v>
      </c>
      <c r="AU76" s="7">
        <f t="shared" si="184"/>
        <v>0</v>
      </c>
      <c r="AV76" s="7">
        <f t="shared" si="185"/>
        <v>0</v>
      </c>
      <c r="AW76" s="7">
        <f t="shared" si="186"/>
        <v>0</v>
      </c>
      <c r="AX76" s="75">
        <f t="shared" si="224"/>
        <v>50</v>
      </c>
      <c r="AY76" s="129"/>
      <c r="AZ76" s="129"/>
      <c r="BA76" s="137">
        <v>4418588</v>
      </c>
      <c r="BB76" s="136" t="s">
        <v>300</v>
      </c>
    </row>
    <row r="77" spans="1:54" ht="145.5" customHeight="1">
      <c r="A77" s="108">
        <v>71</v>
      </c>
      <c r="B77" s="163">
        <v>900450</v>
      </c>
      <c r="C77" s="84" t="s">
        <v>153</v>
      </c>
      <c r="D77" s="155" t="s">
        <v>108</v>
      </c>
      <c r="E77" s="122" t="s">
        <v>237</v>
      </c>
      <c r="F77" s="116">
        <v>204</v>
      </c>
      <c r="G77" s="127" t="s">
        <v>147</v>
      </c>
      <c r="H77" s="73">
        <v>17</v>
      </c>
      <c r="I77" s="109">
        <v>0</v>
      </c>
      <c r="J77" s="64">
        <f t="shared" ref="J77" si="250">H77+I77</f>
        <v>17</v>
      </c>
      <c r="K77" s="65">
        <f t="shared" ref="K77" si="251">J77*8</f>
        <v>136</v>
      </c>
      <c r="L77" s="66">
        <f t="shared" ref="L77" si="252">F77/26/8</f>
        <v>0.98076923076923073</v>
      </c>
      <c r="M77" s="67">
        <f t="shared" ref="M77" si="253">F77/26*J77</f>
        <v>133.38461538461539</v>
      </c>
      <c r="N77" s="73">
        <v>0</v>
      </c>
      <c r="O77" s="67">
        <f t="shared" ref="O77" si="254">F77/26/8*1.5*N77</f>
        <v>0</v>
      </c>
      <c r="P77" s="68">
        <v>0</v>
      </c>
      <c r="Q77" s="67">
        <f t="shared" ref="Q77" si="255">F77/26/8*2*P77</f>
        <v>0</v>
      </c>
      <c r="R77" s="68">
        <v>0</v>
      </c>
      <c r="S77" s="67">
        <f t="shared" ref="S77" si="256">F77/26/8*2*R77</f>
        <v>0</v>
      </c>
      <c r="T77" s="72">
        <v>10</v>
      </c>
      <c r="U77" s="74">
        <f t="shared" ref="U77" si="257">13/26*H77</f>
        <v>8.5</v>
      </c>
      <c r="V77" s="72">
        <v>0</v>
      </c>
      <c r="W77" s="184">
        <v>4</v>
      </c>
      <c r="X77" s="195">
        <v>0</v>
      </c>
      <c r="Y77" s="74">
        <v>0</v>
      </c>
      <c r="Z77" s="186">
        <v>20</v>
      </c>
      <c r="AA77" s="66">
        <f t="shared" ref="AA77" si="258">N77*0.25</f>
        <v>0</v>
      </c>
      <c r="AB77" s="93">
        <f t="shared" ref="AB77" si="259">ROUND(M77+O77+Q77+S77+T77+U77+V77+W77+X77+Y77+Z77+AA77,2)</f>
        <v>175.88</v>
      </c>
      <c r="AC77" s="99">
        <v>0</v>
      </c>
      <c r="AD77" s="99">
        <v>0</v>
      </c>
      <c r="AE77" s="72">
        <v>0</v>
      </c>
      <c r="AF77" s="191">
        <v>0</v>
      </c>
      <c r="AG77" s="145">
        <f t="shared" ref="AG77" si="260">(IF(((AB77-T77-U77-AA77)*$AP$2-(AC77+AD77)*150000)&lt;1500001,((AB77-T77-U77-AA77)*$AP$2-(AC77+AD77)*150000)*0%,IF(((AB77-T77-U77-AA77)*$AP$2-(AC77+AD77)*150000)&lt;=2000000,(((AB77-T77-U77-AA77)*$AP$2-(AC77+AD77)*150000)*5%-75000),IF(((AB77-T77-U77-AA77)*$AP$2-(AC77+AD77)*150000)&lt;=8500000,(((AB77-T77-U77-AA77)*$AP$2-(AC77+AD77)*150000)*10%-175000),IF(((AB77-T77-U77-AA77)*$AP$2-(AC77+AD77)*150000)&lt;=12500000,(((AB77-T77-U77-AA77)*$AP$2-(AC77+AD77)*150000)*15%-600000),(((AB77-T77-U77-AA77)*$AP$2-(AC77+AD77)*150000)*20%-1250000))))))/$AP$2</f>
        <v>0</v>
      </c>
      <c r="AH77" s="188">
        <v>0</v>
      </c>
      <c r="AI77" s="94">
        <v>100</v>
      </c>
      <c r="AJ77" s="95">
        <f t="shared" ref="AJ77" si="261">ROUNDDOWN(AI77,-1)</f>
        <v>100</v>
      </c>
      <c r="AK77" s="96">
        <f t="shared" ref="AK77" si="262">ROUND((AI77-AJ77)*4000,-2)</f>
        <v>0</v>
      </c>
      <c r="AL77" s="147"/>
      <c r="AM77" s="4"/>
      <c r="AN77" s="7">
        <f t="shared" ref="AN77" si="263">INT(AI77/100)</f>
        <v>1</v>
      </c>
      <c r="AO77" s="7">
        <f t="shared" ref="AO77" si="264">INT(MOD(AI77,100)/50)</f>
        <v>0</v>
      </c>
      <c r="AP77" s="7">
        <f t="shared" ref="AP77" si="265">INT(MOD(AI77,50)/20)</f>
        <v>0</v>
      </c>
      <c r="AQ77" s="7">
        <f t="shared" ref="AQ77" si="266">INT((AI77-AN77*100-AO77*50-AP77*20)/10)</f>
        <v>0</v>
      </c>
      <c r="AR77" s="7">
        <f t="shared" ref="AR77" si="267">INT(AK77/20000)</f>
        <v>0</v>
      </c>
      <c r="AS77" s="7">
        <f t="shared" ref="AS77" si="268">INT(MOD(AK77,20000)/10000)</f>
        <v>0</v>
      </c>
      <c r="AT77" s="7">
        <f t="shared" ref="AT77" si="269">INT(MOD(AK77,10000)/5000)</f>
        <v>0</v>
      </c>
      <c r="AU77" s="7">
        <f t="shared" ref="AU77" si="270">INT(MOD(AK77,5000)/1000)</f>
        <v>0</v>
      </c>
      <c r="AV77" s="7">
        <f t="shared" ref="AV77" si="271">INT(MOD(AK77,1000)/500)</f>
        <v>0</v>
      </c>
      <c r="AW77" s="7">
        <f t="shared" ref="AW77" si="272">INT(MOD(AK77,500)/100)</f>
        <v>0</v>
      </c>
      <c r="AX77" s="75">
        <f t="shared" si="224"/>
        <v>100</v>
      </c>
      <c r="AY77" s="129"/>
      <c r="AZ77" s="129"/>
      <c r="BA77" s="137">
        <v>3924763</v>
      </c>
      <c r="BB77" s="136" t="s">
        <v>301</v>
      </c>
    </row>
    <row r="78" spans="1:54" ht="145.5" customHeight="1">
      <c r="A78" s="108">
        <v>72</v>
      </c>
      <c r="B78" s="217">
        <v>900452</v>
      </c>
      <c r="C78" s="218" t="s">
        <v>637</v>
      </c>
      <c r="D78" s="154" t="s">
        <v>638</v>
      </c>
      <c r="E78" s="122" t="s">
        <v>237</v>
      </c>
      <c r="F78" s="116">
        <v>204</v>
      </c>
      <c r="G78" s="127" t="s">
        <v>147</v>
      </c>
      <c r="H78" s="73">
        <v>17</v>
      </c>
      <c r="I78" s="109">
        <v>0</v>
      </c>
      <c r="J78" s="64">
        <f t="shared" ref="J78" si="273">H78+I78</f>
        <v>17</v>
      </c>
      <c r="K78" s="65">
        <f t="shared" ref="K78" si="274">J78*8</f>
        <v>136</v>
      </c>
      <c r="L78" s="66">
        <f t="shared" ref="L78" si="275">F78/26/8</f>
        <v>0.98076923076923073</v>
      </c>
      <c r="M78" s="67">
        <f t="shared" ref="M78" si="276">F78/26*J78</f>
        <v>133.38461538461539</v>
      </c>
      <c r="N78" s="73">
        <v>2</v>
      </c>
      <c r="O78" s="67">
        <f t="shared" ref="O78" si="277">F78/26/8*1.5*N78</f>
        <v>2.9423076923076921</v>
      </c>
      <c r="P78" s="68">
        <v>0</v>
      </c>
      <c r="Q78" s="67">
        <f t="shared" ref="Q78" si="278">F78/26/8*2*P78</f>
        <v>0</v>
      </c>
      <c r="R78" s="68">
        <v>0</v>
      </c>
      <c r="S78" s="67">
        <f t="shared" ref="S78" si="279">F78/26/8*2*R78</f>
        <v>0</v>
      </c>
      <c r="T78" s="72">
        <v>10</v>
      </c>
      <c r="U78" s="74">
        <f t="shared" ref="U78" si="280">13/26*H78</f>
        <v>8.5</v>
      </c>
      <c r="V78" s="72">
        <v>0</v>
      </c>
      <c r="W78" s="184">
        <v>4</v>
      </c>
      <c r="X78" s="195">
        <v>0</v>
      </c>
      <c r="Y78" s="74">
        <v>0</v>
      </c>
      <c r="Z78" s="183">
        <v>0</v>
      </c>
      <c r="AA78" s="66">
        <f t="shared" ref="AA78" si="281">N78*0.25</f>
        <v>0.5</v>
      </c>
      <c r="AB78" s="93">
        <f t="shared" ref="AB78" si="282">ROUND(M78+O78+Q78+S78+T78+U78+V78+W78+X78+Y78+Z78+AA78,2)</f>
        <v>159.33000000000001</v>
      </c>
      <c r="AC78" s="99">
        <v>1</v>
      </c>
      <c r="AD78" s="99">
        <v>1</v>
      </c>
      <c r="AE78" s="72">
        <v>0</v>
      </c>
      <c r="AF78" s="191">
        <v>0</v>
      </c>
      <c r="AG78" s="145">
        <f t="shared" ref="AG78" si="283">(IF(((AB78-T78-U78-AA78)*$AP$2-(AC78+AD78)*150000)&lt;1500001,((AB78-T78-U78-AA78)*$AP$2-(AC78+AD78)*150000)*0%,IF(((AB78-T78-U78-AA78)*$AP$2-(AC78+AD78)*150000)&lt;=2000000,(((AB78-T78-U78-AA78)*$AP$2-(AC78+AD78)*150000)*5%-75000),IF(((AB78-T78-U78-AA78)*$AP$2-(AC78+AD78)*150000)&lt;=8500000,(((AB78-T78-U78-AA78)*$AP$2-(AC78+AD78)*150000)*10%-175000),IF(((AB78-T78-U78-AA78)*$AP$2-(AC78+AD78)*150000)&lt;=12500000,(((AB78-T78-U78-AA78)*$AP$2-(AC78+AD78)*150000)*15%-600000),(((AB78-T78-U78-AA78)*$AP$2-(AC78+AD78)*150000)*20%-1250000))))))/$AP$2</f>
        <v>0</v>
      </c>
      <c r="AH78" s="188">
        <v>0</v>
      </c>
      <c r="AI78" s="94">
        <v>100</v>
      </c>
      <c r="AJ78" s="95">
        <f t="shared" ref="AJ78" si="284">ROUNDDOWN(AI78,-1)</f>
        <v>100</v>
      </c>
      <c r="AK78" s="96">
        <f t="shared" ref="AK78" si="285">ROUND((AI78-AJ78)*4000,-2)</f>
        <v>0</v>
      </c>
      <c r="AL78" s="147"/>
      <c r="AM78" s="4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5"/>
      <c r="AY78" s="129"/>
      <c r="AZ78" s="129"/>
      <c r="BA78" s="137"/>
      <c r="BB78" s="136"/>
    </row>
    <row r="79" spans="1:54" ht="145.5" customHeight="1">
      <c r="A79" s="108">
        <v>73</v>
      </c>
      <c r="B79" s="163">
        <v>900456</v>
      </c>
      <c r="C79" s="84" t="s">
        <v>149</v>
      </c>
      <c r="D79" s="155" t="s">
        <v>634</v>
      </c>
      <c r="E79" s="122" t="s">
        <v>201</v>
      </c>
      <c r="F79" s="116">
        <v>204</v>
      </c>
      <c r="G79" s="127" t="s">
        <v>151</v>
      </c>
      <c r="H79" s="73">
        <v>16</v>
      </c>
      <c r="I79" s="109">
        <v>0</v>
      </c>
      <c r="J79" s="64">
        <f t="shared" si="206"/>
        <v>16</v>
      </c>
      <c r="K79" s="65">
        <f t="shared" si="190"/>
        <v>128</v>
      </c>
      <c r="L79" s="66">
        <f t="shared" si="191"/>
        <v>0.98076923076923073</v>
      </c>
      <c r="M79" s="67">
        <f t="shared" si="192"/>
        <v>125.53846153846153</v>
      </c>
      <c r="N79" s="73">
        <v>0</v>
      </c>
      <c r="O79" s="67">
        <f t="shared" si="193"/>
        <v>0</v>
      </c>
      <c r="P79" s="68">
        <v>0</v>
      </c>
      <c r="Q79" s="67">
        <f t="shared" si="194"/>
        <v>0</v>
      </c>
      <c r="R79" s="68">
        <v>0</v>
      </c>
      <c r="S79" s="67">
        <f t="shared" si="195"/>
        <v>0</v>
      </c>
      <c r="T79" s="72">
        <v>10</v>
      </c>
      <c r="U79" s="74">
        <f t="shared" si="207"/>
        <v>8</v>
      </c>
      <c r="V79" s="72">
        <v>0</v>
      </c>
      <c r="W79" s="184">
        <v>4</v>
      </c>
      <c r="X79" s="195">
        <v>0</v>
      </c>
      <c r="Y79" s="74">
        <v>0</v>
      </c>
      <c r="Z79" s="66">
        <v>0</v>
      </c>
      <c r="AA79" s="66">
        <f t="shared" si="173"/>
        <v>0</v>
      </c>
      <c r="AB79" s="93">
        <f t="shared" si="146"/>
        <v>147.54</v>
      </c>
      <c r="AC79" s="99">
        <v>0</v>
      </c>
      <c r="AD79" s="99">
        <v>0</v>
      </c>
      <c r="AE79" s="72">
        <v>0</v>
      </c>
      <c r="AF79" s="191">
        <v>0</v>
      </c>
      <c r="AG79" s="145">
        <f t="shared" si="208"/>
        <v>0</v>
      </c>
      <c r="AH79" s="188">
        <v>0</v>
      </c>
      <c r="AI79" s="94">
        <v>100</v>
      </c>
      <c r="AJ79" s="95">
        <f t="shared" si="175"/>
        <v>100</v>
      </c>
      <c r="AK79" s="96">
        <f t="shared" si="176"/>
        <v>0</v>
      </c>
      <c r="AL79" s="147"/>
      <c r="AM79" s="4"/>
      <c r="AN79" s="7">
        <f t="shared" si="177"/>
        <v>1</v>
      </c>
      <c r="AO79" s="7">
        <f t="shared" si="178"/>
        <v>0</v>
      </c>
      <c r="AP79" s="7">
        <f t="shared" si="179"/>
        <v>0</v>
      </c>
      <c r="AQ79" s="7">
        <f t="shared" si="180"/>
        <v>0</v>
      </c>
      <c r="AR79" s="7">
        <f t="shared" si="181"/>
        <v>0</v>
      </c>
      <c r="AS79" s="7">
        <f t="shared" si="182"/>
        <v>0</v>
      </c>
      <c r="AT79" s="7">
        <f t="shared" si="183"/>
        <v>0</v>
      </c>
      <c r="AU79" s="7">
        <f t="shared" si="184"/>
        <v>0</v>
      </c>
      <c r="AV79" s="7">
        <f t="shared" si="185"/>
        <v>0</v>
      </c>
      <c r="AW79" s="7">
        <f t="shared" si="186"/>
        <v>0</v>
      </c>
      <c r="AX79" s="75">
        <f t="shared" ref="AX79" si="286">AN79*100+AO79*50+AP79*20+AQ79*10</f>
        <v>100</v>
      </c>
      <c r="AY79" s="129"/>
      <c r="AZ79" s="129"/>
      <c r="BA79" s="137">
        <v>3999691</v>
      </c>
      <c r="BB79" s="136" t="s">
        <v>302</v>
      </c>
    </row>
    <row r="80" spans="1:54" ht="145.5" customHeight="1">
      <c r="A80" s="108">
        <v>74</v>
      </c>
      <c r="B80" s="163">
        <v>900479</v>
      </c>
      <c r="C80" s="84" t="s">
        <v>150</v>
      </c>
      <c r="D80" s="155" t="s">
        <v>235</v>
      </c>
      <c r="E80" s="122" t="s">
        <v>227</v>
      </c>
      <c r="F80" s="116">
        <v>204</v>
      </c>
      <c r="G80" s="127" t="s">
        <v>152</v>
      </c>
      <c r="H80" s="73">
        <v>15.5</v>
      </c>
      <c r="I80" s="109">
        <v>0</v>
      </c>
      <c r="J80" s="64">
        <f t="shared" si="206"/>
        <v>15.5</v>
      </c>
      <c r="K80" s="65">
        <f t="shared" si="190"/>
        <v>124</v>
      </c>
      <c r="L80" s="66">
        <f t="shared" si="191"/>
        <v>0.98076923076923073</v>
      </c>
      <c r="M80" s="67">
        <f t="shared" si="192"/>
        <v>121.61538461538461</v>
      </c>
      <c r="N80" s="73">
        <v>0</v>
      </c>
      <c r="O80" s="67">
        <f t="shared" si="193"/>
        <v>0</v>
      </c>
      <c r="P80" s="68">
        <v>0</v>
      </c>
      <c r="Q80" s="67">
        <f t="shared" si="194"/>
        <v>0</v>
      </c>
      <c r="R80" s="68">
        <v>0</v>
      </c>
      <c r="S80" s="67">
        <f t="shared" si="195"/>
        <v>0</v>
      </c>
      <c r="T80" s="72">
        <v>10</v>
      </c>
      <c r="U80" s="74">
        <f t="shared" si="207"/>
        <v>7.75</v>
      </c>
      <c r="V80" s="72">
        <v>0</v>
      </c>
      <c r="W80" s="184">
        <v>4</v>
      </c>
      <c r="X80" s="195">
        <v>0</v>
      </c>
      <c r="Y80" s="74">
        <v>0</v>
      </c>
      <c r="Z80" s="185">
        <v>100</v>
      </c>
      <c r="AA80" s="66">
        <f t="shared" si="173"/>
        <v>0</v>
      </c>
      <c r="AB80" s="93">
        <f t="shared" si="146"/>
        <v>243.37</v>
      </c>
      <c r="AC80" s="99">
        <v>1</v>
      </c>
      <c r="AD80" s="99">
        <v>1</v>
      </c>
      <c r="AE80" s="72">
        <v>0</v>
      </c>
      <c r="AF80" s="191">
        <v>0</v>
      </c>
      <c r="AG80" s="145">
        <f t="shared" si="208"/>
        <v>0</v>
      </c>
      <c r="AH80" s="188">
        <v>0</v>
      </c>
      <c r="AI80" s="94">
        <v>150</v>
      </c>
      <c r="AJ80" s="95">
        <f t="shared" si="175"/>
        <v>150</v>
      </c>
      <c r="AK80" s="96">
        <f t="shared" si="176"/>
        <v>0</v>
      </c>
      <c r="AL80" s="147"/>
      <c r="AM80" s="4"/>
      <c r="AN80" s="7">
        <f t="shared" ref="AN80:AN88" si="287">INT(AI80/100)</f>
        <v>1</v>
      </c>
      <c r="AO80" s="7">
        <f t="shared" ref="AO80:AO88" si="288">INT(MOD(AI80,100)/50)</f>
        <v>1</v>
      </c>
      <c r="AP80" s="7">
        <f t="shared" ref="AP80:AP88" si="289">INT(MOD(AI80,50)/20)</f>
        <v>0</v>
      </c>
      <c r="AQ80" s="7">
        <f t="shared" ref="AQ80:AQ88" si="290">INT((AI80-AN80*100-AO80*50-AP80*20)/10)</f>
        <v>0</v>
      </c>
      <c r="AR80" s="7">
        <f t="shared" ref="AR80:AR88" si="291">INT(AK80/20000)</f>
        <v>0</v>
      </c>
      <c r="AS80" s="7">
        <f t="shared" ref="AS80:AS88" si="292">INT(MOD(AK80,20000)/10000)</f>
        <v>0</v>
      </c>
      <c r="AT80" s="7">
        <f t="shared" ref="AT80:AT88" si="293">INT(MOD(AK80,10000)/5000)</f>
        <v>0</v>
      </c>
      <c r="AU80" s="7">
        <f t="shared" ref="AU80:AU88" si="294">INT(MOD(AK80,5000)/1000)</f>
        <v>0</v>
      </c>
      <c r="AV80" s="7">
        <f t="shared" ref="AV80:AV88" si="295">INT(MOD(AK80,1000)/500)</f>
        <v>0</v>
      </c>
      <c r="AW80" s="7">
        <f t="shared" ref="AW80:AW88" si="296">INT(MOD(AK80,500)/100)</f>
        <v>0</v>
      </c>
      <c r="AX80" s="75">
        <f t="shared" si="224"/>
        <v>150</v>
      </c>
      <c r="AY80" s="129"/>
      <c r="AZ80" s="129"/>
      <c r="BA80" s="137">
        <v>3938345</v>
      </c>
      <c r="BB80" s="136" t="s">
        <v>303</v>
      </c>
    </row>
    <row r="81" spans="1:54" ht="145.5" customHeight="1">
      <c r="A81" s="108">
        <v>75</v>
      </c>
      <c r="B81" s="163">
        <v>900497</v>
      </c>
      <c r="C81" s="84" t="s">
        <v>381</v>
      </c>
      <c r="D81" s="155" t="s">
        <v>86</v>
      </c>
      <c r="E81" s="122" t="s">
        <v>201</v>
      </c>
      <c r="F81" s="116">
        <v>204</v>
      </c>
      <c r="G81" s="127" t="s">
        <v>154</v>
      </c>
      <c r="H81" s="73">
        <v>7.5</v>
      </c>
      <c r="I81" s="109">
        <v>0</v>
      </c>
      <c r="J81" s="64">
        <f t="shared" si="206"/>
        <v>7.5</v>
      </c>
      <c r="K81" s="65">
        <f t="shared" si="190"/>
        <v>60</v>
      </c>
      <c r="L81" s="66">
        <f t="shared" si="191"/>
        <v>0.98076923076923073</v>
      </c>
      <c r="M81" s="67">
        <f t="shared" si="192"/>
        <v>58.846153846153847</v>
      </c>
      <c r="N81" s="73">
        <v>0</v>
      </c>
      <c r="O81" s="67">
        <f t="shared" si="193"/>
        <v>0</v>
      </c>
      <c r="P81" s="68">
        <v>0</v>
      </c>
      <c r="Q81" s="67">
        <f t="shared" si="194"/>
        <v>0</v>
      </c>
      <c r="R81" s="68">
        <v>0</v>
      </c>
      <c r="S81" s="67">
        <f t="shared" si="195"/>
        <v>0</v>
      </c>
      <c r="T81" s="72">
        <v>5</v>
      </c>
      <c r="U81" s="74">
        <f t="shared" si="207"/>
        <v>3.75</v>
      </c>
      <c r="V81" s="72">
        <v>0</v>
      </c>
      <c r="W81" s="184">
        <v>4</v>
      </c>
      <c r="X81" s="195">
        <v>0</v>
      </c>
      <c r="Y81" s="74">
        <v>0</v>
      </c>
      <c r="Z81" s="66">
        <v>0</v>
      </c>
      <c r="AA81" s="66">
        <f t="shared" si="173"/>
        <v>0</v>
      </c>
      <c r="AB81" s="93">
        <f>ROUND(M81+O81+Q81+S81+T81+U81+V81+W81+X81+Y81+Z81+AA81,2)</f>
        <v>71.599999999999994</v>
      </c>
      <c r="AC81" s="99">
        <v>0</v>
      </c>
      <c r="AD81" s="99">
        <v>0</v>
      </c>
      <c r="AE81" s="72">
        <v>0</v>
      </c>
      <c r="AF81" s="191">
        <v>0</v>
      </c>
      <c r="AG81" s="145">
        <f t="shared" si="208"/>
        <v>0</v>
      </c>
      <c r="AH81" s="188">
        <v>0</v>
      </c>
      <c r="AI81" s="94">
        <v>50</v>
      </c>
      <c r="AJ81" s="95">
        <f t="shared" si="175"/>
        <v>50</v>
      </c>
      <c r="AK81" s="96">
        <f t="shared" si="176"/>
        <v>0</v>
      </c>
      <c r="AL81" s="147"/>
      <c r="AM81" s="4"/>
      <c r="AN81" s="7">
        <f t="shared" ref="AN81:AN82" si="297">INT(AI81/100)</f>
        <v>0</v>
      </c>
      <c r="AO81" s="7">
        <f t="shared" ref="AO81:AO82" si="298">INT(MOD(AI81,100)/50)</f>
        <v>1</v>
      </c>
      <c r="AP81" s="7">
        <f t="shared" ref="AP81:AP82" si="299">INT(MOD(AI81,50)/20)</f>
        <v>0</v>
      </c>
      <c r="AQ81" s="7">
        <f t="shared" ref="AQ81:AQ82" si="300">INT((AI81-AN81*100-AO81*50-AP81*20)/10)</f>
        <v>0</v>
      </c>
      <c r="AR81" s="7">
        <f t="shared" ref="AR81:AR82" si="301">INT(AK81/20000)</f>
        <v>0</v>
      </c>
      <c r="AS81" s="7">
        <f t="shared" ref="AS81:AS82" si="302">INT(MOD(AK81,20000)/10000)</f>
        <v>0</v>
      </c>
      <c r="AT81" s="7">
        <f t="shared" ref="AT81:AT82" si="303">INT(MOD(AK81,10000)/5000)</f>
        <v>0</v>
      </c>
      <c r="AU81" s="7">
        <f t="shared" ref="AU81:AU82" si="304">INT(MOD(AK81,5000)/1000)</f>
        <v>0</v>
      </c>
      <c r="AV81" s="7">
        <f t="shared" ref="AV81:AV82" si="305">INT(MOD(AK81,1000)/500)</f>
        <v>0</v>
      </c>
      <c r="AW81" s="7">
        <f t="shared" ref="AW81:AW82" si="306">INT(MOD(AK81,500)/100)</f>
        <v>0</v>
      </c>
      <c r="AX81" s="75">
        <f t="shared" si="224"/>
        <v>50</v>
      </c>
      <c r="AY81" s="129"/>
      <c r="AZ81" s="129"/>
      <c r="BA81" s="137">
        <v>4417678</v>
      </c>
      <c r="BB81" s="136" t="s">
        <v>341</v>
      </c>
    </row>
    <row r="82" spans="1:54" ht="145.5" customHeight="1">
      <c r="A82" s="108">
        <v>76</v>
      </c>
      <c r="B82" s="163">
        <v>900510</v>
      </c>
      <c r="C82" s="122" t="s">
        <v>591</v>
      </c>
      <c r="D82" s="155" t="s">
        <v>236</v>
      </c>
      <c r="E82" s="122" t="s">
        <v>201</v>
      </c>
      <c r="F82" s="175">
        <v>204</v>
      </c>
      <c r="G82" s="127" t="s">
        <v>592</v>
      </c>
      <c r="H82" s="73">
        <v>17</v>
      </c>
      <c r="I82" s="109">
        <v>0</v>
      </c>
      <c r="J82" s="64">
        <f t="shared" si="206"/>
        <v>17</v>
      </c>
      <c r="K82" s="65">
        <f t="shared" si="190"/>
        <v>136</v>
      </c>
      <c r="L82" s="66">
        <f t="shared" si="191"/>
        <v>0.98076923076923073</v>
      </c>
      <c r="M82" s="67">
        <f t="shared" si="192"/>
        <v>133.38461538461539</v>
      </c>
      <c r="N82" s="73">
        <v>2</v>
      </c>
      <c r="O82" s="67">
        <f t="shared" si="193"/>
        <v>2.9423076923076921</v>
      </c>
      <c r="P82" s="68">
        <v>0</v>
      </c>
      <c r="Q82" s="67">
        <f t="shared" si="194"/>
        <v>0</v>
      </c>
      <c r="R82" s="68">
        <v>0</v>
      </c>
      <c r="S82" s="67">
        <f t="shared" si="195"/>
        <v>0</v>
      </c>
      <c r="T82" s="72">
        <v>10</v>
      </c>
      <c r="U82" s="74">
        <f t="shared" si="207"/>
        <v>8.5</v>
      </c>
      <c r="V82" s="72">
        <v>0</v>
      </c>
      <c r="W82" s="184">
        <v>4</v>
      </c>
      <c r="X82" s="195">
        <v>0</v>
      </c>
      <c r="Y82" s="74">
        <v>0</v>
      </c>
      <c r="Z82" s="66">
        <v>0</v>
      </c>
      <c r="AA82" s="66">
        <f t="shared" ref="AA82" si="307">N82*0.25</f>
        <v>0.5</v>
      </c>
      <c r="AB82" s="93">
        <f t="shared" ref="AB82" si="308">ROUND(M82+O82+Q82+S82+T82+U82+V82+W82+X82+Y82+Z82+AA82,2)</f>
        <v>159.33000000000001</v>
      </c>
      <c r="AC82" s="99">
        <v>1</v>
      </c>
      <c r="AD82" s="99">
        <v>1</v>
      </c>
      <c r="AE82" s="72">
        <v>0</v>
      </c>
      <c r="AF82" s="191">
        <v>0</v>
      </c>
      <c r="AG82" s="145">
        <f t="shared" si="208"/>
        <v>0</v>
      </c>
      <c r="AH82" s="188">
        <v>0</v>
      </c>
      <c r="AI82" s="94">
        <v>100</v>
      </c>
      <c r="AJ82" s="95">
        <f t="shared" si="175"/>
        <v>100</v>
      </c>
      <c r="AK82" s="96">
        <f t="shared" si="176"/>
        <v>0</v>
      </c>
      <c r="AL82" s="147"/>
      <c r="AM82" s="4"/>
      <c r="AN82" s="7">
        <f t="shared" si="297"/>
        <v>1</v>
      </c>
      <c r="AO82" s="7">
        <f t="shared" si="298"/>
        <v>0</v>
      </c>
      <c r="AP82" s="7">
        <f t="shared" si="299"/>
        <v>0</v>
      </c>
      <c r="AQ82" s="7">
        <f t="shared" si="300"/>
        <v>0</v>
      </c>
      <c r="AR82" s="7">
        <f t="shared" si="301"/>
        <v>0</v>
      </c>
      <c r="AS82" s="7">
        <f t="shared" si="302"/>
        <v>0</v>
      </c>
      <c r="AT82" s="7">
        <f t="shared" si="303"/>
        <v>0</v>
      </c>
      <c r="AU82" s="7">
        <f t="shared" si="304"/>
        <v>0</v>
      </c>
      <c r="AV82" s="7">
        <f t="shared" si="305"/>
        <v>0</v>
      </c>
      <c r="AW82" s="7">
        <f t="shared" si="306"/>
        <v>0</v>
      </c>
      <c r="AX82" s="75">
        <f t="shared" si="224"/>
        <v>100</v>
      </c>
      <c r="AY82" s="129"/>
      <c r="AZ82" s="129"/>
      <c r="BA82" s="137">
        <v>3996544</v>
      </c>
      <c r="BB82" s="136" t="s">
        <v>304</v>
      </c>
    </row>
    <row r="83" spans="1:54" ht="145.5" customHeight="1">
      <c r="A83" s="108">
        <v>77</v>
      </c>
      <c r="B83" s="163">
        <v>900515</v>
      </c>
      <c r="C83" s="84" t="s">
        <v>155</v>
      </c>
      <c r="D83" s="155" t="s">
        <v>83</v>
      </c>
      <c r="E83" s="122" t="s">
        <v>617</v>
      </c>
      <c r="F83" s="117">
        <v>210</v>
      </c>
      <c r="G83" s="127" t="s">
        <v>156</v>
      </c>
      <c r="H83" s="73">
        <v>15.5</v>
      </c>
      <c r="I83" s="109">
        <v>0</v>
      </c>
      <c r="J83" s="64">
        <f t="shared" si="206"/>
        <v>15.5</v>
      </c>
      <c r="K83" s="65">
        <f t="shared" si="190"/>
        <v>124</v>
      </c>
      <c r="L83" s="66">
        <f t="shared" si="191"/>
        <v>1.0096153846153846</v>
      </c>
      <c r="M83" s="67">
        <f t="shared" si="192"/>
        <v>125.19230769230769</v>
      </c>
      <c r="N83" s="73">
        <v>0</v>
      </c>
      <c r="O83" s="67">
        <f t="shared" si="193"/>
        <v>0</v>
      </c>
      <c r="P83" s="68">
        <v>0</v>
      </c>
      <c r="Q83" s="67">
        <f t="shared" si="194"/>
        <v>0</v>
      </c>
      <c r="R83" s="68">
        <v>0</v>
      </c>
      <c r="S83" s="67">
        <f t="shared" si="195"/>
        <v>0</v>
      </c>
      <c r="T83" s="72">
        <v>0</v>
      </c>
      <c r="U83" s="72">
        <v>0</v>
      </c>
      <c r="V83" s="72">
        <v>0</v>
      </c>
      <c r="W83" s="184">
        <v>4</v>
      </c>
      <c r="X83" s="195">
        <v>0</v>
      </c>
      <c r="Y83" s="74">
        <v>0</v>
      </c>
      <c r="Z83" s="187">
        <v>330</v>
      </c>
      <c r="AA83" s="66">
        <f t="shared" si="173"/>
        <v>0</v>
      </c>
      <c r="AB83" s="93">
        <f t="shared" si="146"/>
        <v>459.19</v>
      </c>
      <c r="AC83" s="99">
        <v>1</v>
      </c>
      <c r="AD83" s="99">
        <v>1</v>
      </c>
      <c r="AE83" s="72">
        <v>0</v>
      </c>
      <c r="AF83" s="191">
        <v>0</v>
      </c>
      <c r="AG83" s="145">
        <f t="shared" si="208"/>
        <v>0.45950000000000002</v>
      </c>
      <c r="AH83" s="188">
        <v>0</v>
      </c>
      <c r="AI83" s="94">
        <v>200</v>
      </c>
      <c r="AJ83" s="95">
        <f t="shared" si="175"/>
        <v>200</v>
      </c>
      <c r="AK83" s="96">
        <f t="shared" si="176"/>
        <v>0</v>
      </c>
      <c r="AL83" s="147"/>
      <c r="AM83" s="4"/>
      <c r="AN83" s="7">
        <f t="shared" ref="AN83:AN84" si="309">INT(AI83/100)</f>
        <v>2</v>
      </c>
      <c r="AO83" s="7">
        <f t="shared" ref="AO83:AO84" si="310">INT(MOD(AI83,100)/50)</f>
        <v>0</v>
      </c>
      <c r="AP83" s="7">
        <f t="shared" ref="AP83:AP84" si="311">INT(MOD(AI83,50)/20)</f>
        <v>0</v>
      </c>
      <c r="AQ83" s="7">
        <f t="shared" ref="AQ83:AQ84" si="312">INT((AI83-AN83*100-AO83*50-AP83*20)/10)</f>
        <v>0</v>
      </c>
      <c r="AR83" s="7">
        <f t="shared" ref="AR83:AR84" si="313">INT(AK83/20000)</f>
        <v>0</v>
      </c>
      <c r="AS83" s="7">
        <f t="shared" ref="AS83:AS84" si="314">INT(MOD(AK83,20000)/10000)</f>
        <v>0</v>
      </c>
      <c r="AT83" s="7">
        <f t="shared" ref="AT83:AT84" si="315">INT(MOD(AK83,10000)/5000)</f>
        <v>0</v>
      </c>
      <c r="AU83" s="7">
        <f t="shared" ref="AU83:AU84" si="316">INT(MOD(AK83,5000)/1000)</f>
        <v>0</v>
      </c>
      <c r="AV83" s="7">
        <f t="shared" ref="AV83:AV84" si="317">INT(MOD(AK83,1000)/500)</f>
        <v>0</v>
      </c>
      <c r="AW83" s="7">
        <f t="shared" ref="AW83:AW84" si="318">INT(MOD(AK83,500)/100)</f>
        <v>0</v>
      </c>
      <c r="AX83" s="75">
        <f t="shared" ref="AX83:AX85" si="319">AN83*100+AO83*50+AP83*20+AQ83*10</f>
        <v>200</v>
      </c>
      <c r="AY83" s="129"/>
      <c r="AZ83" s="129"/>
      <c r="BA83" s="137">
        <v>3996544</v>
      </c>
      <c r="BB83" s="136" t="s">
        <v>304</v>
      </c>
    </row>
    <row r="84" spans="1:54" ht="145.5" customHeight="1">
      <c r="A84" s="108">
        <v>78</v>
      </c>
      <c r="B84" s="163">
        <v>900522</v>
      </c>
      <c r="C84" s="122" t="s">
        <v>442</v>
      </c>
      <c r="D84" s="155" t="s">
        <v>88</v>
      </c>
      <c r="E84" s="122" t="s">
        <v>201</v>
      </c>
      <c r="F84" s="116">
        <v>204</v>
      </c>
      <c r="G84" s="127" t="s">
        <v>443</v>
      </c>
      <c r="H84" s="73">
        <v>14.5</v>
      </c>
      <c r="I84" s="109">
        <v>0</v>
      </c>
      <c r="J84" s="64">
        <f t="shared" si="206"/>
        <v>14.5</v>
      </c>
      <c r="K84" s="65">
        <f t="shared" si="190"/>
        <v>116</v>
      </c>
      <c r="L84" s="66">
        <f t="shared" si="191"/>
        <v>0.98076923076923073</v>
      </c>
      <c r="M84" s="67">
        <f t="shared" si="192"/>
        <v>113.76923076923076</v>
      </c>
      <c r="N84" s="73">
        <v>4</v>
      </c>
      <c r="O84" s="67">
        <f t="shared" si="193"/>
        <v>5.8846153846153841</v>
      </c>
      <c r="P84" s="68">
        <v>0</v>
      </c>
      <c r="Q84" s="67">
        <f t="shared" si="194"/>
        <v>0</v>
      </c>
      <c r="R84" s="68">
        <v>0</v>
      </c>
      <c r="S84" s="67">
        <f t="shared" si="195"/>
        <v>0</v>
      </c>
      <c r="T84" s="72">
        <v>10</v>
      </c>
      <c r="U84" s="74">
        <f t="shared" si="207"/>
        <v>7.25</v>
      </c>
      <c r="V84" s="72">
        <v>0</v>
      </c>
      <c r="W84" s="184">
        <v>4</v>
      </c>
      <c r="X84" s="195">
        <v>0</v>
      </c>
      <c r="Y84" s="74">
        <v>0</v>
      </c>
      <c r="Z84" s="140">
        <v>0</v>
      </c>
      <c r="AA84" s="66">
        <f t="shared" si="173"/>
        <v>1</v>
      </c>
      <c r="AB84" s="93">
        <f t="shared" si="146"/>
        <v>141.9</v>
      </c>
      <c r="AC84" s="99">
        <v>1</v>
      </c>
      <c r="AD84" s="99">
        <v>1</v>
      </c>
      <c r="AE84" s="72">
        <v>0</v>
      </c>
      <c r="AF84" s="191">
        <v>0</v>
      </c>
      <c r="AG84" s="145">
        <f t="shared" si="208"/>
        <v>0</v>
      </c>
      <c r="AH84" s="188">
        <v>0</v>
      </c>
      <c r="AI84" s="94">
        <v>100</v>
      </c>
      <c r="AJ84" s="95">
        <f t="shared" si="175"/>
        <v>100</v>
      </c>
      <c r="AK84" s="96">
        <f t="shared" si="176"/>
        <v>0</v>
      </c>
      <c r="AL84" s="147"/>
      <c r="AM84" s="4"/>
      <c r="AN84" s="7">
        <f t="shared" si="309"/>
        <v>1</v>
      </c>
      <c r="AO84" s="7">
        <f t="shared" si="310"/>
        <v>0</v>
      </c>
      <c r="AP84" s="7">
        <f t="shared" si="311"/>
        <v>0</v>
      </c>
      <c r="AQ84" s="7">
        <f t="shared" si="312"/>
        <v>0</v>
      </c>
      <c r="AR84" s="7">
        <f t="shared" si="313"/>
        <v>0</v>
      </c>
      <c r="AS84" s="7">
        <f t="shared" si="314"/>
        <v>0</v>
      </c>
      <c r="AT84" s="7">
        <f t="shared" si="315"/>
        <v>0</v>
      </c>
      <c r="AU84" s="7">
        <f t="shared" si="316"/>
        <v>0</v>
      </c>
      <c r="AV84" s="7">
        <f t="shared" si="317"/>
        <v>0</v>
      </c>
      <c r="AW84" s="7">
        <f t="shared" si="318"/>
        <v>0</v>
      </c>
      <c r="AX84" s="75">
        <f t="shared" si="319"/>
        <v>100</v>
      </c>
      <c r="AY84" s="129"/>
      <c r="AZ84" s="129"/>
      <c r="BA84" s="137">
        <v>4426669</v>
      </c>
      <c r="BB84" s="136" t="s">
        <v>305</v>
      </c>
    </row>
    <row r="85" spans="1:54" ht="145.5" customHeight="1">
      <c r="A85" s="108">
        <v>79</v>
      </c>
      <c r="B85" s="163">
        <v>900527</v>
      </c>
      <c r="C85" s="84" t="s">
        <v>185</v>
      </c>
      <c r="D85" s="155" t="s">
        <v>635</v>
      </c>
      <c r="E85" s="122" t="s">
        <v>201</v>
      </c>
      <c r="F85" s="116">
        <v>204</v>
      </c>
      <c r="G85" s="127" t="s">
        <v>608</v>
      </c>
      <c r="H85" s="73">
        <v>16</v>
      </c>
      <c r="I85" s="109">
        <v>0</v>
      </c>
      <c r="J85" s="64">
        <f t="shared" si="206"/>
        <v>16</v>
      </c>
      <c r="K85" s="65">
        <f t="shared" si="190"/>
        <v>128</v>
      </c>
      <c r="L85" s="66">
        <f t="shared" si="191"/>
        <v>0.98076923076923073</v>
      </c>
      <c r="M85" s="67">
        <f t="shared" si="192"/>
        <v>125.53846153846153</v>
      </c>
      <c r="N85" s="73">
        <v>0</v>
      </c>
      <c r="O85" s="67">
        <f t="shared" si="193"/>
        <v>0</v>
      </c>
      <c r="P85" s="68">
        <v>0</v>
      </c>
      <c r="Q85" s="67">
        <f t="shared" si="194"/>
        <v>0</v>
      </c>
      <c r="R85" s="68">
        <v>0</v>
      </c>
      <c r="S85" s="67">
        <f t="shared" si="195"/>
        <v>0</v>
      </c>
      <c r="T85" s="72">
        <v>10</v>
      </c>
      <c r="U85" s="74">
        <f t="shared" si="207"/>
        <v>8</v>
      </c>
      <c r="V85" s="72">
        <v>0</v>
      </c>
      <c r="W85" s="184">
        <v>4</v>
      </c>
      <c r="X85" s="195">
        <v>0</v>
      </c>
      <c r="Y85" s="74">
        <v>0</v>
      </c>
      <c r="Z85" s="66">
        <v>0</v>
      </c>
      <c r="AA85" s="66">
        <f t="shared" si="173"/>
        <v>0</v>
      </c>
      <c r="AB85" s="93">
        <f t="shared" si="146"/>
        <v>147.54</v>
      </c>
      <c r="AC85" s="99">
        <v>1</v>
      </c>
      <c r="AD85" s="99">
        <v>2</v>
      </c>
      <c r="AE85" s="72">
        <v>0</v>
      </c>
      <c r="AF85" s="191">
        <v>0</v>
      </c>
      <c r="AG85" s="145">
        <f t="shared" si="208"/>
        <v>0</v>
      </c>
      <c r="AH85" s="188">
        <v>0</v>
      </c>
      <c r="AI85" s="94">
        <v>100</v>
      </c>
      <c r="AJ85" s="95">
        <f t="shared" si="175"/>
        <v>100</v>
      </c>
      <c r="AK85" s="96">
        <f t="shared" si="176"/>
        <v>0</v>
      </c>
      <c r="AL85" s="147"/>
      <c r="AM85" s="4"/>
      <c r="AN85" s="7">
        <f t="shared" si="287"/>
        <v>1</v>
      </c>
      <c r="AO85" s="7">
        <f t="shared" si="288"/>
        <v>0</v>
      </c>
      <c r="AP85" s="7">
        <f t="shared" si="289"/>
        <v>0</v>
      </c>
      <c r="AQ85" s="7">
        <f t="shared" si="290"/>
        <v>0</v>
      </c>
      <c r="AR85" s="7">
        <f t="shared" si="291"/>
        <v>0</v>
      </c>
      <c r="AS85" s="7">
        <f t="shared" si="292"/>
        <v>0</v>
      </c>
      <c r="AT85" s="7">
        <f t="shared" si="293"/>
        <v>0</v>
      </c>
      <c r="AU85" s="7">
        <f t="shared" si="294"/>
        <v>0</v>
      </c>
      <c r="AV85" s="7">
        <f t="shared" si="295"/>
        <v>0</v>
      </c>
      <c r="AW85" s="7">
        <f t="shared" si="296"/>
        <v>0</v>
      </c>
      <c r="AX85" s="75">
        <f t="shared" si="319"/>
        <v>100</v>
      </c>
      <c r="AY85" s="129"/>
      <c r="AZ85" s="129"/>
      <c r="BA85" s="137">
        <v>4005157</v>
      </c>
      <c r="BB85" s="136" t="s">
        <v>306</v>
      </c>
    </row>
    <row r="86" spans="1:54" ht="145.5" customHeight="1">
      <c r="A86" s="108">
        <v>80</v>
      </c>
      <c r="B86" s="163">
        <v>900531</v>
      </c>
      <c r="C86" s="84" t="s">
        <v>230</v>
      </c>
      <c r="D86" s="155" t="s">
        <v>86</v>
      </c>
      <c r="E86" s="122" t="s">
        <v>201</v>
      </c>
      <c r="F86" s="116">
        <v>204</v>
      </c>
      <c r="G86" s="127" t="s">
        <v>186</v>
      </c>
      <c r="H86" s="73">
        <v>11</v>
      </c>
      <c r="I86" s="109">
        <v>0</v>
      </c>
      <c r="J86" s="64">
        <f t="shared" si="206"/>
        <v>11</v>
      </c>
      <c r="K86" s="65">
        <f t="shared" si="190"/>
        <v>88</v>
      </c>
      <c r="L86" s="66">
        <f t="shared" si="191"/>
        <v>0.98076923076923073</v>
      </c>
      <c r="M86" s="67">
        <f t="shared" si="192"/>
        <v>86.307692307692307</v>
      </c>
      <c r="N86" s="73">
        <v>2</v>
      </c>
      <c r="O86" s="67">
        <f t="shared" si="193"/>
        <v>2.9423076923076921</v>
      </c>
      <c r="P86" s="68">
        <v>0</v>
      </c>
      <c r="Q86" s="67">
        <f t="shared" si="194"/>
        <v>0</v>
      </c>
      <c r="R86" s="68">
        <v>0</v>
      </c>
      <c r="S86" s="67">
        <f t="shared" si="195"/>
        <v>0</v>
      </c>
      <c r="T86" s="72">
        <v>5</v>
      </c>
      <c r="U86" s="74">
        <f t="shared" si="207"/>
        <v>5.5</v>
      </c>
      <c r="V86" s="72">
        <v>0</v>
      </c>
      <c r="W86" s="184">
        <v>4</v>
      </c>
      <c r="X86" s="195">
        <v>0</v>
      </c>
      <c r="Y86" s="74">
        <v>0</v>
      </c>
      <c r="Z86" s="66">
        <v>0</v>
      </c>
      <c r="AA86" s="66">
        <f t="shared" si="173"/>
        <v>0.5</v>
      </c>
      <c r="AB86" s="93">
        <f t="shared" si="146"/>
        <v>104.25</v>
      </c>
      <c r="AC86" s="99">
        <v>1</v>
      </c>
      <c r="AD86" s="99">
        <v>2</v>
      </c>
      <c r="AE86" s="72">
        <v>0</v>
      </c>
      <c r="AF86" s="191">
        <v>0</v>
      </c>
      <c r="AG86" s="145">
        <f t="shared" si="208"/>
        <v>0</v>
      </c>
      <c r="AH86" s="188">
        <v>0</v>
      </c>
      <c r="AI86" s="94">
        <v>100</v>
      </c>
      <c r="AJ86" s="95">
        <f t="shared" si="175"/>
        <v>100</v>
      </c>
      <c r="AK86" s="96">
        <f t="shared" si="176"/>
        <v>0</v>
      </c>
      <c r="AL86" s="147"/>
      <c r="AM86" s="4"/>
      <c r="AN86" s="7">
        <f t="shared" si="287"/>
        <v>1</v>
      </c>
      <c r="AO86" s="7">
        <f t="shared" si="288"/>
        <v>0</v>
      </c>
      <c r="AP86" s="7">
        <f t="shared" si="289"/>
        <v>0</v>
      </c>
      <c r="AQ86" s="7">
        <f t="shared" si="290"/>
        <v>0</v>
      </c>
      <c r="AR86" s="7">
        <f t="shared" si="291"/>
        <v>0</v>
      </c>
      <c r="AS86" s="7">
        <f t="shared" si="292"/>
        <v>0</v>
      </c>
      <c r="AT86" s="7">
        <f t="shared" si="293"/>
        <v>0</v>
      </c>
      <c r="AU86" s="7">
        <f t="shared" si="294"/>
        <v>0</v>
      </c>
      <c r="AV86" s="7">
        <f t="shared" si="295"/>
        <v>0</v>
      </c>
      <c r="AW86" s="7">
        <f t="shared" si="296"/>
        <v>0</v>
      </c>
      <c r="AX86" s="75">
        <f t="shared" ref="AX86:AX87" si="320">AN86*100+AO86*50+AP86*20+AQ86*10</f>
        <v>100</v>
      </c>
      <c r="AY86" s="129"/>
      <c r="AZ86" s="129"/>
      <c r="BA86" s="137">
        <v>4416678</v>
      </c>
      <c r="BB86" s="136" t="s">
        <v>307</v>
      </c>
    </row>
    <row r="87" spans="1:54" ht="145.5" customHeight="1">
      <c r="A87" s="108">
        <v>81</v>
      </c>
      <c r="B87" s="164">
        <v>900541</v>
      </c>
      <c r="C87" s="152" t="s">
        <v>499</v>
      </c>
      <c r="D87" s="155" t="s">
        <v>107</v>
      </c>
      <c r="E87" s="122" t="s">
        <v>201</v>
      </c>
      <c r="F87" s="116">
        <v>204</v>
      </c>
      <c r="G87" s="127" t="s">
        <v>188</v>
      </c>
      <c r="H87" s="73">
        <v>16</v>
      </c>
      <c r="I87" s="109">
        <v>0</v>
      </c>
      <c r="J87" s="64">
        <f t="shared" si="206"/>
        <v>16</v>
      </c>
      <c r="K87" s="65">
        <f t="shared" si="190"/>
        <v>128</v>
      </c>
      <c r="L87" s="66">
        <f t="shared" si="191"/>
        <v>0.98076923076923073</v>
      </c>
      <c r="M87" s="67">
        <f t="shared" si="192"/>
        <v>125.53846153846153</v>
      </c>
      <c r="N87" s="73">
        <v>2</v>
      </c>
      <c r="O87" s="67">
        <f t="shared" si="193"/>
        <v>2.9423076923076921</v>
      </c>
      <c r="P87" s="68">
        <v>0</v>
      </c>
      <c r="Q87" s="67">
        <f t="shared" si="194"/>
        <v>0</v>
      </c>
      <c r="R87" s="68">
        <v>0</v>
      </c>
      <c r="S87" s="67">
        <f t="shared" si="195"/>
        <v>0</v>
      </c>
      <c r="T87" s="72">
        <v>10</v>
      </c>
      <c r="U87" s="74">
        <f t="shared" si="207"/>
        <v>8</v>
      </c>
      <c r="V87" s="72">
        <v>0</v>
      </c>
      <c r="W87" s="184">
        <v>4</v>
      </c>
      <c r="X87" s="195">
        <v>0</v>
      </c>
      <c r="Y87" s="74">
        <v>0</v>
      </c>
      <c r="Z87" s="66">
        <v>0</v>
      </c>
      <c r="AA87" s="66">
        <f t="shared" si="173"/>
        <v>0.5</v>
      </c>
      <c r="AB87" s="93">
        <f t="shared" si="146"/>
        <v>150.97999999999999</v>
      </c>
      <c r="AC87" s="99">
        <v>1</v>
      </c>
      <c r="AD87" s="99">
        <v>1</v>
      </c>
      <c r="AE87" s="72">
        <v>0</v>
      </c>
      <c r="AF87" s="191">
        <v>0</v>
      </c>
      <c r="AG87" s="145">
        <f t="shared" si="208"/>
        <v>0</v>
      </c>
      <c r="AH87" s="188">
        <v>0</v>
      </c>
      <c r="AI87" s="94">
        <v>100</v>
      </c>
      <c r="AJ87" s="95">
        <f t="shared" si="175"/>
        <v>100</v>
      </c>
      <c r="AK87" s="96">
        <f t="shared" si="176"/>
        <v>0</v>
      </c>
      <c r="AL87" s="147"/>
      <c r="AM87" s="4"/>
      <c r="AN87" s="7">
        <f t="shared" ref="AN87" si="321">INT(AI87/100)</f>
        <v>1</v>
      </c>
      <c r="AO87" s="7">
        <f t="shared" ref="AO87" si="322">INT(MOD(AI87,100)/50)</f>
        <v>0</v>
      </c>
      <c r="AP87" s="7">
        <f t="shared" ref="AP87" si="323">INT(MOD(AI87,50)/20)</f>
        <v>0</v>
      </c>
      <c r="AQ87" s="7">
        <f t="shared" ref="AQ87" si="324">INT((AI87-AN87*100-AO87*50-AP87*20)/10)</f>
        <v>0</v>
      </c>
      <c r="AR87" s="7">
        <f t="shared" ref="AR87" si="325">INT(AK87/20000)</f>
        <v>0</v>
      </c>
      <c r="AS87" s="7">
        <f t="shared" ref="AS87" si="326">INT(MOD(AK87,20000)/10000)</f>
        <v>0</v>
      </c>
      <c r="AT87" s="7">
        <f t="shared" ref="AT87" si="327">INT(MOD(AK87,10000)/5000)</f>
        <v>0</v>
      </c>
      <c r="AU87" s="7">
        <f t="shared" ref="AU87" si="328">INT(MOD(AK87,5000)/1000)</f>
        <v>0</v>
      </c>
      <c r="AV87" s="7">
        <f t="shared" ref="AV87" si="329">INT(MOD(AK87,1000)/500)</f>
        <v>0</v>
      </c>
      <c r="AW87" s="7">
        <f t="shared" ref="AW87" si="330">INT(MOD(AK87,500)/100)</f>
        <v>0</v>
      </c>
      <c r="AX87" s="75">
        <f t="shared" si="320"/>
        <v>100</v>
      </c>
      <c r="AY87" s="129"/>
      <c r="AZ87" s="129"/>
      <c r="BA87" s="137">
        <v>3948097</v>
      </c>
      <c r="BB87" s="136" t="s">
        <v>308</v>
      </c>
    </row>
    <row r="88" spans="1:54" ht="145.5" customHeight="1">
      <c r="A88" s="108">
        <v>82</v>
      </c>
      <c r="B88" s="163">
        <v>900552</v>
      </c>
      <c r="C88" s="84" t="s">
        <v>187</v>
      </c>
      <c r="D88" s="155" t="s">
        <v>236</v>
      </c>
      <c r="E88" s="122" t="s">
        <v>201</v>
      </c>
      <c r="F88" s="116">
        <v>204</v>
      </c>
      <c r="G88" s="127" t="s">
        <v>189</v>
      </c>
      <c r="H88" s="73">
        <v>17</v>
      </c>
      <c r="I88" s="109">
        <v>0</v>
      </c>
      <c r="J88" s="64">
        <f t="shared" si="206"/>
        <v>17</v>
      </c>
      <c r="K88" s="65">
        <f t="shared" si="190"/>
        <v>136</v>
      </c>
      <c r="L88" s="66">
        <f t="shared" si="191"/>
        <v>0.98076923076923073</v>
      </c>
      <c r="M88" s="67">
        <f t="shared" si="192"/>
        <v>133.38461538461539</v>
      </c>
      <c r="N88" s="73">
        <v>0</v>
      </c>
      <c r="O88" s="67">
        <f t="shared" si="193"/>
        <v>0</v>
      </c>
      <c r="P88" s="68">
        <v>0</v>
      </c>
      <c r="Q88" s="67">
        <f t="shared" si="194"/>
        <v>0</v>
      </c>
      <c r="R88" s="68">
        <v>0</v>
      </c>
      <c r="S88" s="67">
        <f t="shared" si="195"/>
        <v>0</v>
      </c>
      <c r="T88" s="72">
        <v>10</v>
      </c>
      <c r="U88" s="74">
        <f t="shared" si="207"/>
        <v>8.5</v>
      </c>
      <c r="V88" s="72">
        <v>0</v>
      </c>
      <c r="W88" s="184">
        <v>4</v>
      </c>
      <c r="X88" s="195">
        <v>0</v>
      </c>
      <c r="Y88" s="74">
        <v>0</v>
      </c>
      <c r="Z88" s="66">
        <v>0</v>
      </c>
      <c r="AA88" s="66">
        <f t="shared" si="173"/>
        <v>0</v>
      </c>
      <c r="AB88" s="93">
        <f t="shared" si="146"/>
        <v>155.88</v>
      </c>
      <c r="AC88" s="99">
        <v>1</v>
      </c>
      <c r="AD88" s="99">
        <v>2</v>
      </c>
      <c r="AE88" s="72">
        <v>0</v>
      </c>
      <c r="AF88" s="191">
        <v>0</v>
      </c>
      <c r="AG88" s="145">
        <f t="shared" si="208"/>
        <v>0</v>
      </c>
      <c r="AH88" s="188">
        <v>0</v>
      </c>
      <c r="AI88" s="94">
        <v>100</v>
      </c>
      <c r="AJ88" s="95">
        <f t="shared" si="175"/>
        <v>100</v>
      </c>
      <c r="AK88" s="96">
        <f t="shared" si="176"/>
        <v>0</v>
      </c>
      <c r="AL88" s="147"/>
      <c r="AM88" s="4"/>
      <c r="AN88" s="7">
        <f t="shared" si="287"/>
        <v>1</v>
      </c>
      <c r="AO88" s="7">
        <f t="shared" si="288"/>
        <v>0</v>
      </c>
      <c r="AP88" s="7">
        <f t="shared" si="289"/>
        <v>0</v>
      </c>
      <c r="AQ88" s="7">
        <f t="shared" si="290"/>
        <v>0</v>
      </c>
      <c r="AR88" s="7">
        <f t="shared" si="291"/>
        <v>0</v>
      </c>
      <c r="AS88" s="7">
        <f t="shared" si="292"/>
        <v>0</v>
      </c>
      <c r="AT88" s="7">
        <f t="shared" si="293"/>
        <v>0</v>
      </c>
      <c r="AU88" s="7">
        <f t="shared" si="294"/>
        <v>0</v>
      </c>
      <c r="AV88" s="7">
        <f t="shared" si="295"/>
        <v>0</v>
      </c>
      <c r="AW88" s="7">
        <f t="shared" si="296"/>
        <v>0</v>
      </c>
      <c r="AX88" s="75">
        <f t="shared" ref="AX88" si="331">AN88*100+AO88*50+AP88*20+AQ88*10</f>
        <v>100</v>
      </c>
      <c r="AY88" s="129"/>
      <c r="AZ88" s="129"/>
      <c r="BA88" s="137">
        <v>3948097</v>
      </c>
      <c r="BB88" s="136" t="s">
        <v>308</v>
      </c>
    </row>
    <row r="89" spans="1:54" ht="145.5" customHeight="1">
      <c r="A89" s="108">
        <v>83</v>
      </c>
      <c r="B89" s="163">
        <v>900570</v>
      </c>
      <c r="C89" s="84" t="s">
        <v>239</v>
      </c>
      <c r="D89" s="155" t="s">
        <v>108</v>
      </c>
      <c r="E89" s="122" t="s">
        <v>201</v>
      </c>
      <c r="F89" s="116">
        <v>204</v>
      </c>
      <c r="G89" s="127" t="s">
        <v>193</v>
      </c>
      <c r="H89" s="73">
        <v>17</v>
      </c>
      <c r="I89" s="109">
        <v>0</v>
      </c>
      <c r="J89" s="64">
        <f t="shared" si="206"/>
        <v>17</v>
      </c>
      <c r="K89" s="65">
        <f t="shared" si="190"/>
        <v>136</v>
      </c>
      <c r="L89" s="66">
        <f t="shared" si="191"/>
        <v>0.98076923076923073</v>
      </c>
      <c r="M89" s="67">
        <f t="shared" si="192"/>
        <v>133.38461538461539</v>
      </c>
      <c r="N89" s="73">
        <v>0</v>
      </c>
      <c r="O89" s="67">
        <f t="shared" si="193"/>
        <v>0</v>
      </c>
      <c r="P89" s="68">
        <v>0</v>
      </c>
      <c r="Q89" s="67">
        <f t="shared" si="194"/>
        <v>0</v>
      </c>
      <c r="R89" s="68">
        <v>0</v>
      </c>
      <c r="S89" s="67">
        <f t="shared" si="195"/>
        <v>0</v>
      </c>
      <c r="T89" s="72">
        <v>10</v>
      </c>
      <c r="U89" s="74">
        <f t="shared" si="207"/>
        <v>8.5</v>
      </c>
      <c r="V89" s="72">
        <v>0</v>
      </c>
      <c r="W89" s="184">
        <v>3</v>
      </c>
      <c r="X89" s="195">
        <v>0</v>
      </c>
      <c r="Y89" s="74">
        <v>0</v>
      </c>
      <c r="Z89" s="66">
        <v>0</v>
      </c>
      <c r="AA89" s="66">
        <f t="shared" si="173"/>
        <v>0</v>
      </c>
      <c r="AB89" s="93">
        <f t="shared" si="146"/>
        <v>154.88</v>
      </c>
      <c r="AC89" s="99">
        <v>0</v>
      </c>
      <c r="AD89" s="99">
        <v>0</v>
      </c>
      <c r="AE89" s="72">
        <v>0</v>
      </c>
      <c r="AF89" s="191">
        <v>0</v>
      </c>
      <c r="AG89" s="145">
        <f t="shared" si="208"/>
        <v>0</v>
      </c>
      <c r="AH89" s="188">
        <v>0</v>
      </c>
      <c r="AI89" s="94">
        <v>100</v>
      </c>
      <c r="AJ89" s="95">
        <f t="shared" si="175"/>
        <v>100</v>
      </c>
      <c r="AK89" s="96">
        <f t="shared" si="176"/>
        <v>0</v>
      </c>
      <c r="AL89" s="147"/>
      <c r="AM89" s="4"/>
      <c r="AN89" s="7">
        <f t="shared" ref="AN89" si="332">INT(AI89/100)</f>
        <v>1</v>
      </c>
      <c r="AO89" s="7">
        <f t="shared" ref="AO89" si="333">INT(MOD(AI89,100)/50)</f>
        <v>0</v>
      </c>
      <c r="AP89" s="7">
        <f t="shared" ref="AP89" si="334">INT(MOD(AI89,50)/20)</f>
        <v>0</v>
      </c>
      <c r="AQ89" s="7">
        <f t="shared" ref="AQ89" si="335">INT((AI89-AN89*100-AO89*50-AP89*20)/10)</f>
        <v>0</v>
      </c>
      <c r="AR89" s="7">
        <f t="shared" ref="AR89" si="336">INT(AK89/20000)</f>
        <v>0</v>
      </c>
      <c r="AS89" s="7">
        <f t="shared" ref="AS89" si="337">INT(MOD(AK89,20000)/10000)</f>
        <v>0</v>
      </c>
      <c r="AT89" s="7">
        <f t="shared" ref="AT89" si="338">INT(MOD(AK89,10000)/5000)</f>
        <v>0</v>
      </c>
      <c r="AU89" s="7">
        <f t="shared" ref="AU89" si="339">INT(MOD(AK89,5000)/1000)</f>
        <v>0</v>
      </c>
      <c r="AV89" s="7">
        <f t="shared" ref="AV89" si="340">INT(MOD(AK89,1000)/500)</f>
        <v>0</v>
      </c>
      <c r="AW89" s="7">
        <f t="shared" ref="AW89" si="341">INT(MOD(AK89,500)/100)</f>
        <v>0</v>
      </c>
      <c r="AX89" s="75">
        <f t="shared" ref="AX89" si="342">AN89*100+AO89*50+AP89*20+AQ89*10</f>
        <v>100</v>
      </c>
      <c r="AY89" s="129"/>
      <c r="AZ89" s="129"/>
      <c r="BA89" s="137">
        <v>4005773</v>
      </c>
      <c r="BB89" s="136" t="s">
        <v>309</v>
      </c>
    </row>
    <row r="90" spans="1:54" ht="145.5" customHeight="1">
      <c r="A90" s="108">
        <v>84</v>
      </c>
      <c r="B90" s="163">
        <v>900572</v>
      </c>
      <c r="C90" s="84" t="s">
        <v>191</v>
      </c>
      <c r="D90" s="155" t="s">
        <v>236</v>
      </c>
      <c r="E90" s="122" t="s">
        <v>237</v>
      </c>
      <c r="F90" s="116">
        <v>204</v>
      </c>
      <c r="G90" s="127" t="s">
        <v>194</v>
      </c>
      <c r="H90" s="73">
        <v>17</v>
      </c>
      <c r="I90" s="109">
        <v>0</v>
      </c>
      <c r="J90" s="64">
        <f t="shared" si="206"/>
        <v>17</v>
      </c>
      <c r="K90" s="65">
        <f t="shared" si="190"/>
        <v>136</v>
      </c>
      <c r="L90" s="66">
        <f t="shared" si="191"/>
        <v>0.98076923076923073</v>
      </c>
      <c r="M90" s="67">
        <f t="shared" si="192"/>
        <v>133.38461538461539</v>
      </c>
      <c r="N90" s="73">
        <v>0</v>
      </c>
      <c r="O90" s="67">
        <f t="shared" si="193"/>
        <v>0</v>
      </c>
      <c r="P90" s="68">
        <v>0</v>
      </c>
      <c r="Q90" s="67">
        <f t="shared" si="194"/>
        <v>0</v>
      </c>
      <c r="R90" s="68">
        <v>0</v>
      </c>
      <c r="S90" s="67">
        <f t="shared" si="195"/>
        <v>0</v>
      </c>
      <c r="T90" s="72">
        <v>10</v>
      </c>
      <c r="U90" s="74">
        <f t="shared" si="207"/>
        <v>8.5</v>
      </c>
      <c r="V90" s="72">
        <v>0</v>
      </c>
      <c r="W90" s="184">
        <v>3</v>
      </c>
      <c r="X90" s="195">
        <v>0</v>
      </c>
      <c r="Y90" s="74">
        <v>0</v>
      </c>
      <c r="Z90" s="185">
        <v>20</v>
      </c>
      <c r="AA90" s="66">
        <f t="shared" si="173"/>
        <v>0</v>
      </c>
      <c r="AB90" s="93">
        <f t="shared" si="146"/>
        <v>174.88</v>
      </c>
      <c r="AC90" s="99">
        <v>1</v>
      </c>
      <c r="AD90" s="99">
        <v>1</v>
      </c>
      <c r="AE90" s="72">
        <v>0</v>
      </c>
      <c r="AF90" s="191">
        <v>0</v>
      </c>
      <c r="AG90" s="145">
        <f t="shared" si="208"/>
        <v>0</v>
      </c>
      <c r="AH90" s="188">
        <v>0</v>
      </c>
      <c r="AI90" s="94">
        <v>100</v>
      </c>
      <c r="AJ90" s="95">
        <f t="shared" si="175"/>
        <v>100</v>
      </c>
      <c r="AK90" s="96">
        <f t="shared" si="176"/>
        <v>0</v>
      </c>
      <c r="AL90" s="147"/>
      <c r="AM90" s="4"/>
      <c r="AN90" s="7">
        <f t="shared" ref="AN90" si="343">INT(AI90/100)</f>
        <v>1</v>
      </c>
      <c r="AO90" s="7">
        <f t="shared" ref="AO90" si="344">INT(MOD(AI90,100)/50)</f>
        <v>0</v>
      </c>
      <c r="AP90" s="7">
        <f t="shared" ref="AP90" si="345">INT(MOD(AI90,50)/20)</f>
        <v>0</v>
      </c>
      <c r="AQ90" s="7">
        <f t="shared" ref="AQ90" si="346">INT((AI90-AN90*100-AO90*50-AP90*20)/10)</f>
        <v>0</v>
      </c>
      <c r="AR90" s="7">
        <f t="shared" ref="AR90" si="347">INT(AK90/20000)</f>
        <v>0</v>
      </c>
      <c r="AS90" s="7">
        <f t="shared" ref="AS90" si="348">INT(MOD(AK90,20000)/10000)</f>
        <v>0</v>
      </c>
      <c r="AT90" s="7">
        <f t="shared" ref="AT90" si="349">INT(MOD(AK90,10000)/5000)</f>
        <v>0</v>
      </c>
      <c r="AU90" s="7">
        <f t="shared" ref="AU90" si="350">INT(MOD(AK90,5000)/1000)</f>
        <v>0</v>
      </c>
      <c r="AV90" s="7">
        <f t="shared" ref="AV90" si="351">INT(MOD(AK90,1000)/500)</f>
        <v>0</v>
      </c>
      <c r="AW90" s="7">
        <f t="shared" ref="AW90" si="352">INT(MOD(AK90,500)/100)</f>
        <v>0</v>
      </c>
      <c r="AX90" s="75">
        <f t="shared" ref="AX90" si="353">AN90*100+AO90*50+AP90*20+AQ90*10</f>
        <v>100</v>
      </c>
      <c r="AY90" s="129"/>
      <c r="AZ90" s="129"/>
      <c r="BA90" s="137">
        <v>3982050</v>
      </c>
      <c r="BB90" s="136" t="s">
        <v>310</v>
      </c>
    </row>
    <row r="91" spans="1:54" ht="145.5" customHeight="1">
      <c r="A91" s="108">
        <v>85</v>
      </c>
      <c r="B91" s="163">
        <v>900583</v>
      </c>
      <c r="C91" s="84" t="s">
        <v>192</v>
      </c>
      <c r="D91" s="155" t="s">
        <v>108</v>
      </c>
      <c r="E91" s="122" t="s">
        <v>201</v>
      </c>
      <c r="F91" s="116">
        <v>204</v>
      </c>
      <c r="G91" s="127" t="s">
        <v>195</v>
      </c>
      <c r="H91" s="73">
        <v>16.5</v>
      </c>
      <c r="I91" s="109">
        <v>0</v>
      </c>
      <c r="J91" s="64">
        <f t="shared" si="206"/>
        <v>16.5</v>
      </c>
      <c r="K91" s="65">
        <f t="shared" si="190"/>
        <v>132</v>
      </c>
      <c r="L91" s="66">
        <f t="shared" si="191"/>
        <v>0.98076923076923073</v>
      </c>
      <c r="M91" s="67">
        <f t="shared" si="192"/>
        <v>129.46153846153845</v>
      </c>
      <c r="N91" s="73">
        <v>0</v>
      </c>
      <c r="O91" s="67">
        <f t="shared" si="193"/>
        <v>0</v>
      </c>
      <c r="P91" s="68">
        <v>0</v>
      </c>
      <c r="Q91" s="67">
        <f t="shared" si="194"/>
        <v>0</v>
      </c>
      <c r="R91" s="68">
        <v>0</v>
      </c>
      <c r="S91" s="67">
        <f t="shared" si="195"/>
        <v>0</v>
      </c>
      <c r="T91" s="72">
        <v>10</v>
      </c>
      <c r="U91" s="74">
        <f t="shared" si="207"/>
        <v>8.25</v>
      </c>
      <c r="V91" s="72">
        <v>0</v>
      </c>
      <c r="W91" s="184">
        <v>3</v>
      </c>
      <c r="X91" s="195">
        <v>0</v>
      </c>
      <c r="Y91" s="74">
        <v>0</v>
      </c>
      <c r="Z91" s="66">
        <v>0</v>
      </c>
      <c r="AA91" s="66">
        <f t="shared" si="173"/>
        <v>0</v>
      </c>
      <c r="AB91" s="93">
        <f t="shared" si="146"/>
        <v>150.71</v>
      </c>
      <c r="AC91" s="99">
        <v>1</v>
      </c>
      <c r="AD91" s="99">
        <v>1</v>
      </c>
      <c r="AE91" s="72">
        <v>0</v>
      </c>
      <c r="AF91" s="191">
        <v>0</v>
      </c>
      <c r="AG91" s="145">
        <f t="shared" si="208"/>
        <v>0</v>
      </c>
      <c r="AH91" s="188">
        <v>0</v>
      </c>
      <c r="AI91" s="94">
        <v>100</v>
      </c>
      <c r="AJ91" s="95">
        <f t="shared" si="175"/>
        <v>100</v>
      </c>
      <c r="AK91" s="96">
        <f t="shared" si="176"/>
        <v>0</v>
      </c>
      <c r="AL91" s="147"/>
      <c r="AM91" s="4"/>
      <c r="AN91" s="7">
        <f t="shared" ref="AN91" si="354">INT(AI91/100)</f>
        <v>1</v>
      </c>
      <c r="AO91" s="7">
        <f t="shared" ref="AO91" si="355">INT(MOD(AI91,100)/50)</f>
        <v>0</v>
      </c>
      <c r="AP91" s="7">
        <f t="shared" ref="AP91" si="356">INT(MOD(AI91,50)/20)</f>
        <v>0</v>
      </c>
      <c r="AQ91" s="7">
        <f t="shared" ref="AQ91" si="357">INT((AI91-AN91*100-AO91*50-AP91*20)/10)</f>
        <v>0</v>
      </c>
      <c r="AR91" s="7">
        <f t="shared" ref="AR91" si="358">INT(AK91/20000)</f>
        <v>0</v>
      </c>
      <c r="AS91" s="7">
        <f t="shared" ref="AS91" si="359">INT(MOD(AK91,20000)/10000)</f>
        <v>0</v>
      </c>
      <c r="AT91" s="7">
        <f t="shared" ref="AT91" si="360">INT(MOD(AK91,10000)/5000)</f>
        <v>0</v>
      </c>
      <c r="AU91" s="7">
        <f t="shared" ref="AU91" si="361">INT(MOD(AK91,5000)/1000)</f>
        <v>0</v>
      </c>
      <c r="AV91" s="7">
        <f t="shared" ref="AV91" si="362">INT(MOD(AK91,1000)/500)</f>
        <v>0</v>
      </c>
      <c r="AW91" s="7">
        <f t="shared" ref="AW91" si="363">INT(MOD(AK91,500)/100)</f>
        <v>0</v>
      </c>
      <c r="AX91" s="75">
        <f t="shared" ref="AX91" si="364">AN91*100+AO91*50+AP91*20+AQ91*10</f>
        <v>100</v>
      </c>
      <c r="AY91" s="129"/>
      <c r="AZ91" s="129"/>
      <c r="BA91" s="137">
        <v>4013534</v>
      </c>
      <c r="BB91" s="136" t="s">
        <v>311</v>
      </c>
    </row>
    <row r="92" spans="1:54" ht="145.5" customHeight="1">
      <c r="A92" s="108">
        <v>86</v>
      </c>
      <c r="B92" s="163">
        <v>900598</v>
      </c>
      <c r="C92" s="84" t="s">
        <v>382</v>
      </c>
      <c r="D92" s="155" t="s">
        <v>635</v>
      </c>
      <c r="E92" s="122" t="s">
        <v>201</v>
      </c>
      <c r="F92" s="116">
        <v>204</v>
      </c>
      <c r="G92" s="127" t="s">
        <v>197</v>
      </c>
      <c r="H92" s="73">
        <v>17</v>
      </c>
      <c r="I92" s="109">
        <v>0</v>
      </c>
      <c r="J92" s="64">
        <f t="shared" si="206"/>
        <v>17</v>
      </c>
      <c r="K92" s="65">
        <f t="shared" si="190"/>
        <v>136</v>
      </c>
      <c r="L92" s="66">
        <f t="shared" si="191"/>
        <v>0.98076923076923073</v>
      </c>
      <c r="M92" s="67">
        <f t="shared" si="192"/>
        <v>133.38461538461539</v>
      </c>
      <c r="N92" s="73">
        <v>2</v>
      </c>
      <c r="O92" s="67">
        <f t="shared" si="193"/>
        <v>2.9423076923076921</v>
      </c>
      <c r="P92" s="68">
        <v>0</v>
      </c>
      <c r="Q92" s="67">
        <f t="shared" si="194"/>
        <v>0</v>
      </c>
      <c r="R92" s="68">
        <v>0</v>
      </c>
      <c r="S92" s="67">
        <f t="shared" si="195"/>
        <v>0</v>
      </c>
      <c r="T92" s="72">
        <v>10</v>
      </c>
      <c r="U92" s="74">
        <f t="shared" si="207"/>
        <v>8.5</v>
      </c>
      <c r="V92" s="72">
        <v>0</v>
      </c>
      <c r="W92" s="184">
        <v>3</v>
      </c>
      <c r="X92" s="195">
        <v>0</v>
      </c>
      <c r="Y92" s="74">
        <v>0</v>
      </c>
      <c r="Z92" s="66">
        <v>0</v>
      </c>
      <c r="AA92" s="66">
        <f t="shared" si="173"/>
        <v>0.5</v>
      </c>
      <c r="AB92" s="93">
        <f t="shared" si="146"/>
        <v>158.33000000000001</v>
      </c>
      <c r="AC92" s="99">
        <v>0</v>
      </c>
      <c r="AD92" s="99">
        <v>0</v>
      </c>
      <c r="AE92" s="72">
        <v>0</v>
      </c>
      <c r="AF92" s="191">
        <v>0</v>
      </c>
      <c r="AG92" s="145">
        <f t="shared" si="208"/>
        <v>0</v>
      </c>
      <c r="AH92" s="188">
        <v>0</v>
      </c>
      <c r="AI92" s="94">
        <v>100</v>
      </c>
      <c r="AJ92" s="95">
        <f t="shared" si="175"/>
        <v>100</v>
      </c>
      <c r="AK92" s="96">
        <f t="shared" si="176"/>
        <v>0</v>
      </c>
      <c r="AL92" s="147"/>
      <c r="AM92" s="4"/>
      <c r="AN92" s="7">
        <f t="shared" ref="AN92:AN93" si="365">INT(AI92/100)</f>
        <v>1</v>
      </c>
      <c r="AO92" s="7">
        <f t="shared" ref="AO92:AO93" si="366">INT(MOD(AI92,100)/50)</f>
        <v>0</v>
      </c>
      <c r="AP92" s="7">
        <f t="shared" ref="AP92:AP93" si="367">INT(MOD(AI92,50)/20)</f>
        <v>0</v>
      </c>
      <c r="AQ92" s="7">
        <f t="shared" ref="AQ92:AQ93" si="368">INT((AI92-AN92*100-AO92*50-AP92*20)/10)</f>
        <v>0</v>
      </c>
      <c r="AR92" s="7">
        <f t="shared" ref="AR92:AR93" si="369">INT(AK92/20000)</f>
        <v>0</v>
      </c>
      <c r="AS92" s="7">
        <f t="shared" ref="AS92:AS93" si="370">INT(MOD(AK92,20000)/10000)</f>
        <v>0</v>
      </c>
      <c r="AT92" s="7">
        <f t="shared" ref="AT92:AT93" si="371">INT(MOD(AK92,10000)/5000)</f>
        <v>0</v>
      </c>
      <c r="AU92" s="7">
        <f t="shared" ref="AU92:AU93" si="372">INT(MOD(AK92,5000)/1000)</f>
        <v>0</v>
      </c>
      <c r="AV92" s="7">
        <f t="shared" ref="AV92:AV93" si="373">INT(MOD(AK92,1000)/500)</f>
        <v>0</v>
      </c>
      <c r="AW92" s="7">
        <f t="shared" ref="AW92:AW93" si="374">INT(MOD(AK92,500)/100)</f>
        <v>0</v>
      </c>
      <c r="AX92" s="75">
        <f t="shared" ref="AX92:AX93" si="375">AN92*100+AO92*50+AP92*20+AQ92*10</f>
        <v>100</v>
      </c>
      <c r="AY92" s="129"/>
      <c r="AZ92" s="129"/>
      <c r="BA92" s="137">
        <v>4415798</v>
      </c>
      <c r="BB92" s="136" t="s">
        <v>342</v>
      </c>
    </row>
    <row r="93" spans="1:54" ht="145.5" customHeight="1">
      <c r="A93" s="108">
        <v>87</v>
      </c>
      <c r="B93" s="163">
        <v>900601</v>
      </c>
      <c r="C93" s="84" t="s">
        <v>196</v>
      </c>
      <c r="D93" s="155" t="s">
        <v>635</v>
      </c>
      <c r="E93" s="122" t="s">
        <v>201</v>
      </c>
      <c r="F93" s="116">
        <v>204</v>
      </c>
      <c r="G93" s="127" t="s">
        <v>197</v>
      </c>
      <c r="H93" s="73">
        <v>17</v>
      </c>
      <c r="I93" s="109">
        <v>0</v>
      </c>
      <c r="J93" s="64">
        <f t="shared" si="206"/>
        <v>17</v>
      </c>
      <c r="K93" s="65">
        <f t="shared" si="190"/>
        <v>136</v>
      </c>
      <c r="L93" s="66">
        <f t="shared" si="191"/>
        <v>0.98076923076923073</v>
      </c>
      <c r="M93" s="67">
        <f t="shared" si="192"/>
        <v>133.38461538461539</v>
      </c>
      <c r="N93" s="73">
        <v>2</v>
      </c>
      <c r="O93" s="67">
        <f t="shared" si="193"/>
        <v>2.9423076923076921</v>
      </c>
      <c r="P93" s="68">
        <v>0</v>
      </c>
      <c r="Q93" s="67">
        <f t="shared" si="194"/>
        <v>0</v>
      </c>
      <c r="R93" s="68">
        <v>0</v>
      </c>
      <c r="S93" s="67">
        <f t="shared" si="195"/>
        <v>0</v>
      </c>
      <c r="T93" s="72">
        <v>10</v>
      </c>
      <c r="U93" s="74">
        <f t="shared" si="207"/>
        <v>8.5</v>
      </c>
      <c r="V93" s="72">
        <v>0</v>
      </c>
      <c r="W93" s="184">
        <v>3</v>
      </c>
      <c r="X93" s="195">
        <v>0</v>
      </c>
      <c r="Y93" s="74">
        <v>0</v>
      </c>
      <c r="Z93" s="66">
        <v>0</v>
      </c>
      <c r="AA93" s="66">
        <f t="shared" si="173"/>
        <v>0.5</v>
      </c>
      <c r="AB93" s="93">
        <f t="shared" si="146"/>
        <v>158.33000000000001</v>
      </c>
      <c r="AC93" s="99">
        <v>1</v>
      </c>
      <c r="AD93" s="99">
        <v>3</v>
      </c>
      <c r="AE93" s="72">
        <v>0</v>
      </c>
      <c r="AF93" s="191">
        <v>0</v>
      </c>
      <c r="AG93" s="145">
        <f t="shared" si="208"/>
        <v>0</v>
      </c>
      <c r="AH93" s="188">
        <v>0</v>
      </c>
      <c r="AI93" s="94">
        <v>100</v>
      </c>
      <c r="AJ93" s="95">
        <f t="shared" si="175"/>
        <v>100</v>
      </c>
      <c r="AK93" s="96">
        <f t="shared" si="176"/>
        <v>0</v>
      </c>
      <c r="AL93" s="147"/>
      <c r="AM93" s="4"/>
      <c r="AN93" s="7">
        <f t="shared" si="365"/>
        <v>1</v>
      </c>
      <c r="AO93" s="7">
        <f t="shared" si="366"/>
        <v>0</v>
      </c>
      <c r="AP93" s="7">
        <f t="shared" si="367"/>
        <v>0</v>
      </c>
      <c r="AQ93" s="7">
        <f t="shared" si="368"/>
        <v>0</v>
      </c>
      <c r="AR93" s="7">
        <f t="shared" si="369"/>
        <v>0</v>
      </c>
      <c r="AS93" s="7">
        <f t="shared" si="370"/>
        <v>0</v>
      </c>
      <c r="AT93" s="7">
        <f t="shared" si="371"/>
        <v>0</v>
      </c>
      <c r="AU93" s="7">
        <f t="shared" si="372"/>
        <v>0</v>
      </c>
      <c r="AV93" s="7">
        <f t="shared" si="373"/>
        <v>0</v>
      </c>
      <c r="AW93" s="7">
        <f t="shared" si="374"/>
        <v>0</v>
      </c>
      <c r="AX93" s="75">
        <f t="shared" si="375"/>
        <v>100</v>
      </c>
      <c r="AY93" s="129"/>
      <c r="AZ93" s="129"/>
      <c r="BA93" s="137">
        <v>4422459</v>
      </c>
      <c r="BB93" s="136" t="s">
        <v>312</v>
      </c>
    </row>
    <row r="94" spans="1:54" ht="145.5" customHeight="1">
      <c r="A94" s="108">
        <v>88</v>
      </c>
      <c r="B94" s="163">
        <v>900614</v>
      </c>
      <c r="C94" s="84" t="s">
        <v>198</v>
      </c>
      <c r="D94" s="155" t="s">
        <v>86</v>
      </c>
      <c r="E94" s="122" t="s">
        <v>201</v>
      </c>
      <c r="F94" s="116">
        <v>204</v>
      </c>
      <c r="G94" s="127" t="s">
        <v>202</v>
      </c>
      <c r="H94" s="73">
        <v>12</v>
      </c>
      <c r="I94" s="109">
        <v>0</v>
      </c>
      <c r="J94" s="64">
        <f t="shared" si="206"/>
        <v>12</v>
      </c>
      <c r="K94" s="65">
        <f t="shared" si="190"/>
        <v>96</v>
      </c>
      <c r="L94" s="66">
        <f t="shared" si="191"/>
        <v>0.98076923076923073</v>
      </c>
      <c r="M94" s="67">
        <f t="shared" si="192"/>
        <v>94.153846153846146</v>
      </c>
      <c r="N94" s="73">
        <v>0</v>
      </c>
      <c r="O94" s="67">
        <f t="shared" si="193"/>
        <v>0</v>
      </c>
      <c r="P94" s="68">
        <v>0</v>
      </c>
      <c r="Q94" s="67">
        <f t="shared" si="194"/>
        <v>0</v>
      </c>
      <c r="R94" s="68">
        <v>0</v>
      </c>
      <c r="S94" s="67">
        <f t="shared" si="195"/>
        <v>0</v>
      </c>
      <c r="T94" s="72">
        <v>5</v>
      </c>
      <c r="U94" s="74">
        <f t="shared" si="207"/>
        <v>6</v>
      </c>
      <c r="V94" s="72">
        <v>0</v>
      </c>
      <c r="W94" s="184">
        <v>3</v>
      </c>
      <c r="X94" s="195">
        <v>0</v>
      </c>
      <c r="Y94" s="74">
        <v>0</v>
      </c>
      <c r="Z94" s="66">
        <v>0</v>
      </c>
      <c r="AA94" s="66">
        <f t="shared" si="173"/>
        <v>0</v>
      </c>
      <c r="AB94" s="93">
        <f t="shared" si="146"/>
        <v>108.15</v>
      </c>
      <c r="AC94" s="99">
        <v>1</v>
      </c>
      <c r="AD94" s="99">
        <v>2</v>
      </c>
      <c r="AE94" s="72">
        <v>0</v>
      </c>
      <c r="AF94" s="191">
        <v>0</v>
      </c>
      <c r="AG94" s="145">
        <f t="shared" si="208"/>
        <v>0</v>
      </c>
      <c r="AH94" s="188">
        <v>0</v>
      </c>
      <c r="AI94" s="94">
        <v>100</v>
      </c>
      <c r="AJ94" s="95">
        <f t="shared" si="175"/>
        <v>100</v>
      </c>
      <c r="AK94" s="96">
        <f t="shared" si="176"/>
        <v>0</v>
      </c>
      <c r="AL94" s="147"/>
      <c r="AM94" s="4"/>
      <c r="AN94" s="7">
        <f t="shared" ref="AN94" si="376">INT(AI94/100)</f>
        <v>1</v>
      </c>
      <c r="AO94" s="7">
        <f t="shared" ref="AO94" si="377">INT(MOD(AI94,100)/50)</f>
        <v>0</v>
      </c>
      <c r="AP94" s="7">
        <f t="shared" ref="AP94" si="378">INT(MOD(AI94,50)/20)</f>
        <v>0</v>
      </c>
      <c r="AQ94" s="7">
        <f t="shared" ref="AQ94" si="379">INT((AI94-AN94*100-AO94*50-AP94*20)/10)</f>
        <v>0</v>
      </c>
      <c r="AR94" s="7">
        <f t="shared" ref="AR94" si="380">INT(AK94/20000)</f>
        <v>0</v>
      </c>
      <c r="AS94" s="7">
        <f t="shared" ref="AS94" si="381">INT(MOD(AK94,20000)/10000)</f>
        <v>0</v>
      </c>
      <c r="AT94" s="7">
        <f t="shared" ref="AT94" si="382">INT(MOD(AK94,10000)/5000)</f>
        <v>0</v>
      </c>
      <c r="AU94" s="7">
        <f t="shared" ref="AU94" si="383">INT(MOD(AK94,5000)/1000)</f>
        <v>0</v>
      </c>
      <c r="AV94" s="7">
        <f t="shared" ref="AV94" si="384">INT(MOD(AK94,1000)/500)</f>
        <v>0</v>
      </c>
      <c r="AW94" s="7">
        <f t="shared" ref="AW94" si="385">INT(MOD(AK94,500)/100)</f>
        <v>0</v>
      </c>
      <c r="AX94" s="75">
        <f t="shared" ref="AX94" si="386">AN94*100+AO94*50+AP94*20+AQ94*10</f>
        <v>100</v>
      </c>
      <c r="AY94" s="129"/>
      <c r="AZ94" s="129"/>
      <c r="BA94" s="137">
        <v>4418659</v>
      </c>
      <c r="BB94" s="136" t="s">
        <v>313</v>
      </c>
    </row>
    <row r="95" spans="1:54" ht="145.5" customHeight="1">
      <c r="A95" s="108">
        <v>89</v>
      </c>
      <c r="B95" s="163">
        <v>900633</v>
      </c>
      <c r="C95" s="84" t="s">
        <v>199</v>
      </c>
      <c r="D95" s="155" t="s">
        <v>236</v>
      </c>
      <c r="E95" s="122" t="s">
        <v>201</v>
      </c>
      <c r="F95" s="116">
        <v>204</v>
      </c>
      <c r="G95" s="127" t="s">
        <v>203</v>
      </c>
      <c r="H95" s="73">
        <v>17</v>
      </c>
      <c r="I95" s="109">
        <v>0</v>
      </c>
      <c r="J95" s="64">
        <f t="shared" si="206"/>
        <v>17</v>
      </c>
      <c r="K95" s="65">
        <f t="shared" si="190"/>
        <v>136</v>
      </c>
      <c r="L95" s="66">
        <f t="shared" si="191"/>
        <v>0.98076923076923073</v>
      </c>
      <c r="M95" s="67">
        <f t="shared" si="192"/>
        <v>133.38461538461539</v>
      </c>
      <c r="N95" s="73">
        <v>2</v>
      </c>
      <c r="O95" s="67">
        <f t="shared" si="193"/>
        <v>2.9423076923076921</v>
      </c>
      <c r="P95" s="68">
        <v>0</v>
      </c>
      <c r="Q95" s="67">
        <f t="shared" si="194"/>
        <v>0</v>
      </c>
      <c r="R95" s="68">
        <v>0</v>
      </c>
      <c r="S95" s="67">
        <f t="shared" si="195"/>
        <v>0</v>
      </c>
      <c r="T95" s="72">
        <v>10</v>
      </c>
      <c r="U95" s="74">
        <f t="shared" si="207"/>
        <v>8.5</v>
      </c>
      <c r="V95" s="72">
        <v>0</v>
      </c>
      <c r="W95" s="184">
        <v>3</v>
      </c>
      <c r="X95" s="195">
        <v>0</v>
      </c>
      <c r="Y95" s="74">
        <v>0</v>
      </c>
      <c r="Z95" s="66">
        <v>0</v>
      </c>
      <c r="AA95" s="66">
        <f t="shared" si="173"/>
        <v>0.5</v>
      </c>
      <c r="AB95" s="93">
        <f t="shared" si="146"/>
        <v>158.33000000000001</v>
      </c>
      <c r="AC95" s="99">
        <v>0</v>
      </c>
      <c r="AD95" s="99">
        <v>0</v>
      </c>
      <c r="AE95" s="72">
        <v>0</v>
      </c>
      <c r="AF95" s="191">
        <v>0</v>
      </c>
      <c r="AG95" s="145">
        <f t="shared" si="208"/>
        <v>0</v>
      </c>
      <c r="AH95" s="188">
        <v>0</v>
      </c>
      <c r="AI95" s="94">
        <v>100</v>
      </c>
      <c r="AJ95" s="95">
        <f t="shared" si="175"/>
        <v>100</v>
      </c>
      <c r="AK95" s="96">
        <f t="shared" si="176"/>
        <v>0</v>
      </c>
      <c r="AL95" s="147"/>
      <c r="AM95" s="4"/>
      <c r="AN95" s="7">
        <f t="shared" ref="AN95" si="387">INT(AI95/100)</f>
        <v>1</v>
      </c>
      <c r="AO95" s="7">
        <f t="shared" ref="AO95" si="388">INT(MOD(AI95,100)/50)</f>
        <v>0</v>
      </c>
      <c r="AP95" s="7">
        <f t="shared" ref="AP95" si="389">INT(MOD(AI95,50)/20)</f>
        <v>0</v>
      </c>
      <c r="AQ95" s="7">
        <f t="shared" ref="AQ95" si="390">INT((AI95-AN95*100-AO95*50-AP95*20)/10)</f>
        <v>0</v>
      </c>
      <c r="AR95" s="7">
        <f t="shared" ref="AR95" si="391">INT(AK95/20000)</f>
        <v>0</v>
      </c>
      <c r="AS95" s="7">
        <f t="shared" ref="AS95" si="392">INT(MOD(AK95,20000)/10000)</f>
        <v>0</v>
      </c>
      <c r="AT95" s="7">
        <f t="shared" ref="AT95" si="393">INT(MOD(AK95,10000)/5000)</f>
        <v>0</v>
      </c>
      <c r="AU95" s="7">
        <f t="shared" ref="AU95" si="394">INT(MOD(AK95,5000)/1000)</f>
        <v>0</v>
      </c>
      <c r="AV95" s="7">
        <f t="shared" ref="AV95" si="395">INT(MOD(AK95,1000)/500)</f>
        <v>0</v>
      </c>
      <c r="AW95" s="7">
        <f t="shared" ref="AW95" si="396">INT(MOD(AK95,500)/100)</f>
        <v>0</v>
      </c>
      <c r="AX95" s="75">
        <f t="shared" ref="AX95" si="397">AN95*100+AO95*50+AP95*20+AQ95*10</f>
        <v>100</v>
      </c>
      <c r="AY95" s="129"/>
      <c r="AZ95" s="129"/>
      <c r="BA95" s="137">
        <v>4012582</v>
      </c>
      <c r="BB95" s="136" t="s">
        <v>314</v>
      </c>
    </row>
    <row r="96" spans="1:54" ht="145.5" customHeight="1">
      <c r="A96" s="108">
        <v>90</v>
      </c>
      <c r="B96" s="163">
        <v>900635</v>
      </c>
      <c r="C96" s="84" t="s">
        <v>200</v>
      </c>
      <c r="D96" s="155" t="s">
        <v>85</v>
      </c>
      <c r="E96" s="122" t="s">
        <v>201</v>
      </c>
      <c r="F96" s="116">
        <v>204</v>
      </c>
      <c r="G96" s="127" t="s">
        <v>203</v>
      </c>
      <c r="H96" s="73">
        <v>15</v>
      </c>
      <c r="I96" s="109">
        <v>0</v>
      </c>
      <c r="J96" s="64">
        <f t="shared" si="206"/>
        <v>15</v>
      </c>
      <c r="K96" s="65">
        <f t="shared" si="190"/>
        <v>120</v>
      </c>
      <c r="L96" s="66">
        <f t="shared" si="191"/>
        <v>0.98076923076923073</v>
      </c>
      <c r="M96" s="67">
        <f t="shared" si="192"/>
        <v>117.69230769230769</v>
      </c>
      <c r="N96" s="73">
        <v>0</v>
      </c>
      <c r="O96" s="67">
        <f t="shared" si="193"/>
        <v>0</v>
      </c>
      <c r="P96" s="68">
        <v>0</v>
      </c>
      <c r="Q96" s="67">
        <f t="shared" si="194"/>
        <v>0</v>
      </c>
      <c r="R96" s="68">
        <v>0</v>
      </c>
      <c r="S96" s="67">
        <f t="shared" si="195"/>
        <v>0</v>
      </c>
      <c r="T96" s="72">
        <v>10</v>
      </c>
      <c r="U96" s="74">
        <f t="shared" si="207"/>
        <v>7.5</v>
      </c>
      <c r="V96" s="72">
        <v>0</v>
      </c>
      <c r="W96" s="184">
        <v>3</v>
      </c>
      <c r="X96" s="195">
        <v>0</v>
      </c>
      <c r="Y96" s="74">
        <v>0</v>
      </c>
      <c r="Z96" s="66">
        <v>0</v>
      </c>
      <c r="AA96" s="66">
        <f t="shared" si="173"/>
        <v>0</v>
      </c>
      <c r="AB96" s="93">
        <f t="shared" si="146"/>
        <v>138.19</v>
      </c>
      <c r="AC96" s="99">
        <v>1</v>
      </c>
      <c r="AD96" s="99">
        <v>2</v>
      </c>
      <c r="AE96" s="72">
        <v>0</v>
      </c>
      <c r="AF96" s="191">
        <v>0</v>
      </c>
      <c r="AG96" s="145">
        <f t="shared" si="208"/>
        <v>0</v>
      </c>
      <c r="AH96" s="188">
        <v>0</v>
      </c>
      <c r="AI96" s="94">
        <v>100</v>
      </c>
      <c r="AJ96" s="95">
        <f t="shared" si="175"/>
        <v>100</v>
      </c>
      <c r="AK96" s="96">
        <f t="shared" si="176"/>
        <v>0</v>
      </c>
      <c r="AL96" s="147"/>
      <c r="AM96" s="4"/>
      <c r="AN96" s="7">
        <f t="shared" ref="AN96" si="398">INT(AI96/100)</f>
        <v>1</v>
      </c>
      <c r="AO96" s="7">
        <f t="shared" ref="AO96" si="399">INT(MOD(AI96,100)/50)</f>
        <v>0</v>
      </c>
      <c r="AP96" s="7">
        <f t="shared" ref="AP96" si="400">INT(MOD(AI96,50)/20)</f>
        <v>0</v>
      </c>
      <c r="AQ96" s="7">
        <f t="shared" ref="AQ96" si="401">INT((AI96-AN96*100-AO96*50-AP96*20)/10)</f>
        <v>0</v>
      </c>
      <c r="AR96" s="7">
        <f t="shared" ref="AR96" si="402">INT(AK96/20000)</f>
        <v>0</v>
      </c>
      <c r="AS96" s="7">
        <f t="shared" ref="AS96" si="403">INT(MOD(AK96,20000)/10000)</f>
        <v>0</v>
      </c>
      <c r="AT96" s="7">
        <f t="shared" ref="AT96" si="404">INT(MOD(AK96,10000)/5000)</f>
        <v>0</v>
      </c>
      <c r="AU96" s="7">
        <f t="shared" ref="AU96" si="405">INT(MOD(AK96,5000)/1000)</f>
        <v>0</v>
      </c>
      <c r="AV96" s="7">
        <f t="shared" ref="AV96" si="406">INT(MOD(AK96,1000)/500)</f>
        <v>0</v>
      </c>
      <c r="AW96" s="7">
        <f t="shared" ref="AW96" si="407">INT(MOD(AK96,500)/100)</f>
        <v>0</v>
      </c>
      <c r="AX96" s="75">
        <f t="shared" ref="AX96" si="408">AN96*100+AO96*50+AP96*20+AQ96*10</f>
        <v>100</v>
      </c>
      <c r="AY96" s="129"/>
      <c r="AZ96" s="129"/>
      <c r="BA96" s="137">
        <v>3932075</v>
      </c>
      <c r="BB96" s="136" t="s">
        <v>315</v>
      </c>
    </row>
    <row r="97" spans="1:63" ht="145.5" customHeight="1">
      <c r="A97" s="108">
        <v>91</v>
      </c>
      <c r="B97" s="163">
        <v>900664</v>
      </c>
      <c r="C97" s="84" t="s">
        <v>205</v>
      </c>
      <c r="D97" s="155" t="s">
        <v>86</v>
      </c>
      <c r="E97" s="122" t="s">
        <v>201</v>
      </c>
      <c r="F97" s="116">
        <v>204</v>
      </c>
      <c r="G97" s="127" t="s">
        <v>210</v>
      </c>
      <c r="H97" s="73">
        <v>13.5</v>
      </c>
      <c r="I97" s="109">
        <v>0</v>
      </c>
      <c r="J97" s="64">
        <f t="shared" si="206"/>
        <v>13.5</v>
      </c>
      <c r="K97" s="65">
        <f t="shared" si="190"/>
        <v>108</v>
      </c>
      <c r="L97" s="66">
        <f t="shared" si="191"/>
        <v>0.98076923076923073</v>
      </c>
      <c r="M97" s="67">
        <f t="shared" si="192"/>
        <v>105.92307692307692</v>
      </c>
      <c r="N97" s="73">
        <v>2</v>
      </c>
      <c r="O97" s="67">
        <f t="shared" si="193"/>
        <v>2.9423076923076921</v>
      </c>
      <c r="P97" s="68">
        <v>0</v>
      </c>
      <c r="Q97" s="67">
        <f t="shared" si="194"/>
        <v>0</v>
      </c>
      <c r="R97" s="68">
        <v>0</v>
      </c>
      <c r="S97" s="67">
        <f t="shared" si="195"/>
        <v>0</v>
      </c>
      <c r="T97" s="72">
        <v>5</v>
      </c>
      <c r="U97" s="74">
        <f t="shared" si="207"/>
        <v>6.75</v>
      </c>
      <c r="V97" s="72">
        <v>0</v>
      </c>
      <c r="W97" s="184">
        <v>3</v>
      </c>
      <c r="X97" s="195">
        <v>0</v>
      </c>
      <c r="Y97" s="74">
        <v>0</v>
      </c>
      <c r="Z97" s="66">
        <v>0</v>
      </c>
      <c r="AA97" s="66">
        <f t="shared" si="173"/>
        <v>0.5</v>
      </c>
      <c r="AB97" s="93">
        <f t="shared" si="146"/>
        <v>124.12</v>
      </c>
      <c r="AC97" s="99">
        <v>1</v>
      </c>
      <c r="AD97" s="99">
        <v>2</v>
      </c>
      <c r="AE97" s="72">
        <v>0</v>
      </c>
      <c r="AF97" s="191">
        <v>0</v>
      </c>
      <c r="AG97" s="145">
        <f t="shared" si="208"/>
        <v>0</v>
      </c>
      <c r="AH97" s="188">
        <v>0</v>
      </c>
      <c r="AI97" s="94">
        <v>100</v>
      </c>
      <c r="AJ97" s="95">
        <f t="shared" si="175"/>
        <v>100</v>
      </c>
      <c r="AK97" s="96">
        <f t="shared" si="176"/>
        <v>0</v>
      </c>
      <c r="AL97" s="147"/>
      <c r="AM97" s="4"/>
      <c r="AN97" s="7">
        <f t="shared" ref="AN97" si="409">INT(AI97/100)</f>
        <v>1</v>
      </c>
      <c r="AO97" s="7">
        <f t="shared" ref="AO97" si="410">INT(MOD(AI97,100)/50)</f>
        <v>0</v>
      </c>
      <c r="AP97" s="7">
        <f t="shared" ref="AP97" si="411">INT(MOD(AI97,50)/20)</f>
        <v>0</v>
      </c>
      <c r="AQ97" s="7">
        <f t="shared" ref="AQ97" si="412">INT((AI97-AN97*100-AO97*50-AP97*20)/10)</f>
        <v>0</v>
      </c>
      <c r="AR97" s="7">
        <f t="shared" ref="AR97" si="413">INT(AK97/20000)</f>
        <v>0</v>
      </c>
      <c r="AS97" s="7">
        <f t="shared" ref="AS97" si="414">INT(MOD(AK97,20000)/10000)</f>
        <v>0</v>
      </c>
      <c r="AT97" s="7">
        <f t="shared" ref="AT97" si="415">INT(MOD(AK97,10000)/5000)</f>
        <v>0</v>
      </c>
      <c r="AU97" s="7">
        <f t="shared" ref="AU97" si="416">INT(MOD(AK97,5000)/1000)</f>
        <v>0</v>
      </c>
      <c r="AV97" s="7">
        <f t="shared" ref="AV97" si="417">INT(MOD(AK97,1000)/500)</f>
        <v>0</v>
      </c>
      <c r="AW97" s="7">
        <f t="shared" ref="AW97" si="418">INT(MOD(AK97,500)/100)</f>
        <v>0</v>
      </c>
      <c r="AX97" s="75">
        <f t="shared" ref="AX97" si="419">AN97*100+AO97*50+AP97*20+AQ97*10</f>
        <v>100</v>
      </c>
      <c r="AY97" s="129"/>
      <c r="AZ97" s="129"/>
      <c r="BA97" s="137">
        <v>3935416</v>
      </c>
      <c r="BB97" s="136" t="s">
        <v>316</v>
      </c>
    </row>
    <row r="98" spans="1:63" ht="145.5" customHeight="1">
      <c r="A98" s="108">
        <v>92</v>
      </c>
      <c r="B98" s="163">
        <v>900670</v>
      </c>
      <c r="C98" s="84" t="s">
        <v>206</v>
      </c>
      <c r="D98" s="155" t="s">
        <v>107</v>
      </c>
      <c r="E98" s="122" t="s">
        <v>201</v>
      </c>
      <c r="F98" s="116">
        <v>204</v>
      </c>
      <c r="G98" s="127" t="s">
        <v>211</v>
      </c>
      <c r="H98" s="73">
        <v>11</v>
      </c>
      <c r="I98" s="109">
        <v>0</v>
      </c>
      <c r="J98" s="64">
        <f t="shared" si="206"/>
        <v>11</v>
      </c>
      <c r="K98" s="65">
        <f t="shared" si="190"/>
        <v>88</v>
      </c>
      <c r="L98" s="66">
        <f t="shared" si="191"/>
        <v>0.98076923076923073</v>
      </c>
      <c r="M98" s="67">
        <f t="shared" si="192"/>
        <v>86.307692307692307</v>
      </c>
      <c r="N98" s="73">
        <v>0</v>
      </c>
      <c r="O98" s="67">
        <f t="shared" si="193"/>
        <v>0</v>
      </c>
      <c r="P98" s="68">
        <v>0</v>
      </c>
      <c r="Q98" s="67">
        <f t="shared" si="194"/>
        <v>0</v>
      </c>
      <c r="R98" s="68">
        <v>0</v>
      </c>
      <c r="S98" s="67">
        <f t="shared" si="195"/>
        <v>0</v>
      </c>
      <c r="T98" s="72">
        <v>5</v>
      </c>
      <c r="U98" s="74">
        <f t="shared" si="207"/>
        <v>5.5</v>
      </c>
      <c r="V98" s="72">
        <v>0</v>
      </c>
      <c r="W98" s="184">
        <v>3</v>
      </c>
      <c r="X98" s="195">
        <v>0</v>
      </c>
      <c r="Y98" s="74">
        <v>0</v>
      </c>
      <c r="Z98" s="66">
        <v>0</v>
      </c>
      <c r="AA98" s="66">
        <f t="shared" si="173"/>
        <v>0</v>
      </c>
      <c r="AB98" s="93">
        <f t="shared" ref="AB98:AB132" si="420">ROUND(M98+O98+Q98+S98+T98+U98+V98+W98+X98+Y98+Z98+AA98,2)</f>
        <v>99.81</v>
      </c>
      <c r="AC98" s="99">
        <v>1</v>
      </c>
      <c r="AD98" s="99">
        <v>3</v>
      </c>
      <c r="AE98" s="72">
        <v>0</v>
      </c>
      <c r="AF98" s="191">
        <v>0</v>
      </c>
      <c r="AG98" s="145">
        <f t="shared" si="208"/>
        <v>0</v>
      </c>
      <c r="AH98" s="188">
        <v>0</v>
      </c>
      <c r="AI98" s="94">
        <v>50</v>
      </c>
      <c r="AJ98" s="95">
        <f t="shared" si="175"/>
        <v>50</v>
      </c>
      <c r="AK98" s="96">
        <f t="shared" si="176"/>
        <v>0</v>
      </c>
      <c r="AL98" s="147"/>
      <c r="AM98" s="4"/>
      <c r="AN98" s="7">
        <f t="shared" ref="AN98:AN104" si="421">INT(AI98/100)</f>
        <v>0</v>
      </c>
      <c r="AO98" s="7">
        <f t="shared" ref="AO98:AO104" si="422">INT(MOD(AI98,100)/50)</f>
        <v>1</v>
      </c>
      <c r="AP98" s="7">
        <f t="shared" ref="AP98:AP104" si="423">INT(MOD(AI98,50)/20)</f>
        <v>0</v>
      </c>
      <c r="AQ98" s="7">
        <f t="shared" ref="AQ98:AQ104" si="424">INT((AI98-AN98*100-AO98*50-AP98*20)/10)</f>
        <v>0</v>
      </c>
      <c r="AR98" s="7">
        <f t="shared" ref="AR98:AR104" si="425">INT(AK98/20000)</f>
        <v>0</v>
      </c>
      <c r="AS98" s="7">
        <f t="shared" ref="AS98:AS104" si="426">INT(MOD(AK98,20000)/10000)</f>
        <v>0</v>
      </c>
      <c r="AT98" s="7">
        <f t="shared" ref="AT98:AT104" si="427">INT(MOD(AK98,10000)/5000)</f>
        <v>0</v>
      </c>
      <c r="AU98" s="7">
        <f t="shared" ref="AU98:AU104" si="428">INT(MOD(AK98,5000)/1000)</f>
        <v>0</v>
      </c>
      <c r="AV98" s="7">
        <f t="shared" ref="AV98:AV104" si="429">INT(MOD(AK98,1000)/500)</f>
        <v>0</v>
      </c>
      <c r="AW98" s="7">
        <f t="shared" ref="AW98:AW104" si="430">INT(MOD(AK98,500)/100)</f>
        <v>0</v>
      </c>
      <c r="AX98" s="75">
        <f t="shared" ref="AX98:AX104" si="431">AN98*100+AO98*50+AP98*20+AQ98*10</f>
        <v>50</v>
      </c>
      <c r="AY98" s="129"/>
      <c r="AZ98" s="129"/>
      <c r="BA98" s="137">
        <v>3934344</v>
      </c>
      <c r="BB98" s="136" t="s">
        <v>317</v>
      </c>
    </row>
    <row r="99" spans="1:63" ht="145.5" customHeight="1">
      <c r="A99" s="108">
        <v>93</v>
      </c>
      <c r="B99" s="163">
        <v>900678</v>
      </c>
      <c r="C99" s="84" t="s">
        <v>207</v>
      </c>
      <c r="D99" s="155" t="s">
        <v>107</v>
      </c>
      <c r="E99" s="122" t="s">
        <v>201</v>
      </c>
      <c r="F99" s="116">
        <v>204</v>
      </c>
      <c r="G99" s="127" t="s">
        <v>211</v>
      </c>
      <c r="H99" s="73">
        <v>14.5</v>
      </c>
      <c r="I99" s="109">
        <v>0</v>
      </c>
      <c r="J99" s="64">
        <f t="shared" si="206"/>
        <v>14.5</v>
      </c>
      <c r="K99" s="65">
        <f t="shared" si="190"/>
        <v>116</v>
      </c>
      <c r="L99" s="66">
        <f t="shared" si="191"/>
        <v>0.98076923076923073</v>
      </c>
      <c r="M99" s="67">
        <f t="shared" si="192"/>
        <v>113.76923076923076</v>
      </c>
      <c r="N99" s="73">
        <v>0</v>
      </c>
      <c r="O99" s="67">
        <f t="shared" si="193"/>
        <v>0</v>
      </c>
      <c r="P99" s="68">
        <v>0</v>
      </c>
      <c r="Q99" s="67">
        <f t="shared" si="194"/>
        <v>0</v>
      </c>
      <c r="R99" s="68">
        <v>0</v>
      </c>
      <c r="S99" s="67">
        <f t="shared" si="195"/>
        <v>0</v>
      </c>
      <c r="T99" s="72">
        <v>10</v>
      </c>
      <c r="U99" s="74">
        <f t="shared" si="207"/>
        <v>7.25</v>
      </c>
      <c r="V99" s="72">
        <v>0</v>
      </c>
      <c r="W99" s="184">
        <v>3</v>
      </c>
      <c r="X99" s="195">
        <v>0</v>
      </c>
      <c r="Y99" s="74">
        <v>0</v>
      </c>
      <c r="Z99" s="66">
        <v>0</v>
      </c>
      <c r="AA99" s="66">
        <f t="shared" si="173"/>
        <v>0</v>
      </c>
      <c r="AB99" s="93">
        <f t="shared" si="420"/>
        <v>134.02000000000001</v>
      </c>
      <c r="AC99" s="99">
        <v>1</v>
      </c>
      <c r="AD99" s="99">
        <v>2</v>
      </c>
      <c r="AE99" s="72">
        <v>0</v>
      </c>
      <c r="AF99" s="191">
        <v>0</v>
      </c>
      <c r="AG99" s="145">
        <f t="shared" si="208"/>
        <v>0</v>
      </c>
      <c r="AH99" s="188">
        <v>0</v>
      </c>
      <c r="AI99" s="94">
        <v>100</v>
      </c>
      <c r="AJ99" s="95">
        <f t="shared" si="175"/>
        <v>100</v>
      </c>
      <c r="AK99" s="96">
        <f t="shared" si="176"/>
        <v>0</v>
      </c>
      <c r="AL99" s="147"/>
      <c r="AM99" s="4"/>
      <c r="AN99" s="7">
        <f t="shared" si="421"/>
        <v>1</v>
      </c>
      <c r="AO99" s="7">
        <f t="shared" si="422"/>
        <v>0</v>
      </c>
      <c r="AP99" s="7">
        <f t="shared" si="423"/>
        <v>0</v>
      </c>
      <c r="AQ99" s="7">
        <f t="shared" si="424"/>
        <v>0</v>
      </c>
      <c r="AR99" s="7">
        <f t="shared" si="425"/>
        <v>0</v>
      </c>
      <c r="AS99" s="7">
        <f t="shared" si="426"/>
        <v>0</v>
      </c>
      <c r="AT99" s="7">
        <f t="shared" si="427"/>
        <v>0</v>
      </c>
      <c r="AU99" s="7">
        <f t="shared" si="428"/>
        <v>0</v>
      </c>
      <c r="AV99" s="7">
        <f t="shared" si="429"/>
        <v>0</v>
      </c>
      <c r="AW99" s="7">
        <f t="shared" si="430"/>
        <v>0</v>
      </c>
      <c r="AX99" s="75">
        <f t="shared" si="431"/>
        <v>100</v>
      </c>
      <c r="AY99" s="129"/>
      <c r="AZ99" s="129"/>
      <c r="BA99" s="137">
        <v>3988062</v>
      </c>
      <c r="BB99" s="136" t="s">
        <v>318</v>
      </c>
    </row>
    <row r="100" spans="1:63" ht="145.5" customHeight="1">
      <c r="A100" s="108">
        <v>94</v>
      </c>
      <c r="B100" s="163">
        <v>900680</v>
      </c>
      <c r="C100" s="84" t="s">
        <v>208</v>
      </c>
      <c r="D100" s="155" t="s">
        <v>87</v>
      </c>
      <c r="E100" s="122" t="s">
        <v>201</v>
      </c>
      <c r="F100" s="116">
        <v>204</v>
      </c>
      <c r="G100" s="127" t="s">
        <v>211</v>
      </c>
      <c r="H100" s="73">
        <v>17</v>
      </c>
      <c r="I100" s="109">
        <v>0</v>
      </c>
      <c r="J100" s="64">
        <f t="shared" si="206"/>
        <v>17</v>
      </c>
      <c r="K100" s="65">
        <f t="shared" si="190"/>
        <v>136</v>
      </c>
      <c r="L100" s="66">
        <f t="shared" si="191"/>
        <v>0.98076923076923073</v>
      </c>
      <c r="M100" s="67">
        <f t="shared" si="192"/>
        <v>133.38461538461539</v>
      </c>
      <c r="N100" s="73">
        <v>4</v>
      </c>
      <c r="O100" s="67">
        <f t="shared" si="193"/>
        <v>5.8846153846153841</v>
      </c>
      <c r="P100" s="68">
        <v>0</v>
      </c>
      <c r="Q100" s="67">
        <f t="shared" si="194"/>
        <v>0</v>
      </c>
      <c r="R100" s="68">
        <v>0</v>
      </c>
      <c r="S100" s="67">
        <f t="shared" si="195"/>
        <v>0</v>
      </c>
      <c r="T100" s="72">
        <v>10</v>
      </c>
      <c r="U100" s="74">
        <f t="shared" si="207"/>
        <v>8.5</v>
      </c>
      <c r="V100" s="72">
        <v>0</v>
      </c>
      <c r="W100" s="184">
        <v>3</v>
      </c>
      <c r="X100" s="195">
        <v>0</v>
      </c>
      <c r="Y100" s="74">
        <v>0</v>
      </c>
      <c r="Z100" s="66">
        <v>0</v>
      </c>
      <c r="AA100" s="66">
        <f t="shared" si="173"/>
        <v>1</v>
      </c>
      <c r="AB100" s="93">
        <f t="shared" si="420"/>
        <v>161.77000000000001</v>
      </c>
      <c r="AC100" s="99">
        <v>0</v>
      </c>
      <c r="AD100" s="99">
        <v>0</v>
      </c>
      <c r="AE100" s="72">
        <v>0</v>
      </c>
      <c r="AF100" s="191">
        <v>0</v>
      </c>
      <c r="AG100" s="145">
        <f t="shared" si="208"/>
        <v>0</v>
      </c>
      <c r="AH100" s="188">
        <v>0</v>
      </c>
      <c r="AI100" s="94">
        <v>100</v>
      </c>
      <c r="AJ100" s="95">
        <f t="shared" si="175"/>
        <v>100</v>
      </c>
      <c r="AK100" s="96">
        <f t="shared" si="176"/>
        <v>0</v>
      </c>
      <c r="AL100" s="147"/>
      <c r="AM100" s="4"/>
      <c r="AN100" s="7">
        <f t="shared" si="421"/>
        <v>1</v>
      </c>
      <c r="AO100" s="7">
        <f t="shared" si="422"/>
        <v>0</v>
      </c>
      <c r="AP100" s="7">
        <f t="shared" si="423"/>
        <v>0</v>
      </c>
      <c r="AQ100" s="7">
        <f t="shared" si="424"/>
        <v>0</v>
      </c>
      <c r="AR100" s="7">
        <f t="shared" si="425"/>
        <v>0</v>
      </c>
      <c r="AS100" s="7">
        <f t="shared" si="426"/>
        <v>0</v>
      </c>
      <c r="AT100" s="7">
        <f t="shared" si="427"/>
        <v>0</v>
      </c>
      <c r="AU100" s="7">
        <f t="shared" si="428"/>
        <v>0</v>
      </c>
      <c r="AV100" s="7">
        <f t="shared" si="429"/>
        <v>0</v>
      </c>
      <c r="AW100" s="7">
        <f t="shared" si="430"/>
        <v>0</v>
      </c>
      <c r="AX100" s="75">
        <f t="shared" si="431"/>
        <v>100</v>
      </c>
      <c r="AY100" s="129"/>
      <c r="AZ100" s="129"/>
      <c r="BA100" s="137">
        <v>3981988</v>
      </c>
      <c r="BB100" s="136" t="s">
        <v>319</v>
      </c>
    </row>
    <row r="101" spans="1:63" ht="145.5" customHeight="1">
      <c r="A101" s="108">
        <v>95</v>
      </c>
      <c r="B101" s="163">
        <v>900685</v>
      </c>
      <c r="C101" s="84" t="s">
        <v>209</v>
      </c>
      <c r="D101" s="155" t="s">
        <v>635</v>
      </c>
      <c r="E101" s="122" t="s">
        <v>227</v>
      </c>
      <c r="F101" s="116">
        <v>204</v>
      </c>
      <c r="G101" s="127" t="s">
        <v>212</v>
      </c>
      <c r="H101" s="73">
        <v>14</v>
      </c>
      <c r="I101" s="109">
        <v>0</v>
      </c>
      <c r="J101" s="64">
        <f t="shared" si="206"/>
        <v>14</v>
      </c>
      <c r="K101" s="65">
        <f t="shared" si="190"/>
        <v>112</v>
      </c>
      <c r="L101" s="66">
        <f t="shared" si="191"/>
        <v>0.98076923076923073</v>
      </c>
      <c r="M101" s="67">
        <f t="shared" si="192"/>
        <v>109.84615384615384</v>
      </c>
      <c r="N101" s="73">
        <v>4</v>
      </c>
      <c r="O101" s="67">
        <f t="shared" si="193"/>
        <v>5.8846153846153841</v>
      </c>
      <c r="P101" s="68">
        <v>0</v>
      </c>
      <c r="Q101" s="67">
        <f t="shared" si="194"/>
        <v>0</v>
      </c>
      <c r="R101" s="68">
        <v>0</v>
      </c>
      <c r="S101" s="67">
        <f t="shared" si="195"/>
        <v>0</v>
      </c>
      <c r="T101" s="72">
        <v>10</v>
      </c>
      <c r="U101" s="74">
        <f t="shared" si="207"/>
        <v>7</v>
      </c>
      <c r="V101" s="72">
        <v>0</v>
      </c>
      <c r="W101" s="184">
        <v>3</v>
      </c>
      <c r="X101" s="195">
        <v>0</v>
      </c>
      <c r="Y101" s="74">
        <v>0</v>
      </c>
      <c r="Z101" s="185">
        <v>90</v>
      </c>
      <c r="AA101" s="66">
        <f t="shared" si="173"/>
        <v>1</v>
      </c>
      <c r="AB101" s="93">
        <f t="shared" si="420"/>
        <v>226.73</v>
      </c>
      <c r="AC101" s="99">
        <v>1</v>
      </c>
      <c r="AD101" s="99">
        <v>2</v>
      </c>
      <c r="AE101" s="72">
        <v>0</v>
      </c>
      <c r="AF101" s="191">
        <v>0</v>
      </c>
      <c r="AG101" s="145">
        <f t="shared" si="208"/>
        <v>0</v>
      </c>
      <c r="AH101" s="188">
        <v>0</v>
      </c>
      <c r="AI101" s="94">
        <v>150</v>
      </c>
      <c r="AJ101" s="95">
        <f t="shared" si="175"/>
        <v>150</v>
      </c>
      <c r="AK101" s="96">
        <f t="shared" si="176"/>
        <v>0</v>
      </c>
      <c r="AL101" s="147"/>
      <c r="AM101" s="4"/>
      <c r="AN101" s="7">
        <f t="shared" ref="AN101" si="432">INT(AI101/100)</f>
        <v>1</v>
      </c>
      <c r="AO101" s="7">
        <f t="shared" ref="AO101" si="433">INT(MOD(AI101,100)/50)</f>
        <v>1</v>
      </c>
      <c r="AP101" s="7">
        <f t="shared" ref="AP101" si="434">INT(MOD(AI101,50)/20)</f>
        <v>0</v>
      </c>
      <c r="AQ101" s="7">
        <f t="shared" ref="AQ101" si="435">INT((AI101-AN101*100-AO101*50-AP101*20)/10)</f>
        <v>0</v>
      </c>
      <c r="AR101" s="7">
        <f t="shared" ref="AR101" si="436">INT(AK101/20000)</f>
        <v>0</v>
      </c>
      <c r="AS101" s="7">
        <f t="shared" ref="AS101" si="437">INT(MOD(AK101,20000)/10000)</f>
        <v>0</v>
      </c>
      <c r="AT101" s="7">
        <f t="shared" ref="AT101" si="438">INT(MOD(AK101,10000)/5000)</f>
        <v>0</v>
      </c>
      <c r="AU101" s="7">
        <f t="shared" ref="AU101" si="439">INT(MOD(AK101,5000)/1000)</f>
        <v>0</v>
      </c>
      <c r="AV101" s="7">
        <f t="shared" ref="AV101" si="440">INT(MOD(AK101,1000)/500)</f>
        <v>0</v>
      </c>
      <c r="AW101" s="7">
        <f t="shared" ref="AW101" si="441">INT(MOD(AK101,500)/100)</f>
        <v>0</v>
      </c>
      <c r="AX101" s="75">
        <f t="shared" ref="AX101" si="442">AN101*100+AO101*50+AP101*20+AQ101*10</f>
        <v>150</v>
      </c>
      <c r="AY101" s="129"/>
      <c r="AZ101" s="129"/>
      <c r="BA101" s="137">
        <v>3948151</v>
      </c>
      <c r="BB101" s="136" t="s">
        <v>320</v>
      </c>
    </row>
    <row r="102" spans="1:63" ht="145.5" customHeight="1">
      <c r="A102" s="108">
        <v>96</v>
      </c>
      <c r="B102" s="163">
        <v>900719</v>
      </c>
      <c r="C102" s="84" t="s">
        <v>383</v>
      </c>
      <c r="D102" s="155" t="s">
        <v>235</v>
      </c>
      <c r="E102" s="122" t="s">
        <v>201</v>
      </c>
      <c r="F102" s="116">
        <v>204</v>
      </c>
      <c r="G102" s="127" t="s">
        <v>214</v>
      </c>
      <c r="H102" s="73">
        <v>12.5</v>
      </c>
      <c r="I102" s="109">
        <v>0</v>
      </c>
      <c r="J102" s="64">
        <f t="shared" si="206"/>
        <v>12.5</v>
      </c>
      <c r="K102" s="65">
        <f t="shared" si="190"/>
        <v>100</v>
      </c>
      <c r="L102" s="66">
        <f t="shared" si="191"/>
        <v>0.98076923076923073</v>
      </c>
      <c r="M102" s="67">
        <f t="shared" si="192"/>
        <v>98.076923076923066</v>
      </c>
      <c r="N102" s="73">
        <v>0</v>
      </c>
      <c r="O102" s="67">
        <f t="shared" si="193"/>
        <v>0</v>
      </c>
      <c r="P102" s="68">
        <v>0</v>
      </c>
      <c r="Q102" s="67">
        <f t="shared" si="194"/>
        <v>0</v>
      </c>
      <c r="R102" s="68">
        <v>0</v>
      </c>
      <c r="S102" s="67">
        <f t="shared" si="195"/>
        <v>0</v>
      </c>
      <c r="T102" s="72">
        <v>5</v>
      </c>
      <c r="U102" s="74">
        <f t="shared" si="207"/>
        <v>6.25</v>
      </c>
      <c r="V102" s="72">
        <v>0</v>
      </c>
      <c r="W102" s="184">
        <v>3</v>
      </c>
      <c r="X102" s="195">
        <v>0</v>
      </c>
      <c r="Y102" s="74">
        <v>0</v>
      </c>
      <c r="Z102" s="66">
        <v>0</v>
      </c>
      <c r="AA102" s="66">
        <f t="shared" si="173"/>
        <v>0</v>
      </c>
      <c r="AB102" s="93">
        <f t="shared" si="420"/>
        <v>112.33</v>
      </c>
      <c r="AC102" s="99">
        <v>0</v>
      </c>
      <c r="AD102" s="99">
        <v>0</v>
      </c>
      <c r="AE102" s="72">
        <v>0</v>
      </c>
      <c r="AF102" s="191">
        <v>0</v>
      </c>
      <c r="AG102" s="145">
        <f t="shared" si="208"/>
        <v>0</v>
      </c>
      <c r="AH102" s="188">
        <v>0</v>
      </c>
      <c r="AI102" s="94">
        <v>100</v>
      </c>
      <c r="AJ102" s="95">
        <f t="shared" si="175"/>
        <v>100</v>
      </c>
      <c r="AK102" s="96">
        <f t="shared" si="176"/>
        <v>0</v>
      </c>
      <c r="AL102" s="147"/>
      <c r="AM102" s="4"/>
      <c r="AN102" s="7">
        <f t="shared" si="421"/>
        <v>1</v>
      </c>
      <c r="AO102" s="7">
        <f t="shared" si="422"/>
        <v>0</v>
      </c>
      <c r="AP102" s="7">
        <f t="shared" si="423"/>
        <v>0</v>
      </c>
      <c r="AQ102" s="7">
        <f t="shared" si="424"/>
        <v>0</v>
      </c>
      <c r="AR102" s="7">
        <f t="shared" si="425"/>
        <v>0</v>
      </c>
      <c r="AS102" s="7">
        <f t="shared" si="426"/>
        <v>0</v>
      </c>
      <c r="AT102" s="7">
        <f t="shared" si="427"/>
        <v>0</v>
      </c>
      <c r="AU102" s="7">
        <f t="shared" si="428"/>
        <v>0</v>
      </c>
      <c r="AV102" s="7">
        <f t="shared" si="429"/>
        <v>0</v>
      </c>
      <c r="AW102" s="7">
        <f t="shared" si="430"/>
        <v>0</v>
      </c>
      <c r="AX102" s="75">
        <f t="shared" si="431"/>
        <v>100</v>
      </c>
      <c r="AY102" s="129"/>
      <c r="AZ102" s="129"/>
      <c r="BA102" s="137">
        <v>3947898</v>
      </c>
      <c r="BB102" s="136" t="s">
        <v>321</v>
      </c>
    </row>
    <row r="103" spans="1:63" ht="145.5" customHeight="1">
      <c r="A103" s="108">
        <v>97</v>
      </c>
      <c r="B103" s="163">
        <v>900723</v>
      </c>
      <c r="C103" s="84" t="s">
        <v>384</v>
      </c>
      <c r="D103" s="155" t="s">
        <v>87</v>
      </c>
      <c r="E103" s="122" t="s">
        <v>201</v>
      </c>
      <c r="F103" s="116">
        <v>204</v>
      </c>
      <c r="G103" s="127" t="s">
        <v>214</v>
      </c>
      <c r="H103" s="73">
        <v>17</v>
      </c>
      <c r="I103" s="109">
        <v>0</v>
      </c>
      <c r="J103" s="64">
        <f t="shared" si="206"/>
        <v>17</v>
      </c>
      <c r="K103" s="65">
        <f t="shared" si="190"/>
        <v>136</v>
      </c>
      <c r="L103" s="66">
        <f t="shared" si="191"/>
        <v>0.98076923076923073</v>
      </c>
      <c r="M103" s="67">
        <f t="shared" si="192"/>
        <v>133.38461538461539</v>
      </c>
      <c r="N103" s="73">
        <v>2</v>
      </c>
      <c r="O103" s="67">
        <f t="shared" si="193"/>
        <v>2.9423076923076921</v>
      </c>
      <c r="P103" s="68">
        <v>0</v>
      </c>
      <c r="Q103" s="67">
        <f t="shared" si="194"/>
        <v>0</v>
      </c>
      <c r="R103" s="68">
        <v>0</v>
      </c>
      <c r="S103" s="67">
        <f t="shared" si="195"/>
        <v>0</v>
      </c>
      <c r="T103" s="72">
        <v>10</v>
      </c>
      <c r="U103" s="74">
        <f t="shared" si="207"/>
        <v>8.5</v>
      </c>
      <c r="V103" s="72">
        <v>0</v>
      </c>
      <c r="W103" s="184">
        <v>3</v>
      </c>
      <c r="X103" s="195">
        <v>0</v>
      </c>
      <c r="Y103" s="74">
        <v>0</v>
      </c>
      <c r="Z103" s="66">
        <v>0</v>
      </c>
      <c r="AA103" s="66">
        <f t="shared" si="173"/>
        <v>0.5</v>
      </c>
      <c r="AB103" s="93">
        <f t="shared" si="420"/>
        <v>158.33000000000001</v>
      </c>
      <c r="AC103" s="99">
        <v>0</v>
      </c>
      <c r="AD103" s="99">
        <v>0</v>
      </c>
      <c r="AE103" s="72">
        <v>0</v>
      </c>
      <c r="AF103" s="191">
        <v>0</v>
      </c>
      <c r="AG103" s="145">
        <f t="shared" si="208"/>
        <v>0</v>
      </c>
      <c r="AH103" s="188">
        <v>0</v>
      </c>
      <c r="AI103" s="94">
        <v>100</v>
      </c>
      <c r="AJ103" s="95">
        <f t="shared" si="175"/>
        <v>100</v>
      </c>
      <c r="AK103" s="96">
        <f t="shared" si="176"/>
        <v>0</v>
      </c>
      <c r="AL103" s="147"/>
      <c r="AM103" s="4"/>
      <c r="AN103" s="7">
        <f t="shared" ref="AN103" si="443">INT(AI103/100)</f>
        <v>1</v>
      </c>
      <c r="AO103" s="7">
        <f t="shared" ref="AO103" si="444">INT(MOD(AI103,100)/50)</f>
        <v>0</v>
      </c>
      <c r="AP103" s="7">
        <f t="shared" ref="AP103" si="445">INT(MOD(AI103,50)/20)</f>
        <v>0</v>
      </c>
      <c r="AQ103" s="7">
        <f t="shared" ref="AQ103" si="446">INT((AI103-AN103*100-AO103*50-AP103*20)/10)</f>
        <v>0</v>
      </c>
      <c r="AR103" s="7">
        <f t="shared" ref="AR103" si="447">INT(AK103/20000)</f>
        <v>0</v>
      </c>
      <c r="AS103" s="7">
        <f t="shared" ref="AS103" si="448">INT(MOD(AK103,20000)/10000)</f>
        <v>0</v>
      </c>
      <c r="AT103" s="7">
        <f t="shared" ref="AT103" si="449">INT(MOD(AK103,10000)/5000)</f>
        <v>0</v>
      </c>
      <c r="AU103" s="7">
        <f t="shared" ref="AU103" si="450">INT(MOD(AK103,5000)/1000)</f>
        <v>0</v>
      </c>
      <c r="AV103" s="7">
        <f t="shared" ref="AV103" si="451">INT(MOD(AK103,1000)/500)</f>
        <v>0</v>
      </c>
      <c r="AW103" s="7">
        <f t="shared" ref="AW103" si="452">INT(MOD(AK103,500)/100)</f>
        <v>0</v>
      </c>
      <c r="AX103" s="75">
        <f t="shared" ref="AX103" si="453">AN103*100+AO103*50+AP103*20+AQ103*10</f>
        <v>100</v>
      </c>
      <c r="AY103" s="129"/>
      <c r="AZ103" s="129"/>
      <c r="BA103" s="137">
        <v>3988164</v>
      </c>
      <c r="BB103" s="136" t="s">
        <v>322</v>
      </c>
    </row>
    <row r="104" spans="1:63" ht="145.5" customHeight="1">
      <c r="A104" s="108">
        <v>98</v>
      </c>
      <c r="B104" s="163">
        <v>900729</v>
      </c>
      <c r="C104" s="84" t="s">
        <v>385</v>
      </c>
      <c r="D104" s="155" t="s">
        <v>235</v>
      </c>
      <c r="E104" s="122" t="s">
        <v>201</v>
      </c>
      <c r="F104" s="116">
        <v>204</v>
      </c>
      <c r="G104" s="127" t="s">
        <v>215</v>
      </c>
      <c r="H104" s="73">
        <v>12.5</v>
      </c>
      <c r="I104" s="109">
        <v>0</v>
      </c>
      <c r="J104" s="64">
        <f t="shared" si="206"/>
        <v>12.5</v>
      </c>
      <c r="K104" s="65">
        <f t="shared" si="190"/>
        <v>100</v>
      </c>
      <c r="L104" s="66">
        <f t="shared" si="191"/>
        <v>0.98076923076923073</v>
      </c>
      <c r="M104" s="67">
        <f t="shared" si="192"/>
        <v>98.076923076923066</v>
      </c>
      <c r="N104" s="73">
        <v>0</v>
      </c>
      <c r="O104" s="67">
        <f t="shared" si="193"/>
        <v>0</v>
      </c>
      <c r="P104" s="68">
        <v>0</v>
      </c>
      <c r="Q104" s="67">
        <f t="shared" si="194"/>
        <v>0</v>
      </c>
      <c r="R104" s="68">
        <v>0</v>
      </c>
      <c r="S104" s="67">
        <f t="shared" si="195"/>
        <v>0</v>
      </c>
      <c r="T104" s="72">
        <v>5</v>
      </c>
      <c r="U104" s="74">
        <f t="shared" si="207"/>
        <v>6.25</v>
      </c>
      <c r="V104" s="72">
        <v>0</v>
      </c>
      <c r="W104" s="184">
        <v>3</v>
      </c>
      <c r="X104" s="195">
        <v>0</v>
      </c>
      <c r="Y104" s="74">
        <v>0</v>
      </c>
      <c r="Z104" s="66">
        <v>0</v>
      </c>
      <c r="AA104" s="66">
        <f t="shared" si="173"/>
        <v>0</v>
      </c>
      <c r="AB104" s="93">
        <f t="shared" si="420"/>
        <v>112.33</v>
      </c>
      <c r="AC104" s="99">
        <v>1</v>
      </c>
      <c r="AD104" s="99">
        <v>4</v>
      </c>
      <c r="AE104" s="72">
        <v>0</v>
      </c>
      <c r="AF104" s="191">
        <v>0</v>
      </c>
      <c r="AG104" s="145">
        <f t="shared" si="208"/>
        <v>0</v>
      </c>
      <c r="AH104" s="188">
        <v>0</v>
      </c>
      <c r="AI104" s="94">
        <v>100</v>
      </c>
      <c r="AJ104" s="95">
        <f t="shared" si="175"/>
        <v>100</v>
      </c>
      <c r="AK104" s="96">
        <f t="shared" si="176"/>
        <v>0</v>
      </c>
      <c r="AL104" s="147"/>
      <c r="AM104" s="4"/>
      <c r="AN104" s="7">
        <f t="shared" si="421"/>
        <v>1</v>
      </c>
      <c r="AO104" s="7">
        <f t="shared" si="422"/>
        <v>0</v>
      </c>
      <c r="AP104" s="7">
        <f t="shared" si="423"/>
        <v>0</v>
      </c>
      <c r="AQ104" s="7">
        <f t="shared" si="424"/>
        <v>0</v>
      </c>
      <c r="AR104" s="7">
        <f t="shared" si="425"/>
        <v>0</v>
      </c>
      <c r="AS104" s="7">
        <f t="shared" si="426"/>
        <v>0</v>
      </c>
      <c r="AT104" s="7">
        <f t="shared" si="427"/>
        <v>0</v>
      </c>
      <c r="AU104" s="7">
        <f t="shared" si="428"/>
        <v>0</v>
      </c>
      <c r="AV104" s="7">
        <f t="shared" si="429"/>
        <v>0</v>
      </c>
      <c r="AW104" s="7">
        <f t="shared" si="430"/>
        <v>0</v>
      </c>
      <c r="AX104" s="75">
        <f t="shared" si="431"/>
        <v>100</v>
      </c>
      <c r="AY104" s="129"/>
      <c r="AZ104" s="129"/>
      <c r="BA104" s="137">
        <v>3997671</v>
      </c>
      <c r="BB104" s="136" t="s">
        <v>323</v>
      </c>
    </row>
    <row r="105" spans="1:63" ht="145.5" customHeight="1">
      <c r="A105" s="108">
        <v>99</v>
      </c>
      <c r="B105" s="163">
        <v>900736</v>
      </c>
      <c r="C105" s="84" t="s">
        <v>386</v>
      </c>
      <c r="D105" s="155" t="s">
        <v>86</v>
      </c>
      <c r="E105" s="122" t="s">
        <v>201</v>
      </c>
      <c r="F105" s="116">
        <v>204</v>
      </c>
      <c r="G105" s="127" t="s">
        <v>215</v>
      </c>
      <c r="H105" s="73">
        <v>16</v>
      </c>
      <c r="I105" s="109">
        <v>0</v>
      </c>
      <c r="J105" s="64">
        <f t="shared" si="206"/>
        <v>16</v>
      </c>
      <c r="K105" s="65">
        <f t="shared" si="190"/>
        <v>128</v>
      </c>
      <c r="L105" s="66">
        <f t="shared" si="191"/>
        <v>0.98076923076923073</v>
      </c>
      <c r="M105" s="67">
        <f t="shared" si="192"/>
        <v>125.53846153846153</v>
      </c>
      <c r="N105" s="73">
        <v>2</v>
      </c>
      <c r="O105" s="67">
        <f t="shared" si="193"/>
        <v>2.9423076923076921</v>
      </c>
      <c r="P105" s="68">
        <v>0</v>
      </c>
      <c r="Q105" s="67">
        <f t="shared" si="194"/>
        <v>0</v>
      </c>
      <c r="R105" s="68">
        <v>0</v>
      </c>
      <c r="S105" s="67">
        <f t="shared" si="195"/>
        <v>0</v>
      </c>
      <c r="T105" s="72">
        <v>10</v>
      </c>
      <c r="U105" s="74">
        <f t="shared" si="207"/>
        <v>8</v>
      </c>
      <c r="V105" s="72">
        <v>0</v>
      </c>
      <c r="W105" s="184">
        <v>3</v>
      </c>
      <c r="X105" s="195">
        <v>0</v>
      </c>
      <c r="Y105" s="74">
        <v>0</v>
      </c>
      <c r="Z105" s="66">
        <v>0</v>
      </c>
      <c r="AA105" s="66">
        <f t="shared" ref="AA105:AA141" si="454">N105*0.25</f>
        <v>0.5</v>
      </c>
      <c r="AB105" s="93">
        <f t="shared" si="420"/>
        <v>149.97999999999999</v>
      </c>
      <c r="AC105" s="99">
        <v>0</v>
      </c>
      <c r="AD105" s="99">
        <v>0</v>
      </c>
      <c r="AE105" s="72">
        <v>0</v>
      </c>
      <c r="AF105" s="191">
        <v>0</v>
      </c>
      <c r="AG105" s="145">
        <f t="shared" si="208"/>
        <v>0</v>
      </c>
      <c r="AH105" s="188">
        <v>0</v>
      </c>
      <c r="AI105" s="94">
        <v>100</v>
      </c>
      <c r="AJ105" s="95">
        <f t="shared" si="175"/>
        <v>100</v>
      </c>
      <c r="AK105" s="96">
        <f t="shared" si="176"/>
        <v>0</v>
      </c>
      <c r="AL105" s="147"/>
      <c r="AM105" s="4"/>
      <c r="AN105" s="7">
        <f t="shared" ref="AN105" si="455">INT(AI105/100)</f>
        <v>1</v>
      </c>
      <c r="AO105" s="7">
        <f t="shared" ref="AO105" si="456">INT(MOD(AI105,100)/50)</f>
        <v>0</v>
      </c>
      <c r="AP105" s="7">
        <f t="shared" ref="AP105" si="457">INT(MOD(AI105,50)/20)</f>
        <v>0</v>
      </c>
      <c r="AQ105" s="7">
        <f t="shared" ref="AQ105" si="458">INT((AI105-AN105*100-AO105*50-AP105*20)/10)</f>
        <v>0</v>
      </c>
      <c r="AR105" s="7">
        <f t="shared" ref="AR105" si="459">INT(AK105/20000)</f>
        <v>0</v>
      </c>
      <c r="AS105" s="7">
        <f t="shared" ref="AS105" si="460">INT(MOD(AK105,20000)/10000)</f>
        <v>0</v>
      </c>
      <c r="AT105" s="7">
        <f t="shared" ref="AT105" si="461">INT(MOD(AK105,10000)/5000)</f>
        <v>0</v>
      </c>
      <c r="AU105" s="7">
        <f t="shared" ref="AU105" si="462">INT(MOD(AK105,5000)/1000)</f>
        <v>0</v>
      </c>
      <c r="AV105" s="7">
        <f t="shared" ref="AV105" si="463">INT(MOD(AK105,1000)/500)</f>
        <v>0</v>
      </c>
      <c r="AW105" s="7">
        <f t="shared" ref="AW105" si="464">INT(MOD(AK105,500)/100)</f>
        <v>0</v>
      </c>
      <c r="AX105" s="75">
        <f t="shared" ref="AX105" si="465">AN105*100+AO105*50+AP105*20+AQ105*10</f>
        <v>100</v>
      </c>
      <c r="AY105" s="129"/>
      <c r="AZ105" s="129"/>
      <c r="BA105" s="137">
        <v>4418371</v>
      </c>
      <c r="BB105" s="136" t="s">
        <v>324</v>
      </c>
    </row>
    <row r="106" spans="1:63" ht="145.5" customHeight="1">
      <c r="A106" s="108">
        <v>100</v>
      </c>
      <c r="B106" s="163">
        <v>900747</v>
      </c>
      <c r="C106" s="84" t="s">
        <v>387</v>
      </c>
      <c r="D106" s="155" t="s">
        <v>635</v>
      </c>
      <c r="E106" s="122" t="s">
        <v>201</v>
      </c>
      <c r="F106" s="116">
        <v>204</v>
      </c>
      <c r="G106" s="127" t="s">
        <v>216</v>
      </c>
      <c r="H106" s="73">
        <v>17</v>
      </c>
      <c r="I106" s="109">
        <v>0</v>
      </c>
      <c r="J106" s="64">
        <f t="shared" si="206"/>
        <v>17</v>
      </c>
      <c r="K106" s="65">
        <f t="shared" si="190"/>
        <v>136</v>
      </c>
      <c r="L106" s="66">
        <f t="shared" si="191"/>
        <v>0.98076923076923073</v>
      </c>
      <c r="M106" s="67">
        <f t="shared" si="192"/>
        <v>133.38461538461539</v>
      </c>
      <c r="N106" s="73">
        <v>4</v>
      </c>
      <c r="O106" s="67">
        <f t="shared" si="193"/>
        <v>5.8846153846153841</v>
      </c>
      <c r="P106" s="68">
        <v>0</v>
      </c>
      <c r="Q106" s="67">
        <f t="shared" si="194"/>
        <v>0</v>
      </c>
      <c r="R106" s="68">
        <v>0</v>
      </c>
      <c r="S106" s="67">
        <f t="shared" si="195"/>
        <v>0</v>
      </c>
      <c r="T106" s="72">
        <v>10</v>
      </c>
      <c r="U106" s="74">
        <f t="shared" si="207"/>
        <v>8.5</v>
      </c>
      <c r="V106" s="72">
        <v>0</v>
      </c>
      <c r="W106" s="184">
        <v>3</v>
      </c>
      <c r="X106" s="195">
        <v>0</v>
      </c>
      <c r="Y106" s="74">
        <v>0</v>
      </c>
      <c r="Z106" s="66">
        <v>0</v>
      </c>
      <c r="AA106" s="66">
        <f t="shared" si="454"/>
        <v>1</v>
      </c>
      <c r="AB106" s="93">
        <f t="shared" si="420"/>
        <v>161.77000000000001</v>
      </c>
      <c r="AC106" s="99">
        <v>1</v>
      </c>
      <c r="AD106" s="99">
        <v>3</v>
      </c>
      <c r="AE106" s="72">
        <v>0</v>
      </c>
      <c r="AF106" s="191">
        <v>0</v>
      </c>
      <c r="AG106" s="145">
        <f t="shared" si="208"/>
        <v>0</v>
      </c>
      <c r="AH106" s="188">
        <v>0</v>
      </c>
      <c r="AI106" s="94">
        <v>100</v>
      </c>
      <c r="AJ106" s="95">
        <f t="shared" si="175"/>
        <v>100</v>
      </c>
      <c r="AK106" s="96">
        <f t="shared" si="176"/>
        <v>0</v>
      </c>
      <c r="AL106" s="147"/>
      <c r="AM106" s="4"/>
      <c r="AN106" s="7">
        <f t="shared" ref="AN106" si="466">INT(AI106/100)</f>
        <v>1</v>
      </c>
      <c r="AO106" s="7">
        <f t="shared" ref="AO106" si="467">INT(MOD(AI106,100)/50)</f>
        <v>0</v>
      </c>
      <c r="AP106" s="7">
        <f t="shared" ref="AP106" si="468">INT(MOD(AI106,50)/20)</f>
        <v>0</v>
      </c>
      <c r="AQ106" s="7">
        <f t="shared" ref="AQ106" si="469">INT((AI106-AN106*100-AO106*50-AP106*20)/10)</f>
        <v>0</v>
      </c>
      <c r="AR106" s="7">
        <f t="shared" ref="AR106" si="470">INT(AK106/20000)</f>
        <v>0</v>
      </c>
      <c r="AS106" s="7">
        <f t="shared" ref="AS106" si="471">INT(MOD(AK106,20000)/10000)</f>
        <v>0</v>
      </c>
      <c r="AT106" s="7">
        <f t="shared" ref="AT106" si="472">INT(MOD(AK106,10000)/5000)</f>
        <v>0</v>
      </c>
      <c r="AU106" s="7">
        <f t="shared" ref="AU106" si="473">INT(MOD(AK106,5000)/1000)</f>
        <v>0</v>
      </c>
      <c r="AV106" s="7">
        <f t="shared" ref="AV106" si="474">INT(MOD(AK106,1000)/500)</f>
        <v>0</v>
      </c>
      <c r="AW106" s="7">
        <f t="shared" ref="AW106" si="475">INT(MOD(AK106,500)/100)</f>
        <v>0</v>
      </c>
      <c r="AX106" s="75">
        <f t="shared" ref="AX106" si="476">AN106*100+AO106*50+AP106*20+AQ106*10</f>
        <v>100</v>
      </c>
      <c r="AY106" s="129"/>
      <c r="AZ106" s="129"/>
      <c r="BA106" s="137">
        <v>3987966</v>
      </c>
      <c r="BB106" s="136" t="s">
        <v>325</v>
      </c>
    </row>
    <row r="107" spans="1:63" ht="145.5" customHeight="1">
      <c r="A107" s="108">
        <v>101</v>
      </c>
      <c r="B107" s="163">
        <v>900761</v>
      </c>
      <c r="C107" s="84" t="s">
        <v>622</v>
      </c>
      <c r="D107" s="155" t="s">
        <v>635</v>
      </c>
      <c r="E107" s="122" t="s">
        <v>201</v>
      </c>
      <c r="F107" s="116">
        <v>204</v>
      </c>
      <c r="G107" s="127" t="s">
        <v>221</v>
      </c>
      <c r="H107" s="73">
        <v>15</v>
      </c>
      <c r="I107" s="109">
        <v>0</v>
      </c>
      <c r="J107" s="64">
        <f t="shared" si="206"/>
        <v>15</v>
      </c>
      <c r="K107" s="65">
        <f t="shared" si="190"/>
        <v>120</v>
      </c>
      <c r="L107" s="66">
        <f t="shared" si="191"/>
        <v>0.98076923076923073</v>
      </c>
      <c r="M107" s="67">
        <f t="shared" si="192"/>
        <v>117.69230769230769</v>
      </c>
      <c r="N107" s="73">
        <v>4</v>
      </c>
      <c r="O107" s="67">
        <f t="shared" si="193"/>
        <v>5.8846153846153841</v>
      </c>
      <c r="P107" s="68">
        <v>0</v>
      </c>
      <c r="Q107" s="67">
        <f t="shared" si="194"/>
        <v>0</v>
      </c>
      <c r="R107" s="68">
        <v>0</v>
      </c>
      <c r="S107" s="67">
        <f t="shared" si="195"/>
        <v>0</v>
      </c>
      <c r="T107" s="72">
        <v>10</v>
      </c>
      <c r="U107" s="74">
        <f t="shared" si="207"/>
        <v>7.5</v>
      </c>
      <c r="V107" s="72">
        <v>0</v>
      </c>
      <c r="W107" s="184">
        <v>3</v>
      </c>
      <c r="X107" s="195">
        <v>0</v>
      </c>
      <c r="Y107" s="74">
        <v>0</v>
      </c>
      <c r="Z107" s="66">
        <v>0</v>
      </c>
      <c r="AA107" s="66">
        <f t="shared" si="454"/>
        <v>1</v>
      </c>
      <c r="AB107" s="93">
        <f t="shared" si="420"/>
        <v>145.08000000000001</v>
      </c>
      <c r="AC107" s="99">
        <v>0</v>
      </c>
      <c r="AD107" s="99">
        <v>0</v>
      </c>
      <c r="AE107" s="72">
        <v>0</v>
      </c>
      <c r="AF107" s="191">
        <v>0</v>
      </c>
      <c r="AG107" s="145">
        <f t="shared" si="208"/>
        <v>0</v>
      </c>
      <c r="AH107" s="188">
        <v>0</v>
      </c>
      <c r="AI107" s="94">
        <v>100</v>
      </c>
      <c r="AJ107" s="95">
        <f t="shared" si="175"/>
        <v>100</v>
      </c>
      <c r="AK107" s="96">
        <f t="shared" si="176"/>
        <v>0</v>
      </c>
      <c r="AL107" s="147"/>
      <c r="AM107" s="4"/>
      <c r="AN107" s="7">
        <f t="shared" ref="AN107" si="477">INT(AI107/100)</f>
        <v>1</v>
      </c>
      <c r="AO107" s="7">
        <f t="shared" ref="AO107" si="478">INT(MOD(AI107,100)/50)</f>
        <v>0</v>
      </c>
      <c r="AP107" s="7">
        <f t="shared" ref="AP107" si="479">INT(MOD(AI107,50)/20)</f>
        <v>0</v>
      </c>
      <c r="AQ107" s="7">
        <f t="shared" ref="AQ107" si="480">INT((AI107-AN107*100-AO107*50-AP107*20)/10)</f>
        <v>0</v>
      </c>
      <c r="AR107" s="7">
        <f t="shared" ref="AR107" si="481">INT(AK107/20000)</f>
        <v>0</v>
      </c>
      <c r="AS107" s="7">
        <f t="shared" ref="AS107" si="482">INT(MOD(AK107,20000)/10000)</f>
        <v>0</v>
      </c>
      <c r="AT107" s="7">
        <f t="shared" ref="AT107" si="483">INT(MOD(AK107,10000)/5000)</f>
        <v>0</v>
      </c>
      <c r="AU107" s="7">
        <f t="shared" ref="AU107" si="484">INT(MOD(AK107,5000)/1000)</f>
        <v>0</v>
      </c>
      <c r="AV107" s="7">
        <f t="shared" ref="AV107" si="485">INT(MOD(AK107,1000)/500)</f>
        <v>0</v>
      </c>
      <c r="AW107" s="7">
        <f t="shared" ref="AW107" si="486">INT(MOD(AK107,500)/100)</f>
        <v>0</v>
      </c>
      <c r="AX107" s="75">
        <f t="shared" ref="AX107" si="487">AN107*100+AO107*50+AP107*20+AQ107*10</f>
        <v>100</v>
      </c>
      <c r="AY107" s="129"/>
      <c r="AZ107" s="129"/>
      <c r="BA107" s="137">
        <v>4420732</v>
      </c>
      <c r="BB107" s="136" t="s">
        <v>326</v>
      </c>
    </row>
    <row r="108" spans="1:63" ht="145.5" customHeight="1">
      <c r="A108" s="108">
        <v>102</v>
      </c>
      <c r="B108" s="163">
        <v>900781</v>
      </c>
      <c r="C108" s="84" t="s">
        <v>218</v>
      </c>
      <c r="D108" s="155" t="s">
        <v>86</v>
      </c>
      <c r="E108" s="122" t="s">
        <v>201</v>
      </c>
      <c r="F108" s="116">
        <v>204</v>
      </c>
      <c r="G108" s="127" t="s">
        <v>222</v>
      </c>
      <c r="H108" s="73">
        <v>16.5</v>
      </c>
      <c r="I108" s="109">
        <v>0</v>
      </c>
      <c r="J108" s="64">
        <f t="shared" si="206"/>
        <v>16.5</v>
      </c>
      <c r="K108" s="65">
        <f t="shared" si="190"/>
        <v>132</v>
      </c>
      <c r="L108" s="66">
        <f t="shared" si="191"/>
        <v>0.98076923076923073</v>
      </c>
      <c r="M108" s="67">
        <f t="shared" si="192"/>
        <v>129.46153846153845</v>
      </c>
      <c r="N108" s="73">
        <v>2</v>
      </c>
      <c r="O108" s="67">
        <f t="shared" si="193"/>
        <v>2.9423076923076921</v>
      </c>
      <c r="P108" s="68">
        <v>0</v>
      </c>
      <c r="Q108" s="67">
        <f t="shared" si="194"/>
        <v>0</v>
      </c>
      <c r="R108" s="68">
        <v>0</v>
      </c>
      <c r="S108" s="67">
        <f t="shared" si="195"/>
        <v>0</v>
      </c>
      <c r="T108" s="72">
        <v>10</v>
      </c>
      <c r="U108" s="74">
        <f t="shared" si="207"/>
        <v>8.25</v>
      </c>
      <c r="V108" s="72">
        <v>0</v>
      </c>
      <c r="W108" s="184">
        <v>3</v>
      </c>
      <c r="X108" s="195">
        <v>0</v>
      </c>
      <c r="Y108" s="74">
        <v>0</v>
      </c>
      <c r="Z108" s="66">
        <v>0</v>
      </c>
      <c r="AA108" s="66">
        <f t="shared" si="454"/>
        <v>0.5</v>
      </c>
      <c r="AB108" s="93">
        <f t="shared" si="420"/>
        <v>154.15</v>
      </c>
      <c r="AC108" s="99">
        <v>0</v>
      </c>
      <c r="AD108" s="99">
        <v>0</v>
      </c>
      <c r="AE108" s="72">
        <v>0</v>
      </c>
      <c r="AF108" s="191">
        <v>0</v>
      </c>
      <c r="AG108" s="145">
        <f t="shared" si="208"/>
        <v>0</v>
      </c>
      <c r="AH108" s="188">
        <v>0</v>
      </c>
      <c r="AI108" s="94">
        <v>100</v>
      </c>
      <c r="AJ108" s="95">
        <f t="shared" si="175"/>
        <v>100</v>
      </c>
      <c r="AK108" s="96">
        <f t="shared" si="176"/>
        <v>0</v>
      </c>
      <c r="AL108" s="147"/>
      <c r="AM108" s="4"/>
      <c r="AN108" s="7">
        <f t="shared" ref="AN108:AN113" si="488">INT(AI108/100)</f>
        <v>1</v>
      </c>
      <c r="AO108" s="7">
        <f t="shared" ref="AO108:AO113" si="489">INT(MOD(AI108,100)/50)</f>
        <v>0</v>
      </c>
      <c r="AP108" s="7">
        <f t="shared" ref="AP108:AP113" si="490">INT(MOD(AI108,50)/20)</f>
        <v>0</v>
      </c>
      <c r="AQ108" s="7">
        <f t="shared" ref="AQ108:AQ113" si="491">INT((AI108-AN108*100-AO108*50-AP108*20)/10)</f>
        <v>0</v>
      </c>
      <c r="AR108" s="7">
        <f t="shared" ref="AR108:AR113" si="492">INT(AK108/20000)</f>
        <v>0</v>
      </c>
      <c r="AS108" s="7">
        <f t="shared" ref="AS108:AS113" si="493">INT(MOD(AK108,20000)/10000)</f>
        <v>0</v>
      </c>
      <c r="AT108" s="7">
        <f t="shared" ref="AT108:AT113" si="494">INT(MOD(AK108,10000)/5000)</f>
        <v>0</v>
      </c>
      <c r="AU108" s="7">
        <f t="shared" ref="AU108:AU113" si="495">INT(MOD(AK108,5000)/1000)</f>
        <v>0</v>
      </c>
      <c r="AV108" s="7">
        <f t="shared" ref="AV108:AV113" si="496">INT(MOD(AK108,1000)/500)</f>
        <v>0</v>
      </c>
      <c r="AW108" s="7">
        <f t="shared" ref="AW108:AW113" si="497">INT(MOD(AK108,500)/100)</f>
        <v>0</v>
      </c>
      <c r="AX108" s="75">
        <f t="shared" ref="AX108:AX113" si="498">AN108*100+AO108*50+AP108*20+AQ108*10</f>
        <v>100</v>
      </c>
      <c r="AY108" s="129"/>
      <c r="AZ108" s="129"/>
      <c r="BA108" s="137">
        <v>0</v>
      </c>
      <c r="BB108" s="136" t="s">
        <v>327</v>
      </c>
      <c r="BI108" s="166"/>
      <c r="BJ108" s="166"/>
      <c r="BK108" s="166"/>
    </row>
    <row r="109" spans="1:63" ht="145.5" customHeight="1">
      <c r="A109" s="108">
        <v>103</v>
      </c>
      <c r="B109" s="163">
        <v>900782</v>
      </c>
      <c r="C109" s="122" t="s">
        <v>510</v>
      </c>
      <c r="D109" s="155" t="s">
        <v>235</v>
      </c>
      <c r="E109" s="122" t="s">
        <v>201</v>
      </c>
      <c r="F109" s="116">
        <v>204</v>
      </c>
      <c r="G109" s="127" t="s">
        <v>222</v>
      </c>
      <c r="H109" s="73">
        <v>17</v>
      </c>
      <c r="I109" s="109">
        <v>0</v>
      </c>
      <c r="J109" s="64">
        <f t="shared" si="206"/>
        <v>17</v>
      </c>
      <c r="K109" s="65">
        <f t="shared" si="190"/>
        <v>136</v>
      </c>
      <c r="L109" s="66">
        <f t="shared" si="191"/>
        <v>0.98076923076923073</v>
      </c>
      <c r="M109" s="67">
        <f t="shared" si="192"/>
        <v>133.38461538461539</v>
      </c>
      <c r="N109" s="73">
        <v>0</v>
      </c>
      <c r="O109" s="67">
        <f t="shared" si="193"/>
        <v>0</v>
      </c>
      <c r="P109" s="68">
        <v>0</v>
      </c>
      <c r="Q109" s="67">
        <f t="shared" si="194"/>
        <v>0</v>
      </c>
      <c r="R109" s="68">
        <v>0</v>
      </c>
      <c r="S109" s="67">
        <f t="shared" si="195"/>
        <v>0</v>
      </c>
      <c r="T109" s="72">
        <v>10</v>
      </c>
      <c r="U109" s="74">
        <f t="shared" si="207"/>
        <v>8.5</v>
      </c>
      <c r="V109" s="72">
        <v>0</v>
      </c>
      <c r="W109" s="184">
        <v>3</v>
      </c>
      <c r="X109" s="195">
        <v>0</v>
      </c>
      <c r="Y109" s="74">
        <v>0</v>
      </c>
      <c r="Z109" s="185">
        <v>20</v>
      </c>
      <c r="AA109" s="66">
        <f t="shared" si="454"/>
        <v>0</v>
      </c>
      <c r="AB109" s="93">
        <f t="shared" ref="AB109" si="499">ROUND(M109+O109+Q109+S109+T109+U109+V109+W109+X109+Y109+Z109+AA109,2)</f>
        <v>174.88</v>
      </c>
      <c r="AC109" s="99">
        <v>0</v>
      </c>
      <c r="AD109" s="99">
        <v>0</v>
      </c>
      <c r="AE109" s="72">
        <v>0</v>
      </c>
      <c r="AF109" s="191">
        <v>0</v>
      </c>
      <c r="AG109" s="145">
        <f t="shared" si="208"/>
        <v>0</v>
      </c>
      <c r="AH109" s="188">
        <v>0</v>
      </c>
      <c r="AI109" s="94">
        <v>100</v>
      </c>
      <c r="AJ109" s="95">
        <f t="shared" si="175"/>
        <v>100</v>
      </c>
      <c r="AK109" s="96">
        <f t="shared" si="176"/>
        <v>0</v>
      </c>
      <c r="AL109" s="147"/>
      <c r="AM109" s="4"/>
      <c r="AN109" s="7">
        <f t="shared" si="488"/>
        <v>1</v>
      </c>
      <c r="AO109" s="7">
        <f t="shared" si="489"/>
        <v>0</v>
      </c>
      <c r="AP109" s="7">
        <f t="shared" si="490"/>
        <v>0</v>
      </c>
      <c r="AQ109" s="7">
        <f t="shared" si="491"/>
        <v>0</v>
      </c>
      <c r="AR109" s="7">
        <f t="shared" si="492"/>
        <v>0</v>
      </c>
      <c r="AS109" s="7">
        <f t="shared" si="493"/>
        <v>0</v>
      </c>
      <c r="AT109" s="7">
        <f t="shared" si="494"/>
        <v>0</v>
      </c>
      <c r="AU109" s="7">
        <f t="shared" si="495"/>
        <v>0</v>
      </c>
      <c r="AV109" s="7">
        <f t="shared" si="496"/>
        <v>0</v>
      </c>
      <c r="AW109" s="7">
        <f t="shared" si="497"/>
        <v>0</v>
      </c>
      <c r="AX109" s="75">
        <f t="shared" si="498"/>
        <v>100</v>
      </c>
      <c r="AY109" s="129"/>
      <c r="AZ109" s="129"/>
      <c r="BA109" s="137">
        <v>3938251</v>
      </c>
      <c r="BB109" s="136" t="s">
        <v>328</v>
      </c>
      <c r="BI109" s="166"/>
      <c r="BJ109" s="166"/>
      <c r="BK109" s="166"/>
    </row>
    <row r="110" spans="1:63" ht="145.5" customHeight="1">
      <c r="A110" s="108">
        <v>104</v>
      </c>
      <c r="B110" s="163">
        <v>900783</v>
      </c>
      <c r="C110" s="84" t="s">
        <v>219</v>
      </c>
      <c r="D110" s="155" t="s">
        <v>236</v>
      </c>
      <c r="E110" s="122" t="s">
        <v>201</v>
      </c>
      <c r="F110" s="116">
        <v>204</v>
      </c>
      <c r="G110" s="127" t="s">
        <v>222</v>
      </c>
      <c r="H110" s="73">
        <v>17</v>
      </c>
      <c r="I110" s="109">
        <v>0</v>
      </c>
      <c r="J110" s="64">
        <f t="shared" si="206"/>
        <v>17</v>
      </c>
      <c r="K110" s="65">
        <f t="shared" si="190"/>
        <v>136</v>
      </c>
      <c r="L110" s="66">
        <f t="shared" si="191"/>
        <v>0.98076923076923073</v>
      </c>
      <c r="M110" s="67">
        <f t="shared" si="192"/>
        <v>133.38461538461539</v>
      </c>
      <c r="N110" s="73">
        <v>0</v>
      </c>
      <c r="O110" s="67">
        <f t="shared" si="193"/>
        <v>0</v>
      </c>
      <c r="P110" s="68">
        <v>0</v>
      </c>
      <c r="Q110" s="67">
        <f t="shared" si="194"/>
        <v>0</v>
      </c>
      <c r="R110" s="68">
        <v>0</v>
      </c>
      <c r="S110" s="67">
        <f t="shared" si="195"/>
        <v>0</v>
      </c>
      <c r="T110" s="72">
        <v>10</v>
      </c>
      <c r="U110" s="74">
        <f t="shared" si="207"/>
        <v>8.5</v>
      </c>
      <c r="V110" s="72">
        <v>0</v>
      </c>
      <c r="W110" s="184">
        <v>3</v>
      </c>
      <c r="X110" s="195">
        <v>0</v>
      </c>
      <c r="Y110" s="74">
        <v>0</v>
      </c>
      <c r="Z110" s="66">
        <v>0</v>
      </c>
      <c r="AA110" s="66">
        <f t="shared" si="454"/>
        <v>0</v>
      </c>
      <c r="AB110" s="93">
        <f t="shared" si="420"/>
        <v>154.88</v>
      </c>
      <c r="AC110" s="99">
        <v>1</v>
      </c>
      <c r="AD110" s="99">
        <v>2</v>
      </c>
      <c r="AE110" s="72">
        <v>0</v>
      </c>
      <c r="AF110" s="191">
        <v>0</v>
      </c>
      <c r="AG110" s="145">
        <f t="shared" si="208"/>
        <v>0</v>
      </c>
      <c r="AH110" s="188">
        <v>0</v>
      </c>
      <c r="AI110" s="94">
        <v>100</v>
      </c>
      <c r="AJ110" s="95">
        <f t="shared" si="175"/>
        <v>100</v>
      </c>
      <c r="AK110" s="96">
        <f t="shared" si="176"/>
        <v>0</v>
      </c>
      <c r="AL110" s="147"/>
      <c r="AM110" s="4"/>
      <c r="AN110" s="7">
        <f t="shared" ref="AN110" si="500">INT(AI110/100)</f>
        <v>1</v>
      </c>
      <c r="AO110" s="7">
        <f t="shared" ref="AO110" si="501">INT(MOD(AI110,100)/50)</f>
        <v>0</v>
      </c>
      <c r="AP110" s="7">
        <f t="shared" ref="AP110" si="502">INT(MOD(AI110,50)/20)</f>
        <v>0</v>
      </c>
      <c r="AQ110" s="7">
        <f t="shared" ref="AQ110" si="503">INT((AI110-AN110*100-AO110*50-AP110*20)/10)</f>
        <v>0</v>
      </c>
      <c r="AR110" s="7">
        <f t="shared" ref="AR110" si="504">INT(AK110/20000)</f>
        <v>0</v>
      </c>
      <c r="AS110" s="7">
        <f t="shared" ref="AS110" si="505">INT(MOD(AK110,20000)/10000)</f>
        <v>0</v>
      </c>
      <c r="AT110" s="7">
        <f t="shared" ref="AT110" si="506">INT(MOD(AK110,10000)/5000)</f>
        <v>0</v>
      </c>
      <c r="AU110" s="7">
        <f t="shared" ref="AU110" si="507">INT(MOD(AK110,5000)/1000)</f>
        <v>0</v>
      </c>
      <c r="AV110" s="7">
        <f t="shared" ref="AV110" si="508">INT(MOD(AK110,1000)/500)</f>
        <v>0</v>
      </c>
      <c r="AW110" s="7">
        <f t="shared" ref="AW110" si="509">INT(MOD(AK110,500)/100)</f>
        <v>0</v>
      </c>
      <c r="AX110" s="75">
        <f t="shared" ref="AX110" si="510">AN110*100+AO110*50+AP110*20+AQ110*10</f>
        <v>100</v>
      </c>
      <c r="AY110" s="129"/>
      <c r="AZ110" s="129"/>
      <c r="BA110" s="137">
        <v>3938251</v>
      </c>
      <c r="BB110" s="136" t="s">
        <v>328</v>
      </c>
      <c r="BI110" s="166"/>
      <c r="BJ110" s="166"/>
      <c r="BK110" s="166"/>
    </row>
    <row r="111" spans="1:63" ht="145.5" customHeight="1">
      <c r="A111" s="108">
        <v>105</v>
      </c>
      <c r="B111" s="163">
        <v>900789</v>
      </c>
      <c r="C111" s="84" t="s">
        <v>220</v>
      </c>
      <c r="D111" s="155" t="s">
        <v>96</v>
      </c>
      <c r="E111" s="122" t="s">
        <v>201</v>
      </c>
      <c r="F111" s="116">
        <v>204</v>
      </c>
      <c r="G111" s="127" t="s">
        <v>223</v>
      </c>
      <c r="H111" s="73">
        <v>16</v>
      </c>
      <c r="I111" s="109">
        <v>0</v>
      </c>
      <c r="J111" s="64">
        <f t="shared" si="206"/>
        <v>16</v>
      </c>
      <c r="K111" s="65">
        <f t="shared" si="190"/>
        <v>128</v>
      </c>
      <c r="L111" s="66">
        <f t="shared" si="191"/>
        <v>0.98076923076923073</v>
      </c>
      <c r="M111" s="67">
        <f t="shared" si="192"/>
        <v>125.53846153846153</v>
      </c>
      <c r="N111" s="73">
        <v>0</v>
      </c>
      <c r="O111" s="67">
        <f t="shared" si="193"/>
        <v>0</v>
      </c>
      <c r="P111" s="68">
        <v>0</v>
      </c>
      <c r="Q111" s="67">
        <f t="shared" si="194"/>
        <v>0</v>
      </c>
      <c r="R111" s="68">
        <v>0</v>
      </c>
      <c r="S111" s="67">
        <f t="shared" si="195"/>
        <v>0</v>
      </c>
      <c r="T111" s="72">
        <v>10</v>
      </c>
      <c r="U111" s="74">
        <f t="shared" si="207"/>
        <v>8</v>
      </c>
      <c r="V111" s="72">
        <v>0</v>
      </c>
      <c r="W111" s="184">
        <v>3</v>
      </c>
      <c r="X111" s="195">
        <v>0</v>
      </c>
      <c r="Y111" s="74">
        <v>0</v>
      </c>
      <c r="Z111" s="186">
        <v>20</v>
      </c>
      <c r="AA111" s="66">
        <f t="shared" si="454"/>
        <v>0</v>
      </c>
      <c r="AB111" s="93">
        <f t="shared" si="420"/>
        <v>166.54</v>
      </c>
      <c r="AC111" s="99">
        <v>0</v>
      </c>
      <c r="AD111" s="99">
        <v>0</v>
      </c>
      <c r="AE111" s="72">
        <v>0</v>
      </c>
      <c r="AF111" s="191">
        <v>0</v>
      </c>
      <c r="AG111" s="145">
        <f t="shared" si="208"/>
        <v>0</v>
      </c>
      <c r="AH111" s="188">
        <v>0</v>
      </c>
      <c r="AI111" s="94">
        <v>100</v>
      </c>
      <c r="AJ111" s="95">
        <f t="shared" ref="AJ111:AJ149" si="511">ROUNDDOWN(AI111,-1)</f>
        <v>100</v>
      </c>
      <c r="AK111" s="96">
        <f t="shared" ref="AK111:AK149" si="512">ROUND((AI111-AJ111)*4000,-2)</f>
        <v>0</v>
      </c>
      <c r="AL111" s="147"/>
      <c r="AM111" s="4"/>
      <c r="AN111" s="7">
        <f t="shared" si="488"/>
        <v>1</v>
      </c>
      <c r="AO111" s="7">
        <f t="shared" si="489"/>
        <v>0</v>
      </c>
      <c r="AP111" s="7">
        <f t="shared" si="490"/>
        <v>0</v>
      </c>
      <c r="AQ111" s="7">
        <f t="shared" si="491"/>
        <v>0</v>
      </c>
      <c r="AR111" s="7">
        <f t="shared" si="492"/>
        <v>0</v>
      </c>
      <c r="AS111" s="7">
        <f t="shared" si="493"/>
        <v>0</v>
      </c>
      <c r="AT111" s="7">
        <f t="shared" si="494"/>
        <v>0</v>
      </c>
      <c r="AU111" s="7">
        <f t="shared" si="495"/>
        <v>0</v>
      </c>
      <c r="AV111" s="7">
        <f t="shared" si="496"/>
        <v>0</v>
      </c>
      <c r="AW111" s="7">
        <f t="shared" si="497"/>
        <v>0</v>
      </c>
      <c r="AX111" s="75">
        <f t="shared" si="498"/>
        <v>100</v>
      </c>
      <c r="AY111" s="129"/>
      <c r="AZ111" s="129"/>
      <c r="BA111" s="137">
        <v>3988185</v>
      </c>
      <c r="BB111" s="136" t="s">
        <v>329</v>
      </c>
      <c r="BI111" s="166"/>
      <c r="BJ111" s="166"/>
      <c r="BK111" s="166"/>
    </row>
    <row r="112" spans="1:63" ht="145.5" customHeight="1">
      <c r="A112" s="108">
        <v>106</v>
      </c>
      <c r="B112" s="163">
        <v>900812</v>
      </c>
      <c r="C112" s="84" t="s">
        <v>228</v>
      </c>
      <c r="D112" s="155" t="s">
        <v>107</v>
      </c>
      <c r="E112" s="122" t="s">
        <v>201</v>
      </c>
      <c r="F112" s="116">
        <v>204</v>
      </c>
      <c r="G112" s="127" t="s">
        <v>229</v>
      </c>
      <c r="H112" s="73">
        <v>11</v>
      </c>
      <c r="I112" s="109">
        <v>0</v>
      </c>
      <c r="J112" s="64">
        <f t="shared" si="206"/>
        <v>11</v>
      </c>
      <c r="K112" s="65">
        <f t="shared" si="190"/>
        <v>88</v>
      </c>
      <c r="L112" s="66">
        <f t="shared" si="191"/>
        <v>0.98076923076923073</v>
      </c>
      <c r="M112" s="67">
        <f t="shared" si="192"/>
        <v>86.307692307692307</v>
      </c>
      <c r="N112" s="73">
        <v>0</v>
      </c>
      <c r="O112" s="67">
        <f t="shared" si="193"/>
        <v>0</v>
      </c>
      <c r="P112" s="68">
        <v>0</v>
      </c>
      <c r="Q112" s="67">
        <f t="shared" si="194"/>
        <v>0</v>
      </c>
      <c r="R112" s="68">
        <v>0</v>
      </c>
      <c r="S112" s="67">
        <f t="shared" si="195"/>
        <v>0</v>
      </c>
      <c r="T112" s="72">
        <v>5</v>
      </c>
      <c r="U112" s="74">
        <f t="shared" si="207"/>
        <v>5.5</v>
      </c>
      <c r="V112" s="72">
        <v>0</v>
      </c>
      <c r="W112" s="184">
        <v>3</v>
      </c>
      <c r="X112" s="195">
        <v>0</v>
      </c>
      <c r="Y112" s="74">
        <v>0</v>
      </c>
      <c r="Z112" s="66">
        <v>0</v>
      </c>
      <c r="AA112" s="66">
        <f t="shared" si="454"/>
        <v>0</v>
      </c>
      <c r="AB112" s="93">
        <f t="shared" si="420"/>
        <v>99.81</v>
      </c>
      <c r="AC112" s="99">
        <v>0</v>
      </c>
      <c r="AD112" s="99">
        <v>0</v>
      </c>
      <c r="AE112" s="72">
        <v>0</v>
      </c>
      <c r="AF112" s="191">
        <v>0</v>
      </c>
      <c r="AG112" s="145">
        <f t="shared" si="208"/>
        <v>0</v>
      </c>
      <c r="AH112" s="188">
        <v>0</v>
      </c>
      <c r="AI112" s="94">
        <v>50</v>
      </c>
      <c r="AJ112" s="95">
        <f t="shared" si="511"/>
        <v>50</v>
      </c>
      <c r="AK112" s="96">
        <f t="shared" si="512"/>
        <v>0</v>
      </c>
      <c r="AL112" s="147"/>
      <c r="AM112" s="4"/>
      <c r="AN112" s="7">
        <f t="shared" ref="AN112" si="513">INT(AI112/100)</f>
        <v>0</v>
      </c>
      <c r="AO112" s="7">
        <f t="shared" ref="AO112" si="514">INT(MOD(AI112,100)/50)</f>
        <v>1</v>
      </c>
      <c r="AP112" s="7">
        <f t="shared" ref="AP112" si="515">INT(MOD(AI112,50)/20)</f>
        <v>0</v>
      </c>
      <c r="AQ112" s="7">
        <f t="shared" ref="AQ112" si="516">INT((AI112-AN112*100-AO112*50-AP112*20)/10)</f>
        <v>0</v>
      </c>
      <c r="AR112" s="7">
        <f t="shared" ref="AR112" si="517">INT(AK112/20000)</f>
        <v>0</v>
      </c>
      <c r="AS112" s="7">
        <f t="shared" ref="AS112" si="518">INT(MOD(AK112,20000)/10000)</f>
        <v>0</v>
      </c>
      <c r="AT112" s="7">
        <f t="shared" ref="AT112" si="519">INT(MOD(AK112,10000)/5000)</f>
        <v>0</v>
      </c>
      <c r="AU112" s="7">
        <f t="shared" ref="AU112" si="520">INT(MOD(AK112,5000)/1000)</f>
        <v>0</v>
      </c>
      <c r="AV112" s="7">
        <f t="shared" ref="AV112" si="521">INT(MOD(AK112,1000)/500)</f>
        <v>0</v>
      </c>
      <c r="AW112" s="7">
        <f t="shared" ref="AW112" si="522">INT(MOD(AK112,500)/100)</f>
        <v>0</v>
      </c>
      <c r="AX112" s="75">
        <f t="shared" ref="AX112" si="523">AN112*100+AO112*50+AP112*20+AQ112*10</f>
        <v>50</v>
      </c>
      <c r="AY112" s="129"/>
      <c r="AZ112" s="129"/>
      <c r="BA112" s="137">
        <v>4424110</v>
      </c>
      <c r="BB112" s="136" t="s">
        <v>330</v>
      </c>
      <c r="BI112" s="166"/>
      <c r="BJ112" s="166"/>
      <c r="BK112" s="166"/>
    </row>
    <row r="113" spans="1:63" ht="145.5" customHeight="1">
      <c r="A113" s="108">
        <v>107</v>
      </c>
      <c r="B113" s="163">
        <v>900814</v>
      </c>
      <c r="C113" s="122" t="s">
        <v>456</v>
      </c>
      <c r="D113" s="155" t="s">
        <v>85</v>
      </c>
      <c r="E113" s="122" t="s">
        <v>237</v>
      </c>
      <c r="F113" s="116">
        <v>204</v>
      </c>
      <c r="G113" s="127" t="s">
        <v>229</v>
      </c>
      <c r="H113" s="73">
        <v>16</v>
      </c>
      <c r="I113" s="109">
        <v>0</v>
      </c>
      <c r="J113" s="64">
        <f t="shared" si="206"/>
        <v>16</v>
      </c>
      <c r="K113" s="65">
        <f t="shared" si="190"/>
        <v>128</v>
      </c>
      <c r="L113" s="66">
        <f t="shared" si="191"/>
        <v>0.98076923076923073</v>
      </c>
      <c r="M113" s="67">
        <f t="shared" si="192"/>
        <v>125.53846153846153</v>
      </c>
      <c r="N113" s="73">
        <v>0</v>
      </c>
      <c r="O113" s="67">
        <f t="shared" si="193"/>
        <v>0</v>
      </c>
      <c r="P113" s="68">
        <v>0</v>
      </c>
      <c r="Q113" s="67">
        <f t="shared" si="194"/>
        <v>0</v>
      </c>
      <c r="R113" s="68">
        <v>0</v>
      </c>
      <c r="S113" s="67">
        <f t="shared" si="195"/>
        <v>0</v>
      </c>
      <c r="T113" s="72">
        <v>10</v>
      </c>
      <c r="U113" s="74">
        <f t="shared" si="207"/>
        <v>8</v>
      </c>
      <c r="V113" s="72">
        <v>0</v>
      </c>
      <c r="W113" s="184">
        <v>3</v>
      </c>
      <c r="X113" s="195">
        <v>0</v>
      </c>
      <c r="Y113" s="74">
        <v>0</v>
      </c>
      <c r="Z113" s="66">
        <v>0</v>
      </c>
      <c r="AA113" s="66">
        <f t="shared" si="454"/>
        <v>0</v>
      </c>
      <c r="AB113" s="93">
        <f t="shared" si="420"/>
        <v>146.54</v>
      </c>
      <c r="AC113" s="99">
        <v>0</v>
      </c>
      <c r="AD113" s="99">
        <v>0</v>
      </c>
      <c r="AE113" s="72">
        <v>0</v>
      </c>
      <c r="AF113" s="191">
        <v>0</v>
      </c>
      <c r="AG113" s="145">
        <f t="shared" si="208"/>
        <v>0</v>
      </c>
      <c r="AH113" s="188">
        <v>0</v>
      </c>
      <c r="AI113" s="94">
        <v>100</v>
      </c>
      <c r="AJ113" s="95">
        <f t="shared" si="511"/>
        <v>100</v>
      </c>
      <c r="AK113" s="96">
        <f t="shared" si="512"/>
        <v>0</v>
      </c>
      <c r="AL113" s="147"/>
      <c r="AM113" s="4"/>
      <c r="AN113" s="7">
        <f t="shared" si="488"/>
        <v>1</v>
      </c>
      <c r="AO113" s="7">
        <f t="shared" si="489"/>
        <v>0</v>
      </c>
      <c r="AP113" s="7">
        <f t="shared" si="490"/>
        <v>0</v>
      </c>
      <c r="AQ113" s="7">
        <f t="shared" si="491"/>
        <v>0</v>
      </c>
      <c r="AR113" s="7">
        <f t="shared" si="492"/>
        <v>0</v>
      </c>
      <c r="AS113" s="7">
        <f t="shared" si="493"/>
        <v>0</v>
      </c>
      <c r="AT113" s="7">
        <f t="shared" si="494"/>
        <v>0</v>
      </c>
      <c r="AU113" s="7">
        <f t="shared" si="495"/>
        <v>0</v>
      </c>
      <c r="AV113" s="7">
        <f t="shared" si="496"/>
        <v>0</v>
      </c>
      <c r="AW113" s="7">
        <f t="shared" si="497"/>
        <v>0</v>
      </c>
      <c r="AX113" s="75">
        <f t="shared" si="498"/>
        <v>100</v>
      </c>
      <c r="AY113" s="129"/>
      <c r="AZ113" s="129"/>
      <c r="BA113" s="137">
        <v>4424110</v>
      </c>
      <c r="BB113" s="136" t="s">
        <v>330</v>
      </c>
      <c r="BI113" s="166"/>
      <c r="BJ113" s="166"/>
      <c r="BK113" s="166"/>
    </row>
    <row r="114" spans="1:63" ht="145.5" customHeight="1">
      <c r="A114" s="108">
        <v>108</v>
      </c>
      <c r="B114" s="163">
        <v>900862</v>
      </c>
      <c r="C114" s="84" t="s">
        <v>388</v>
      </c>
      <c r="D114" s="155" t="s">
        <v>235</v>
      </c>
      <c r="E114" s="122" t="s">
        <v>201</v>
      </c>
      <c r="F114" s="116">
        <v>204</v>
      </c>
      <c r="G114" s="127" t="s">
        <v>234</v>
      </c>
      <c r="H114" s="73">
        <v>17</v>
      </c>
      <c r="I114" s="109">
        <v>0</v>
      </c>
      <c r="J114" s="64">
        <f t="shared" si="206"/>
        <v>17</v>
      </c>
      <c r="K114" s="65">
        <f t="shared" si="190"/>
        <v>136</v>
      </c>
      <c r="L114" s="66">
        <f t="shared" si="191"/>
        <v>0.98076923076923073</v>
      </c>
      <c r="M114" s="67">
        <f t="shared" si="192"/>
        <v>133.38461538461539</v>
      </c>
      <c r="N114" s="73">
        <v>0</v>
      </c>
      <c r="O114" s="67">
        <f t="shared" si="193"/>
        <v>0</v>
      </c>
      <c r="P114" s="68">
        <v>0</v>
      </c>
      <c r="Q114" s="67">
        <f t="shared" si="194"/>
        <v>0</v>
      </c>
      <c r="R114" s="68">
        <v>0</v>
      </c>
      <c r="S114" s="67">
        <f t="shared" si="195"/>
        <v>0</v>
      </c>
      <c r="T114" s="72">
        <v>10</v>
      </c>
      <c r="U114" s="74">
        <f t="shared" si="207"/>
        <v>8.5</v>
      </c>
      <c r="V114" s="72">
        <v>0</v>
      </c>
      <c r="W114" s="184">
        <v>3</v>
      </c>
      <c r="X114" s="195">
        <v>0</v>
      </c>
      <c r="Y114" s="74">
        <v>0</v>
      </c>
      <c r="Z114" s="66">
        <v>0</v>
      </c>
      <c r="AA114" s="66">
        <f t="shared" si="454"/>
        <v>0</v>
      </c>
      <c r="AB114" s="93">
        <f t="shared" si="420"/>
        <v>154.88</v>
      </c>
      <c r="AC114" s="99">
        <v>0</v>
      </c>
      <c r="AD114" s="99">
        <v>0</v>
      </c>
      <c r="AE114" s="72">
        <v>0</v>
      </c>
      <c r="AF114" s="191">
        <v>0</v>
      </c>
      <c r="AG114" s="145">
        <f t="shared" si="208"/>
        <v>0</v>
      </c>
      <c r="AH114" s="188">
        <v>0</v>
      </c>
      <c r="AI114" s="94">
        <v>100</v>
      </c>
      <c r="AJ114" s="95">
        <f t="shared" si="511"/>
        <v>100</v>
      </c>
      <c r="AK114" s="96">
        <f t="shared" si="512"/>
        <v>0</v>
      </c>
      <c r="AL114" s="147"/>
      <c r="AM114" s="4"/>
      <c r="AN114" s="7">
        <f t="shared" ref="AN114:AN116" si="524">INT(AI114/100)</f>
        <v>1</v>
      </c>
      <c r="AO114" s="7">
        <f t="shared" ref="AO114:AO116" si="525">INT(MOD(AI114,100)/50)</f>
        <v>0</v>
      </c>
      <c r="AP114" s="7">
        <f t="shared" ref="AP114:AP116" si="526">INT(MOD(AI114,50)/20)</f>
        <v>0</v>
      </c>
      <c r="AQ114" s="7">
        <f t="shared" ref="AQ114:AQ116" si="527">INT((AI114-AN114*100-AO114*50-AP114*20)/10)</f>
        <v>0</v>
      </c>
      <c r="AR114" s="7">
        <f t="shared" ref="AR114:AR116" si="528">INT(AK114/20000)</f>
        <v>0</v>
      </c>
      <c r="AS114" s="7">
        <f t="shared" ref="AS114:AS116" si="529">INT(MOD(AK114,20000)/10000)</f>
        <v>0</v>
      </c>
      <c r="AT114" s="7">
        <f t="shared" ref="AT114:AT116" si="530">INT(MOD(AK114,10000)/5000)</f>
        <v>0</v>
      </c>
      <c r="AU114" s="7">
        <f t="shared" ref="AU114:AU116" si="531">INT(MOD(AK114,5000)/1000)</f>
        <v>0</v>
      </c>
      <c r="AV114" s="7">
        <f t="shared" ref="AV114:AV116" si="532">INT(MOD(AK114,1000)/500)</f>
        <v>0</v>
      </c>
      <c r="AW114" s="7">
        <f t="shared" ref="AW114:AW116" si="533">INT(MOD(AK114,500)/100)</f>
        <v>0</v>
      </c>
      <c r="AX114" s="75">
        <f t="shared" ref="AX114:AX116" si="534">AN114*100+AO114*50+AP114*20+AQ114*10</f>
        <v>100</v>
      </c>
      <c r="AY114" s="129"/>
      <c r="AZ114" s="129"/>
      <c r="BA114" s="137">
        <v>4401938</v>
      </c>
      <c r="BB114" s="136" t="s">
        <v>343</v>
      </c>
      <c r="BI114" s="166"/>
      <c r="BJ114" s="166"/>
      <c r="BK114" s="166"/>
    </row>
    <row r="115" spans="1:63" ht="145.5" customHeight="1">
      <c r="A115" s="108">
        <v>109</v>
      </c>
      <c r="B115" s="163">
        <v>900871</v>
      </c>
      <c r="C115" s="122" t="s">
        <v>580</v>
      </c>
      <c r="D115" s="155" t="s">
        <v>635</v>
      </c>
      <c r="E115" s="122" t="s">
        <v>201</v>
      </c>
      <c r="F115" s="175">
        <v>204</v>
      </c>
      <c r="G115" s="127" t="s">
        <v>581</v>
      </c>
      <c r="H115" s="73">
        <v>17</v>
      </c>
      <c r="I115" s="109">
        <v>0</v>
      </c>
      <c r="J115" s="64">
        <f t="shared" ref="J115" si="535">H115+I115</f>
        <v>17</v>
      </c>
      <c r="K115" s="65">
        <f t="shared" ref="K115" si="536">J115*8</f>
        <v>136</v>
      </c>
      <c r="L115" s="66">
        <f t="shared" ref="L115" si="537">F115/26/8</f>
        <v>0.98076923076923073</v>
      </c>
      <c r="M115" s="67">
        <f t="shared" ref="M115" si="538">F115/26*J115</f>
        <v>133.38461538461539</v>
      </c>
      <c r="N115" s="73">
        <v>4</v>
      </c>
      <c r="O115" s="67">
        <f t="shared" ref="O115" si="539">F115/26/8*1.5*N115</f>
        <v>5.8846153846153841</v>
      </c>
      <c r="P115" s="68">
        <v>0</v>
      </c>
      <c r="Q115" s="67">
        <f t="shared" ref="Q115" si="540">F115/26/8*2*P115</f>
        <v>0</v>
      </c>
      <c r="R115" s="68">
        <v>0</v>
      </c>
      <c r="S115" s="67">
        <f t="shared" ref="S115" si="541">F115/26/8*2*R115</f>
        <v>0</v>
      </c>
      <c r="T115" s="72">
        <v>10</v>
      </c>
      <c r="U115" s="74">
        <f t="shared" ref="U115" si="542">13/26*H115</f>
        <v>8.5</v>
      </c>
      <c r="V115" s="72">
        <v>0</v>
      </c>
      <c r="W115" s="184">
        <v>3</v>
      </c>
      <c r="X115" s="195">
        <v>0</v>
      </c>
      <c r="Y115" s="74">
        <v>0</v>
      </c>
      <c r="Z115" s="66">
        <v>0</v>
      </c>
      <c r="AA115" s="66">
        <f t="shared" si="454"/>
        <v>1</v>
      </c>
      <c r="AB115" s="93">
        <f t="shared" si="420"/>
        <v>161.77000000000001</v>
      </c>
      <c r="AC115" s="99">
        <v>0</v>
      </c>
      <c r="AD115" s="99">
        <v>0</v>
      </c>
      <c r="AE115" s="72">
        <v>0</v>
      </c>
      <c r="AF115" s="191">
        <v>0</v>
      </c>
      <c r="AG115" s="145">
        <f t="shared" ref="AG115" si="543">(IF(((AB115-T115-U115-AA115)*$AP$2-(AC115+AD115)*150000)&lt;1500001,((AB115-T115-U115-AA115)*$AP$2-(AC115+AD115)*150000)*0%,IF(((AB115-T115-U115-AA115)*$AP$2-(AC115+AD115)*150000)&lt;=2000000,(((AB115-T115-U115-AA115)*$AP$2-(AC115+AD115)*150000)*5%-75000),IF(((AB115-T115-U115-AA115)*$AP$2-(AC115+AD115)*150000)&lt;=8500000,(((AB115-T115-U115-AA115)*$AP$2-(AC115+AD115)*150000)*10%-175000),IF(((AB115-T115-U115-AA115)*$AP$2-(AC115+AD115)*150000)&lt;=12500000,(((AB115-T115-U115-AA115)*$AP$2-(AC115+AD115)*150000)*15%-600000),(((AB115-T115-U115-AA115)*$AP$2-(AC115+AD115)*150000)*20%-1250000))))))/$AP$2</f>
        <v>0</v>
      </c>
      <c r="AH115" s="188">
        <v>0</v>
      </c>
      <c r="AI115" s="94">
        <v>100</v>
      </c>
      <c r="AJ115" s="95">
        <f t="shared" ref="AJ115" si="544">ROUNDDOWN(AI115,-1)</f>
        <v>100</v>
      </c>
      <c r="AK115" s="96">
        <f t="shared" ref="AK115" si="545">ROUND((AI115-AJ115)*4000,-2)</f>
        <v>0</v>
      </c>
      <c r="AL115" s="147"/>
      <c r="AM115" s="4"/>
      <c r="AN115" s="7">
        <f t="shared" ref="AN115" si="546">INT(AI115/100)</f>
        <v>1</v>
      </c>
      <c r="AO115" s="7">
        <f t="shared" ref="AO115" si="547">INT(MOD(AI115,100)/50)</f>
        <v>0</v>
      </c>
      <c r="AP115" s="7">
        <f t="shared" ref="AP115" si="548">INT(MOD(AI115,50)/20)</f>
        <v>0</v>
      </c>
      <c r="AQ115" s="7">
        <f t="shared" ref="AQ115" si="549">INT((AI115-AN115*100-AO115*50-AP115*20)/10)</f>
        <v>0</v>
      </c>
      <c r="AR115" s="7">
        <f t="shared" ref="AR115" si="550">INT(AK115/20000)</f>
        <v>0</v>
      </c>
      <c r="AS115" s="7">
        <f t="shared" ref="AS115" si="551">INT(MOD(AK115,20000)/10000)</f>
        <v>0</v>
      </c>
      <c r="AT115" s="7">
        <f t="shared" ref="AT115" si="552">INT(MOD(AK115,10000)/5000)</f>
        <v>0</v>
      </c>
      <c r="AU115" s="7">
        <f t="shared" ref="AU115" si="553">INT(MOD(AK115,5000)/1000)</f>
        <v>0</v>
      </c>
      <c r="AV115" s="7">
        <f t="shared" ref="AV115" si="554">INT(MOD(AK115,1000)/500)</f>
        <v>0</v>
      </c>
      <c r="AW115" s="7">
        <f t="shared" ref="AW115" si="555">INT(MOD(AK115,500)/100)</f>
        <v>0</v>
      </c>
      <c r="AX115" s="75">
        <f t="shared" ref="AX115" si="556">AN115*100+AO115*50+AP115*20+AQ115*10</f>
        <v>100</v>
      </c>
      <c r="AY115" s="129"/>
      <c r="AZ115" s="129"/>
      <c r="BA115" s="137">
        <v>3948113</v>
      </c>
      <c r="BB115" s="136" t="s">
        <v>331</v>
      </c>
      <c r="BI115" s="166"/>
      <c r="BJ115" s="166"/>
      <c r="BK115" s="166"/>
    </row>
    <row r="116" spans="1:63" ht="145.5" customHeight="1">
      <c r="A116" s="108">
        <v>110</v>
      </c>
      <c r="B116" s="163">
        <v>900878</v>
      </c>
      <c r="C116" s="122" t="s">
        <v>623</v>
      </c>
      <c r="D116" s="155" t="s">
        <v>235</v>
      </c>
      <c r="E116" s="122" t="s">
        <v>201</v>
      </c>
      <c r="F116" s="175">
        <v>204</v>
      </c>
      <c r="G116" s="127" t="s">
        <v>624</v>
      </c>
      <c r="H116" s="73">
        <v>15.5</v>
      </c>
      <c r="I116" s="109">
        <v>0</v>
      </c>
      <c r="J116" s="64">
        <f t="shared" si="206"/>
        <v>15.5</v>
      </c>
      <c r="K116" s="65">
        <f t="shared" si="190"/>
        <v>124</v>
      </c>
      <c r="L116" s="66">
        <f t="shared" si="191"/>
        <v>0.98076923076923073</v>
      </c>
      <c r="M116" s="67">
        <f t="shared" si="192"/>
        <v>121.61538461538461</v>
      </c>
      <c r="N116" s="73">
        <v>0</v>
      </c>
      <c r="O116" s="67">
        <f t="shared" si="193"/>
        <v>0</v>
      </c>
      <c r="P116" s="68">
        <v>0</v>
      </c>
      <c r="Q116" s="67">
        <f t="shared" si="194"/>
        <v>0</v>
      </c>
      <c r="R116" s="68">
        <v>0</v>
      </c>
      <c r="S116" s="67">
        <f t="shared" si="195"/>
        <v>0</v>
      </c>
      <c r="T116" s="72">
        <v>10</v>
      </c>
      <c r="U116" s="74">
        <f t="shared" si="207"/>
        <v>7.75</v>
      </c>
      <c r="V116" s="72">
        <v>0</v>
      </c>
      <c r="W116" s="184">
        <v>3</v>
      </c>
      <c r="X116" s="195">
        <v>0</v>
      </c>
      <c r="Y116" s="74">
        <v>0</v>
      </c>
      <c r="Z116" s="66">
        <v>0</v>
      </c>
      <c r="AA116" s="66">
        <f t="shared" ref="AA116" si="557">N116*0.25</f>
        <v>0</v>
      </c>
      <c r="AB116" s="93">
        <f t="shared" ref="AB116" si="558">ROUND(M116+O116+Q116+S116+T116+U116+V116+W116+X116+Y116+Z116+AA116,2)</f>
        <v>142.37</v>
      </c>
      <c r="AC116" s="99">
        <v>1</v>
      </c>
      <c r="AD116" s="99">
        <v>2</v>
      </c>
      <c r="AE116" s="72">
        <v>0</v>
      </c>
      <c r="AF116" s="191">
        <v>0</v>
      </c>
      <c r="AG116" s="145">
        <f t="shared" si="208"/>
        <v>0</v>
      </c>
      <c r="AH116" s="188">
        <v>0</v>
      </c>
      <c r="AI116" s="94">
        <v>100</v>
      </c>
      <c r="AJ116" s="95">
        <f t="shared" si="511"/>
        <v>100</v>
      </c>
      <c r="AK116" s="96">
        <f t="shared" si="512"/>
        <v>0</v>
      </c>
      <c r="AL116" s="147"/>
      <c r="AM116" s="4"/>
      <c r="AN116" s="7">
        <f t="shared" si="524"/>
        <v>1</v>
      </c>
      <c r="AO116" s="7">
        <f t="shared" si="525"/>
        <v>0</v>
      </c>
      <c r="AP116" s="7">
        <f t="shared" si="526"/>
        <v>0</v>
      </c>
      <c r="AQ116" s="7">
        <f t="shared" si="527"/>
        <v>0</v>
      </c>
      <c r="AR116" s="7">
        <f t="shared" si="528"/>
        <v>0</v>
      </c>
      <c r="AS116" s="7">
        <f t="shared" si="529"/>
        <v>0</v>
      </c>
      <c r="AT116" s="7">
        <f t="shared" si="530"/>
        <v>0</v>
      </c>
      <c r="AU116" s="7">
        <f t="shared" si="531"/>
        <v>0</v>
      </c>
      <c r="AV116" s="7">
        <f t="shared" si="532"/>
        <v>0</v>
      </c>
      <c r="AW116" s="7">
        <f t="shared" si="533"/>
        <v>0</v>
      </c>
      <c r="AX116" s="75">
        <f t="shared" si="534"/>
        <v>100</v>
      </c>
      <c r="AY116" s="129"/>
      <c r="AZ116" s="129"/>
      <c r="BA116" s="137">
        <v>3948113</v>
      </c>
      <c r="BB116" s="136" t="s">
        <v>331</v>
      </c>
      <c r="BI116" s="166"/>
      <c r="BJ116" s="166"/>
      <c r="BK116" s="166"/>
    </row>
    <row r="117" spans="1:63" ht="145.5" customHeight="1">
      <c r="A117" s="108">
        <v>111</v>
      </c>
      <c r="B117" s="163">
        <v>900882</v>
      </c>
      <c r="C117" s="84" t="s">
        <v>240</v>
      </c>
      <c r="D117" s="155" t="s">
        <v>96</v>
      </c>
      <c r="E117" s="122" t="s">
        <v>618</v>
      </c>
      <c r="F117" s="118">
        <v>210</v>
      </c>
      <c r="G117" s="128" t="s">
        <v>241</v>
      </c>
      <c r="H117" s="73">
        <v>17</v>
      </c>
      <c r="I117" s="109">
        <v>0</v>
      </c>
      <c r="J117" s="64">
        <f t="shared" si="206"/>
        <v>17</v>
      </c>
      <c r="K117" s="65">
        <f t="shared" si="190"/>
        <v>136</v>
      </c>
      <c r="L117" s="66">
        <f t="shared" si="191"/>
        <v>1.0096153846153846</v>
      </c>
      <c r="M117" s="67">
        <f t="shared" si="192"/>
        <v>137.30769230769229</v>
      </c>
      <c r="N117" s="73">
        <v>0</v>
      </c>
      <c r="O117" s="67">
        <f t="shared" si="193"/>
        <v>0</v>
      </c>
      <c r="P117" s="68">
        <v>0</v>
      </c>
      <c r="Q117" s="67">
        <f t="shared" si="194"/>
        <v>0</v>
      </c>
      <c r="R117" s="68">
        <v>0</v>
      </c>
      <c r="S117" s="67">
        <f t="shared" si="195"/>
        <v>0</v>
      </c>
      <c r="T117" s="72">
        <v>0</v>
      </c>
      <c r="U117" s="72">
        <v>0</v>
      </c>
      <c r="V117" s="72">
        <v>0</v>
      </c>
      <c r="W117" s="184">
        <v>3</v>
      </c>
      <c r="X117" s="195">
        <v>0</v>
      </c>
      <c r="Y117" s="74">
        <v>0</v>
      </c>
      <c r="Z117" s="187">
        <v>250</v>
      </c>
      <c r="AA117" s="66">
        <f t="shared" si="454"/>
        <v>0</v>
      </c>
      <c r="AB117" s="93">
        <f t="shared" si="420"/>
        <v>390.31</v>
      </c>
      <c r="AC117" s="99">
        <v>1</v>
      </c>
      <c r="AD117" s="99">
        <v>0</v>
      </c>
      <c r="AE117" s="72">
        <v>0</v>
      </c>
      <c r="AF117" s="191">
        <v>0</v>
      </c>
      <c r="AG117" s="145">
        <f t="shared" si="208"/>
        <v>0</v>
      </c>
      <c r="AH117" s="188">
        <v>0</v>
      </c>
      <c r="AI117" s="94">
        <v>150</v>
      </c>
      <c r="AJ117" s="95">
        <f t="shared" si="511"/>
        <v>150</v>
      </c>
      <c r="AK117" s="96">
        <f t="shared" si="512"/>
        <v>0</v>
      </c>
      <c r="AL117" s="147"/>
      <c r="AM117" s="4"/>
      <c r="AN117" s="7">
        <f t="shared" ref="AN117:AN120" si="559">INT(AI117/100)</f>
        <v>1</v>
      </c>
      <c r="AO117" s="7">
        <f t="shared" ref="AO117:AO120" si="560">INT(MOD(AI117,100)/50)</f>
        <v>1</v>
      </c>
      <c r="AP117" s="7">
        <f t="shared" ref="AP117:AP120" si="561">INT(MOD(AI117,50)/20)</f>
        <v>0</v>
      </c>
      <c r="AQ117" s="7">
        <f t="shared" ref="AQ117:AQ120" si="562">INT((AI117-AN117*100-AO117*50-AP117*20)/10)</f>
        <v>0</v>
      </c>
      <c r="AR117" s="7">
        <f t="shared" ref="AR117:AR120" si="563">INT(AK117/20000)</f>
        <v>0</v>
      </c>
      <c r="AS117" s="7">
        <f t="shared" ref="AS117:AS120" si="564">INT(MOD(AK117,20000)/10000)</f>
        <v>0</v>
      </c>
      <c r="AT117" s="7">
        <f t="shared" ref="AT117:AT120" si="565">INT(MOD(AK117,10000)/5000)</f>
        <v>0</v>
      </c>
      <c r="AU117" s="7">
        <f t="shared" ref="AU117:AU120" si="566">INT(MOD(AK117,5000)/1000)</f>
        <v>0</v>
      </c>
      <c r="AV117" s="7">
        <f t="shared" ref="AV117:AV120" si="567">INT(MOD(AK117,1000)/500)</f>
        <v>0</v>
      </c>
      <c r="AW117" s="7">
        <f t="shared" ref="AW117:AW120" si="568">INT(MOD(AK117,500)/100)</f>
        <v>0</v>
      </c>
      <c r="AX117" s="75">
        <f t="shared" ref="AX117:AX120" si="569">AN117*100+AO117*50+AP117*20+AQ117*10</f>
        <v>150</v>
      </c>
      <c r="AY117" s="129"/>
      <c r="AZ117" s="129"/>
      <c r="BA117" s="137">
        <v>3981918</v>
      </c>
      <c r="BB117" s="136" t="s">
        <v>332</v>
      </c>
      <c r="BI117" s="166"/>
      <c r="BJ117" s="166"/>
      <c r="BK117" s="166"/>
    </row>
    <row r="118" spans="1:63" ht="145.5" customHeight="1">
      <c r="A118" s="108">
        <v>112</v>
      </c>
      <c r="B118" s="163">
        <v>900888</v>
      </c>
      <c r="C118" s="84" t="s">
        <v>389</v>
      </c>
      <c r="D118" s="155" t="s">
        <v>86</v>
      </c>
      <c r="E118" s="122" t="s">
        <v>201</v>
      </c>
      <c r="F118" s="116">
        <v>204</v>
      </c>
      <c r="G118" s="128" t="s">
        <v>333</v>
      </c>
      <c r="H118" s="73">
        <v>11</v>
      </c>
      <c r="I118" s="109">
        <v>0</v>
      </c>
      <c r="J118" s="64">
        <f t="shared" si="206"/>
        <v>11</v>
      </c>
      <c r="K118" s="65">
        <f t="shared" si="190"/>
        <v>88</v>
      </c>
      <c r="L118" s="66">
        <f t="shared" si="191"/>
        <v>0.98076923076923073</v>
      </c>
      <c r="M118" s="67">
        <f t="shared" si="192"/>
        <v>86.307692307692307</v>
      </c>
      <c r="N118" s="73">
        <v>2</v>
      </c>
      <c r="O118" s="67">
        <f t="shared" si="193"/>
        <v>2.9423076923076921</v>
      </c>
      <c r="P118" s="68">
        <v>0</v>
      </c>
      <c r="Q118" s="67">
        <f t="shared" si="194"/>
        <v>0</v>
      </c>
      <c r="R118" s="68">
        <v>0</v>
      </c>
      <c r="S118" s="67">
        <f t="shared" si="195"/>
        <v>0</v>
      </c>
      <c r="T118" s="72">
        <v>5</v>
      </c>
      <c r="U118" s="74">
        <f t="shared" si="207"/>
        <v>5.5</v>
      </c>
      <c r="V118" s="72">
        <v>0</v>
      </c>
      <c r="W118" s="184">
        <v>3</v>
      </c>
      <c r="X118" s="195">
        <v>0</v>
      </c>
      <c r="Y118" s="74">
        <v>0</v>
      </c>
      <c r="Z118" s="183">
        <v>0</v>
      </c>
      <c r="AA118" s="66">
        <f t="shared" si="454"/>
        <v>0.5</v>
      </c>
      <c r="AB118" s="93">
        <f t="shared" si="420"/>
        <v>103.25</v>
      </c>
      <c r="AC118" s="99">
        <v>0</v>
      </c>
      <c r="AD118" s="99">
        <v>0</v>
      </c>
      <c r="AE118" s="72">
        <v>0</v>
      </c>
      <c r="AF118" s="191">
        <v>0</v>
      </c>
      <c r="AG118" s="145">
        <f t="shared" si="208"/>
        <v>0</v>
      </c>
      <c r="AH118" s="188">
        <v>0</v>
      </c>
      <c r="AI118" s="94">
        <v>100</v>
      </c>
      <c r="AJ118" s="95">
        <f t="shared" si="511"/>
        <v>100</v>
      </c>
      <c r="AK118" s="96">
        <f t="shared" si="512"/>
        <v>0</v>
      </c>
      <c r="AL118" s="147"/>
      <c r="AM118" s="4"/>
      <c r="AN118" s="7">
        <f t="shared" ref="AN118" si="570">INT(AI118/100)</f>
        <v>1</v>
      </c>
      <c r="AO118" s="7">
        <f t="shared" ref="AO118" si="571">INT(MOD(AI118,100)/50)</f>
        <v>0</v>
      </c>
      <c r="AP118" s="7">
        <f t="shared" ref="AP118" si="572">INT(MOD(AI118,50)/20)</f>
        <v>0</v>
      </c>
      <c r="AQ118" s="7">
        <f t="shared" ref="AQ118" si="573">INT((AI118-AN118*100-AO118*50-AP118*20)/10)</f>
        <v>0</v>
      </c>
      <c r="AR118" s="7">
        <f t="shared" ref="AR118" si="574">INT(AK118/20000)</f>
        <v>0</v>
      </c>
      <c r="AS118" s="7">
        <f t="shared" ref="AS118" si="575">INT(MOD(AK118,20000)/10000)</f>
        <v>0</v>
      </c>
      <c r="AT118" s="7">
        <f t="shared" ref="AT118" si="576">INT(MOD(AK118,10000)/5000)</f>
        <v>0</v>
      </c>
      <c r="AU118" s="7">
        <f t="shared" ref="AU118" si="577">INT(MOD(AK118,5000)/1000)</f>
        <v>0</v>
      </c>
      <c r="AV118" s="7">
        <f t="shared" ref="AV118" si="578">INT(MOD(AK118,1000)/500)</f>
        <v>0</v>
      </c>
      <c r="AW118" s="7">
        <f t="shared" ref="AW118" si="579">INT(MOD(AK118,500)/100)</f>
        <v>0</v>
      </c>
      <c r="AX118" s="75">
        <f t="shared" ref="AX118" si="580">AN118*100+AO118*50+AP118*20+AQ118*10</f>
        <v>100</v>
      </c>
      <c r="AY118" s="129"/>
      <c r="AZ118" s="129"/>
      <c r="BA118" s="137">
        <v>4418656</v>
      </c>
      <c r="BB118" s="136" t="s">
        <v>344</v>
      </c>
      <c r="BI118" s="166"/>
      <c r="BJ118" s="166"/>
      <c r="BK118" s="166"/>
    </row>
    <row r="119" spans="1:63" ht="145.5" customHeight="1">
      <c r="A119" s="108">
        <v>113</v>
      </c>
      <c r="B119" s="163">
        <v>900889</v>
      </c>
      <c r="C119" s="84" t="s">
        <v>390</v>
      </c>
      <c r="D119" s="155" t="s">
        <v>88</v>
      </c>
      <c r="E119" s="122" t="s">
        <v>201</v>
      </c>
      <c r="F119" s="116">
        <v>204</v>
      </c>
      <c r="G119" s="128" t="s">
        <v>334</v>
      </c>
      <c r="H119" s="73">
        <v>17</v>
      </c>
      <c r="I119" s="109">
        <v>0</v>
      </c>
      <c r="J119" s="64">
        <f t="shared" si="206"/>
        <v>17</v>
      </c>
      <c r="K119" s="65">
        <f t="shared" si="190"/>
        <v>136</v>
      </c>
      <c r="L119" s="66">
        <f t="shared" si="191"/>
        <v>0.98076923076923073</v>
      </c>
      <c r="M119" s="67">
        <f t="shared" si="192"/>
        <v>133.38461538461539</v>
      </c>
      <c r="N119" s="73">
        <v>4</v>
      </c>
      <c r="O119" s="67">
        <f t="shared" si="193"/>
        <v>5.8846153846153841</v>
      </c>
      <c r="P119" s="68">
        <v>0</v>
      </c>
      <c r="Q119" s="67">
        <f t="shared" si="194"/>
        <v>0</v>
      </c>
      <c r="R119" s="68">
        <v>0</v>
      </c>
      <c r="S119" s="67">
        <f t="shared" si="195"/>
        <v>0</v>
      </c>
      <c r="T119" s="72">
        <v>10</v>
      </c>
      <c r="U119" s="74">
        <f t="shared" si="207"/>
        <v>8.5</v>
      </c>
      <c r="V119" s="72">
        <v>0</v>
      </c>
      <c r="W119" s="184">
        <v>3</v>
      </c>
      <c r="X119" s="195">
        <v>0</v>
      </c>
      <c r="Y119" s="74">
        <v>0</v>
      </c>
      <c r="Z119" s="183">
        <v>0</v>
      </c>
      <c r="AA119" s="66">
        <f t="shared" si="454"/>
        <v>1</v>
      </c>
      <c r="AB119" s="93">
        <f t="shared" si="420"/>
        <v>161.77000000000001</v>
      </c>
      <c r="AC119" s="99">
        <v>0</v>
      </c>
      <c r="AD119" s="99">
        <v>0</v>
      </c>
      <c r="AE119" s="72">
        <v>0</v>
      </c>
      <c r="AF119" s="191">
        <v>0</v>
      </c>
      <c r="AG119" s="145">
        <f t="shared" si="208"/>
        <v>0</v>
      </c>
      <c r="AH119" s="188">
        <v>0</v>
      </c>
      <c r="AI119" s="94">
        <v>100</v>
      </c>
      <c r="AJ119" s="95">
        <f t="shared" si="511"/>
        <v>100</v>
      </c>
      <c r="AK119" s="96">
        <f t="shared" si="512"/>
        <v>0</v>
      </c>
      <c r="AL119" s="147"/>
      <c r="AM119" s="4"/>
      <c r="AN119" s="7">
        <f t="shared" si="559"/>
        <v>1</v>
      </c>
      <c r="AO119" s="7">
        <f t="shared" si="560"/>
        <v>0</v>
      </c>
      <c r="AP119" s="7">
        <f t="shared" si="561"/>
        <v>0</v>
      </c>
      <c r="AQ119" s="7">
        <f t="shared" si="562"/>
        <v>0</v>
      </c>
      <c r="AR119" s="7">
        <f t="shared" si="563"/>
        <v>0</v>
      </c>
      <c r="AS119" s="7">
        <f t="shared" si="564"/>
        <v>0</v>
      </c>
      <c r="AT119" s="7">
        <f t="shared" si="565"/>
        <v>0</v>
      </c>
      <c r="AU119" s="7">
        <f t="shared" si="566"/>
        <v>0</v>
      </c>
      <c r="AV119" s="7">
        <f t="shared" si="567"/>
        <v>0</v>
      </c>
      <c r="AW119" s="7">
        <f t="shared" si="568"/>
        <v>0</v>
      </c>
      <c r="AX119" s="75">
        <f t="shared" si="569"/>
        <v>100</v>
      </c>
      <c r="AY119" s="129"/>
      <c r="AZ119" s="129"/>
      <c r="BA119" s="137">
        <v>4418397</v>
      </c>
      <c r="BB119" s="136" t="s">
        <v>345</v>
      </c>
      <c r="BI119" s="166"/>
      <c r="BJ119" s="166"/>
      <c r="BK119" s="166"/>
    </row>
    <row r="120" spans="1:63" ht="145.5" customHeight="1">
      <c r="A120" s="108">
        <v>114</v>
      </c>
      <c r="B120" s="163">
        <v>900892</v>
      </c>
      <c r="C120" s="84" t="s">
        <v>391</v>
      </c>
      <c r="D120" s="155" t="s">
        <v>107</v>
      </c>
      <c r="E120" s="122" t="s">
        <v>201</v>
      </c>
      <c r="F120" s="116">
        <v>204</v>
      </c>
      <c r="G120" s="128" t="s">
        <v>335</v>
      </c>
      <c r="H120" s="73">
        <v>10</v>
      </c>
      <c r="I120" s="109">
        <v>0</v>
      </c>
      <c r="J120" s="64">
        <f t="shared" si="206"/>
        <v>10</v>
      </c>
      <c r="K120" s="65">
        <f t="shared" si="190"/>
        <v>80</v>
      </c>
      <c r="L120" s="66">
        <f t="shared" si="191"/>
        <v>0.98076923076923073</v>
      </c>
      <c r="M120" s="67">
        <f t="shared" si="192"/>
        <v>78.461538461538453</v>
      </c>
      <c r="N120" s="73">
        <v>0</v>
      </c>
      <c r="O120" s="67">
        <f t="shared" si="193"/>
        <v>0</v>
      </c>
      <c r="P120" s="68">
        <v>0</v>
      </c>
      <c r="Q120" s="67">
        <f t="shared" si="194"/>
        <v>0</v>
      </c>
      <c r="R120" s="68">
        <v>0</v>
      </c>
      <c r="S120" s="67">
        <f t="shared" si="195"/>
        <v>0</v>
      </c>
      <c r="T120" s="72">
        <v>5</v>
      </c>
      <c r="U120" s="74">
        <f t="shared" ref="U120:U155" si="581">13/26*H120</f>
        <v>5</v>
      </c>
      <c r="V120" s="72">
        <v>0</v>
      </c>
      <c r="W120" s="184">
        <v>3</v>
      </c>
      <c r="X120" s="195">
        <v>0</v>
      </c>
      <c r="Y120" s="74">
        <v>0</v>
      </c>
      <c r="Z120" s="183">
        <v>0</v>
      </c>
      <c r="AA120" s="66">
        <f t="shared" si="454"/>
        <v>0</v>
      </c>
      <c r="AB120" s="93">
        <f t="shared" si="420"/>
        <v>91.46</v>
      </c>
      <c r="AC120" s="99">
        <v>0</v>
      </c>
      <c r="AD120" s="99">
        <v>0</v>
      </c>
      <c r="AE120" s="72">
        <v>0</v>
      </c>
      <c r="AF120" s="191">
        <v>0</v>
      </c>
      <c r="AG120" s="145">
        <f t="shared" ref="AG120:AG155" si="582">(IF(((AB120-T120-U120-AA120)*$AP$2-(AC120+AD120)*150000)&lt;1500001,((AB120-T120-U120-AA120)*$AP$2-(AC120+AD120)*150000)*0%,IF(((AB120-T120-U120-AA120)*$AP$2-(AC120+AD120)*150000)&lt;=2000000,(((AB120-T120-U120-AA120)*$AP$2-(AC120+AD120)*150000)*5%-75000),IF(((AB120-T120-U120-AA120)*$AP$2-(AC120+AD120)*150000)&lt;=8500000,(((AB120-T120-U120-AA120)*$AP$2-(AC120+AD120)*150000)*10%-175000),IF(((AB120-T120-U120-AA120)*$AP$2-(AC120+AD120)*150000)&lt;=12500000,(((AB120-T120-U120-AA120)*$AP$2-(AC120+AD120)*150000)*15%-600000),(((AB120-T120-U120-AA120)*$AP$2-(AC120+AD120)*150000)*20%-1250000))))))/$AP$2</f>
        <v>0</v>
      </c>
      <c r="AH120" s="188">
        <v>0</v>
      </c>
      <c r="AI120" s="94">
        <v>50</v>
      </c>
      <c r="AJ120" s="95">
        <f t="shared" si="511"/>
        <v>50</v>
      </c>
      <c r="AK120" s="96">
        <f t="shared" si="512"/>
        <v>0</v>
      </c>
      <c r="AL120" s="147"/>
      <c r="AM120" s="4"/>
      <c r="AN120" s="7">
        <f t="shared" si="559"/>
        <v>0</v>
      </c>
      <c r="AO120" s="7">
        <f t="shared" si="560"/>
        <v>1</v>
      </c>
      <c r="AP120" s="7">
        <f t="shared" si="561"/>
        <v>0</v>
      </c>
      <c r="AQ120" s="7">
        <f t="shared" si="562"/>
        <v>0</v>
      </c>
      <c r="AR120" s="7">
        <f t="shared" si="563"/>
        <v>0</v>
      </c>
      <c r="AS120" s="7">
        <f t="shared" si="564"/>
        <v>0</v>
      </c>
      <c r="AT120" s="7">
        <f t="shared" si="565"/>
        <v>0</v>
      </c>
      <c r="AU120" s="7">
        <f t="shared" si="566"/>
        <v>0</v>
      </c>
      <c r="AV120" s="7">
        <f t="shared" si="567"/>
        <v>0</v>
      </c>
      <c r="AW120" s="7">
        <f t="shared" si="568"/>
        <v>0</v>
      </c>
      <c r="AX120" s="75">
        <f t="shared" si="569"/>
        <v>50</v>
      </c>
      <c r="AY120" s="129"/>
      <c r="AZ120" s="129"/>
      <c r="BA120" s="137">
        <v>4424077</v>
      </c>
      <c r="BB120" s="136" t="s">
        <v>346</v>
      </c>
      <c r="BI120" s="166"/>
      <c r="BJ120" s="166"/>
      <c r="BK120" s="166"/>
    </row>
    <row r="121" spans="1:63" ht="145.5" customHeight="1">
      <c r="A121" s="108">
        <v>115</v>
      </c>
      <c r="B121" s="163">
        <v>900910</v>
      </c>
      <c r="C121" s="84" t="s">
        <v>392</v>
      </c>
      <c r="D121" s="155" t="s">
        <v>108</v>
      </c>
      <c r="E121" s="122" t="s">
        <v>201</v>
      </c>
      <c r="F121" s="116">
        <v>204</v>
      </c>
      <c r="G121" s="128" t="s">
        <v>352</v>
      </c>
      <c r="H121" s="73">
        <v>14</v>
      </c>
      <c r="I121" s="109">
        <v>0</v>
      </c>
      <c r="J121" s="64">
        <f t="shared" ref="J121:J165" si="583">H121+I121</f>
        <v>14</v>
      </c>
      <c r="K121" s="65">
        <f t="shared" ref="K121:K165" si="584">J121*8</f>
        <v>112</v>
      </c>
      <c r="L121" s="66">
        <f t="shared" ref="L121:L165" si="585">F121/26/8</f>
        <v>0.98076923076923073</v>
      </c>
      <c r="M121" s="67">
        <f t="shared" ref="M121:M165" si="586">F121/26*J121</f>
        <v>109.84615384615384</v>
      </c>
      <c r="N121" s="73">
        <v>0</v>
      </c>
      <c r="O121" s="67">
        <f t="shared" ref="O121:O165" si="587">F121/26/8*1.5*N121</f>
        <v>0</v>
      </c>
      <c r="P121" s="68">
        <v>0</v>
      </c>
      <c r="Q121" s="67">
        <f t="shared" ref="Q121:Q165" si="588">F121/26/8*2*P121</f>
        <v>0</v>
      </c>
      <c r="R121" s="68">
        <v>0</v>
      </c>
      <c r="S121" s="67">
        <f t="shared" ref="S121:S165" si="589">F121/26/8*2*R121</f>
        <v>0</v>
      </c>
      <c r="T121" s="72">
        <v>10</v>
      </c>
      <c r="U121" s="74">
        <f t="shared" si="581"/>
        <v>7</v>
      </c>
      <c r="V121" s="72">
        <v>0</v>
      </c>
      <c r="W121" s="184">
        <v>3</v>
      </c>
      <c r="X121" s="195">
        <v>0</v>
      </c>
      <c r="Y121" s="74">
        <v>0</v>
      </c>
      <c r="Z121" s="183">
        <v>0</v>
      </c>
      <c r="AA121" s="66">
        <f t="shared" si="454"/>
        <v>0</v>
      </c>
      <c r="AB121" s="93">
        <f t="shared" si="420"/>
        <v>129.85</v>
      </c>
      <c r="AC121" s="99">
        <v>0</v>
      </c>
      <c r="AD121" s="99">
        <v>0</v>
      </c>
      <c r="AE121" s="72">
        <v>0</v>
      </c>
      <c r="AF121" s="191">
        <v>0</v>
      </c>
      <c r="AG121" s="145">
        <f t="shared" si="582"/>
        <v>0</v>
      </c>
      <c r="AH121" s="188">
        <v>0</v>
      </c>
      <c r="AI121" s="94">
        <v>100</v>
      </c>
      <c r="AJ121" s="95">
        <f t="shared" si="511"/>
        <v>100</v>
      </c>
      <c r="AK121" s="96">
        <f t="shared" si="512"/>
        <v>0</v>
      </c>
      <c r="AL121" s="147"/>
      <c r="AM121" s="4"/>
      <c r="AN121" s="7">
        <f t="shared" ref="AN121:AN135" si="590">INT(AI121/100)</f>
        <v>1</v>
      </c>
      <c r="AO121" s="7">
        <f t="shared" ref="AO121:AO135" si="591">INT(MOD(AI121,100)/50)</f>
        <v>0</v>
      </c>
      <c r="AP121" s="7">
        <f t="shared" ref="AP121:AP135" si="592">INT(MOD(AI121,50)/20)</f>
        <v>0</v>
      </c>
      <c r="AQ121" s="7">
        <f t="shared" ref="AQ121:AQ135" si="593">INT((AI121-AN121*100-AO121*50-AP121*20)/10)</f>
        <v>0</v>
      </c>
      <c r="AR121" s="7">
        <f t="shared" ref="AR121:AR135" si="594">INT(AK121/20000)</f>
        <v>0</v>
      </c>
      <c r="AS121" s="7">
        <f t="shared" ref="AS121:AS135" si="595">INT(MOD(AK121,20000)/10000)</f>
        <v>0</v>
      </c>
      <c r="AT121" s="7">
        <f t="shared" ref="AT121:AT135" si="596">INT(MOD(AK121,10000)/5000)</f>
        <v>0</v>
      </c>
      <c r="AU121" s="7">
        <f t="shared" ref="AU121:AU135" si="597">INT(MOD(AK121,5000)/1000)</f>
        <v>0</v>
      </c>
      <c r="AV121" s="7">
        <f t="shared" ref="AV121:AV135" si="598">INT(MOD(AK121,1000)/500)</f>
        <v>0</v>
      </c>
      <c r="AW121" s="7">
        <f t="shared" ref="AW121:AW135" si="599">INT(MOD(AK121,500)/100)</f>
        <v>0</v>
      </c>
      <c r="AX121" s="75">
        <f t="shared" ref="AX121:AX135" si="600">AN121*100+AO121*50+AP121*20+AQ121*10</f>
        <v>100</v>
      </c>
      <c r="AY121" s="129"/>
      <c r="AZ121" s="129"/>
      <c r="BA121" s="137">
        <v>4424077</v>
      </c>
      <c r="BB121" s="136" t="s">
        <v>346</v>
      </c>
      <c r="BI121" s="166"/>
      <c r="BJ121" s="166"/>
      <c r="BK121" s="166"/>
    </row>
    <row r="122" spans="1:63" ht="145.5" customHeight="1">
      <c r="A122" s="108">
        <v>116</v>
      </c>
      <c r="B122" s="163">
        <v>900915</v>
      </c>
      <c r="C122" s="84" t="s">
        <v>353</v>
      </c>
      <c r="D122" s="155" t="s">
        <v>108</v>
      </c>
      <c r="E122" s="122" t="s">
        <v>201</v>
      </c>
      <c r="F122" s="116">
        <v>204</v>
      </c>
      <c r="G122" s="128" t="s">
        <v>361</v>
      </c>
      <c r="H122" s="73">
        <v>17</v>
      </c>
      <c r="I122" s="109">
        <v>0</v>
      </c>
      <c r="J122" s="64">
        <f t="shared" si="583"/>
        <v>17</v>
      </c>
      <c r="K122" s="65">
        <f t="shared" si="584"/>
        <v>136</v>
      </c>
      <c r="L122" s="66">
        <f t="shared" si="585"/>
        <v>0.98076923076923073</v>
      </c>
      <c r="M122" s="67">
        <f t="shared" si="586"/>
        <v>133.38461538461539</v>
      </c>
      <c r="N122" s="73">
        <v>0</v>
      </c>
      <c r="O122" s="67">
        <f t="shared" si="587"/>
        <v>0</v>
      </c>
      <c r="P122" s="68">
        <v>0</v>
      </c>
      <c r="Q122" s="67">
        <f t="shared" si="588"/>
        <v>0</v>
      </c>
      <c r="R122" s="68">
        <v>0</v>
      </c>
      <c r="S122" s="67">
        <f t="shared" si="589"/>
        <v>0</v>
      </c>
      <c r="T122" s="72">
        <v>10</v>
      </c>
      <c r="U122" s="74">
        <f t="shared" si="581"/>
        <v>8.5</v>
      </c>
      <c r="V122" s="72">
        <v>0</v>
      </c>
      <c r="W122" s="184">
        <v>3</v>
      </c>
      <c r="X122" s="195">
        <v>0</v>
      </c>
      <c r="Y122" s="74">
        <v>0</v>
      </c>
      <c r="Z122" s="183">
        <v>0</v>
      </c>
      <c r="AA122" s="66">
        <f t="shared" si="454"/>
        <v>0</v>
      </c>
      <c r="AB122" s="93">
        <f t="shared" si="420"/>
        <v>154.88</v>
      </c>
      <c r="AC122" s="99">
        <v>0</v>
      </c>
      <c r="AD122" s="99">
        <v>0</v>
      </c>
      <c r="AE122" s="72">
        <v>0</v>
      </c>
      <c r="AF122" s="191">
        <v>0</v>
      </c>
      <c r="AG122" s="145">
        <f t="shared" si="582"/>
        <v>0</v>
      </c>
      <c r="AH122" s="188">
        <v>0</v>
      </c>
      <c r="AI122" s="94">
        <v>100</v>
      </c>
      <c r="AJ122" s="95">
        <f t="shared" si="511"/>
        <v>100</v>
      </c>
      <c r="AK122" s="96">
        <f t="shared" si="512"/>
        <v>0</v>
      </c>
      <c r="AL122" s="147"/>
      <c r="AM122" s="4"/>
      <c r="AN122" s="7">
        <f t="shared" ref="AN122" si="601">INT(AI122/100)</f>
        <v>1</v>
      </c>
      <c r="AO122" s="7">
        <f t="shared" ref="AO122" si="602">INT(MOD(AI122,100)/50)</f>
        <v>0</v>
      </c>
      <c r="AP122" s="7">
        <f t="shared" ref="AP122" si="603">INT(MOD(AI122,50)/20)</f>
        <v>0</v>
      </c>
      <c r="AQ122" s="7">
        <f t="shared" ref="AQ122" si="604">INT((AI122-AN122*100-AO122*50-AP122*20)/10)</f>
        <v>0</v>
      </c>
      <c r="AR122" s="7">
        <f t="shared" ref="AR122" si="605">INT(AK122/20000)</f>
        <v>0</v>
      </c>
      <c r="AS122" s="7">
        <f t="shared" ref="AS122" si="606">INT(MOD(AK122,20000)/10000)</f>
        <v>0</v>
      </c>
      <c r="AT122" s="7">
        <f t="shared" ref="AT122" si="607">INT(MOD(AK122,10000)/5000)</f>
        <v>0</v>
      </c>
      <c r="AU122" s="7">
        <f t="shared" ref="AU122" si="608">INT(MOD(AK122,5000)/1000)</f>
        <v>0</v>
      </c>
      <c r="AV122" s="7">
        <f t="shared" ref="AV122" si="609">INT(MOD(AK122,1000)/500)</f>
        <v>0</v>
      </c>
      <c r="AW122" s="7">
        <f t="shared" ref="AW122" si="610">INT(MOD(AK122,500)/100)</f>
        <v>0</v>
      </c>
      <c r="AX122" s="75">
        <f t="shared" ref="AX122" si="611">AN122*100+AO122*50+AP122*20+AQ122*10</f>
        <v>100</v>
      </c>
      <c r="AY122" s="129"/>
      <c r="AZ122" s="129"/>
      <c r="BA122" s="137">
        <v>4424077</v>
      </c>
      <c r="BB122" s="136" t="s">
        <v>346</v>
      </c>
      <c r="BI122" s="166"/>
      <c r="BJ122" s="166"/>
      <c r="BK122" s="166"/>
    </row>
    <row r="123" spans="1:63" ht="145.5" customHeight="1">
      <c r="A123" s="108">
        <v>117</v>
      </c>
      <c r="B123" s="163">
        <v>900919</v>
      </c>
      <c r="C123" s="84" t="s">
        <v>354</v>
      </c>
      <c r="D123" s="155" t="s">
        <v>88</v>
      </c>
      <c r="E123" s="122" t="s">
        <v>201</v>
      </c>
      <c r="F123" s="116">
        <v>204</v>
      </c>
      <c r="G123" s="128" t="s">
        <v>362</v>
      </c>
      <c r="H123" s="73">
        <v>17</v>
      </c>
      <c r="I123" s="109">
        <v>0</v>
      </c>
      <c r="J123" s="64">
        <f t="shared" si="583"/>
        <v>17</v>
      </c>
      <c r="K123" s="65">
        <f t="shared" si="584"/>
        <v>136</v>
      </c>
      <c r="L123" s="66">
        <f t="shared" si="585"/>
        <v>0.98076923076923073</v>
      </c>
      <c r="M123" s="67">
        <f t="shared" si="586"/>
        <v>133.38461538461539</v>
      </c>
      <c r="N123" s="73">
        <v>4</v>
      </c>
      <c r="O123" s="67">
        <f t="shared" si="587"/>
        <v>5.8846153846153841</v>
      </c>
      <c r="P123" s="68">
        <v>0</v>
      </c>
      <c r="Q123" s="67">
        <f t="shared" si="588"/>
        <v>0</v>
      </c>
      <c r="R123" s="68">
        <v>0</v>
      </c>
      <c r="S123" s="67">
        <f t="shared" si="589"/>
        <v>0</v>
      </c>
      <c r="T123" s="72">
        <v>10</v>
      </c>
      <c r="U123" s="74">
        <f t="shared" si="581"/>
        <v>8.5</v>
      </c>
      <c r="V123" s="72">
        <v>0</v>
      </c>
      <c r="W123" s="184">
        <v>3</v>
      </c>
      <c r="X123" s="195">
        <v>0</v>
      </c>
      <c r="Y123" s="74">
        <v>0</v>
      </c>
      <c r="Z123" s="183">
        <v>0</v>
      </c>
      <c r="AA123" s="66">
        <f t="shared" si="454"/>
        <v>1</v>
      </c>
      <c r="AB123" s="93">
        <f t="shared" si="420"/>
        <v>161.77000000000001</v>
      </c>
      <c r="AC123" s="99">
        <v>0</v>
      </c>
      <c r="AD123" s="99">
        <v>0</v>
      </c>
      <c r="AE123" s="72">
        <v>0</v>
      </c>
      <c r="AF123" s="191">
        <v>0</v>
      </c>
      <c r="AG123" s="145">
        <f t="shared" si="582"/>
        <v>0</v>
      </c>
      <c r="AH123" s="188">
        <v>0</v>
      </c>
      <c r="AI123" s="94">
        <v>100</v>
      </c>
      <c r="AJ123" s="95">
        <f t="shared" si="511"/>
        <v>100</v>
      </c>
      <c r="AK123" s="96">
        <f t="shared" si="512"/>
        <v>0</v>
      </c>
      <c r="AL123" s="147"/>
      <c r="AM123" s="4"/>
      <c r="AN123" s="7">
        <f t="shared" ref="AN123" si="612">INT(AI123/100)</f>
        <v>1</v>
      </c>
      <c r="AO123" s="7">
        <f t="shared" ref="AO123" si="613">INT(MOD(AI123,100)/50)</f>
        <v>0</v>
      </c>
      <c r="AP123" s="7">
        <f t="shared" ref="AP123" si="614">INT(MOD(AI123,50)/20)</f>
        <v>0</v>
      </c>
      <c r="AQ123" s="7">
        <f t="shared" ref="AQ123" si="615">INT((AI123-AN123*100-AO123*50-AP123*20)/10)</f>
        <v>0</v>
      </c>
      <c r="AR123" s="7">
        <f t="shared" ref="AR123" si="616">INT(AK123/20000)</f>
        <v>0</v>
      </c>
      <c r="AS123" s="7">
        <f t="shared" ref="AS123" si="617">INT(MOD(AK123,20000)/10000)</f>
        <v>0</v>
      </c>
      <c r="AT123" s="7">
        <f t="shared" ref="AT123" si="618">INT(MOD(AK123,10000)/5000)</f>
        <v>0</v>
      </c>
      <c r="AU123" s="7">
        <f t="shared" ref="AU123" si="619">INT(MOD(AK123,5000)/1000)</f>
        <v>0</v>
      </c>
      <c r="AV123" s="7">
        <f t="shared" ref="AV123" si="620">INT(MOD(AK123,1000)/500)</f>
        <v>0</v>
      </c>
      <c r="AW123" s="7">
        <f t="shared" ref="AW123" si="621">INT(MOD(AK123,500)/100)</f>
        <v>0</v>
      </c>
      <c r="AX123" s="75">
        <f t="shared" ref="AX123" si="622">AN123*100+AO123*50+AP123*20+AQ123*10</f>
        <v>100</v>
      </c>
      <c r="AY123" s="129"/>
      <c r="AZ123" s="129"/>
      <c r="BA123" s="137">
        <v>4424077</v>
      </c>
      <c r="BB123" s="136" t="s">
        <v>346</v>
      </c>
      <c r="BI123" s="166"/>
      <c r="BJ123" s="166"/>
      <c r="BK123" s="166"/>
    </row>
    <row r="124" spans="1:63" ht="145.5" customHeight="1">
      <c r="A124" s="108">
        <v>118</v>
      </c>
      <c r="B124" s="163">
        <v>900920</v>
      </c>
      <c r="C124" s="84" t="s">
        <v>355</v>
      </c>
      <c r="D124" s="155" t="s">
        <v>118</v>
      </c>
      <c r="E124" s="122" t="s">
        <v>201</v>
      </c>
      <c r="F124" s="116">
        <v>204</v>
      </c>
      <c r="G124" s="128" t="s">
        <v>362</v>
      </c>
      <c r="H124" s="73">
        <v>17</v>
      </c>
      <c r="I124" s="109">
        <v>0</v>
      </c>
      <c r="J124" s="64">
        <f t="shared" si="583"/>
        <v>17</v>
      </c>
      <c r="K124" s="65">
        <f t="shared" si="584"/>
        <v>136</v>
      </c>
      <c r="L124" s="66">
        <f t="shared" si="585"/>
        <v>0.98076923076923073</v>
      </c>
      <c r="M124" s="67">
        <f t="shared" si="586"/>
        <v>133.38461538461539</v>
      </c>
      <c r="N124" s="73">
        <v>4</v>
      </c>
      <c r="O124" s="67">
        <f t="shared" si="587"/>
        <v>5.8846153846153841</v>
      </c>
      <c r="P124" s="68">
        <v>0</v>
      </c>
      <c r="Q124" s="67">
        <f t="shared" si="588"/>
        <v>0</v>
      </c>
      <c r="R124" s="68">
        <v>0</v>
      </c>
      <c r="S124" s="67">
        <f t="shared" si="589"/>
        <v>0</v>
      </c>
      <c r="T124" s="72">
        <v>10</v>
      </c>
      <c r="U124" s="74">
        <f t="shared" si="581"/>
        <v>8.5</v>
      </c>
      <c r="V124" s="72">
        <v>0</v>
      </c>
      <c r="W124" s="184">
        <v>3</v>
      </c>
      <c r="X124" s="195">
        <v>0</v>
      </c>
      <c r="Y124" s="74">
        <v>0</v>
      </c>
      <c r="Z124" s="183">
        <v>0</v>
      </c>
      <c r="AA124" s="66">
        <f t="shared" si="454"/>
        <v>1</v>
      </c>
      <c r="AB124" s="93">
        <f t="shared" si="420"/>
        <v>161.77000000000001</v>
      </c>
      <c r="AC124" s="99">
        <v>1</v>
      </c>
      <c r="AD124" s="99">
        <v>1</v>
      </c>
      <c r="AE124" s="72">
        <v>0</v>
      </c>
      <c r="AF124" s="191">
        <v>0</v>
      </c>
      <c r="AG124" s="145">
        <f t="shared" si="582"/>
        <v>0</v>
      </c>
      <c r="AH124" s="188">
        <v>0</v>
      </c>
      <c r="AI124" s="94">
        <v>100</v>
      </c>
      <c r="AJ124" s="95">
        <f t="shared" si="511"/>
        <v>100</v>
      </c>
      <c r="AK124" s="96">
        <f t="shared" si="512"/>
        <v>0</v>
      </c>
      <c r="AL124" s="147"/>
      <c r="AM124" s="4"/>
      <c r="AN124" s="7">
        <f t="shared" si="590"/>
        <v>1</v>
      </c>
      <c r="AO124" s="7">
        <f t="shared" si="591"/>
        <v>0</v>
      </c>
      <c r="AP124" s="7">
        <f t="shared" si="592"/>
        <v>0</v>
      </c>
      <c r="AQ124" s="7">
        <f t="shared" si="593"/>
        <v>0</v>
      </c>
      <c r="AR124" s="7">
        <f t="shared" si="594"/>
        <v>0</v>
      </c>
      <c r="AS124" s="7">
        <f t="shared" si="595"/>
        <v>0</v>
      </c>
      <c r="AT124" s="7">
        <f t="shared" si="596"/>
        <v>0</v>
      </c>
      <c r="AU124" s="7">
        <f t="shared" si="597"/>
        <v>0</v>
      </c>
      <c r="AV124" s="7">
        <f t="shared" si="598"/>
        <v>0</v>
      </c>
      <c r="AW124" s="7">
        <f t="shared" si="599"/>
        <v>0</v>
      </c>
      <c r="AX124" s="75">
        <f t="shared" si="600"/>
        <v>100</v>
      </c>
      <c r="AY124" s="129"/>
      <c r="AZ124" s="129"/>
      <c r="BA124" s="137">
        <v>4424077</v>
      </c>
      <c r="BB124" s="136" t="s">
        <v>346</v>
      </c>
      <c r="BI124" s="166"/>
      <c r="BJ124" s="166"/>
      <c r="BK124" s="166"/>
    </row>
    <row r="125" spans="1:63" ht="145.5" customHeight="1">
      <c r="A125" s="108">
        <v>119</v>
      </c>
      <c r="B125" s="163">
        <v>900921</v>
      </c>
      <c r="C125" s="84" t="s">
        <v>356</v>
      </c>
      <c r="D125" s="155" t="s">
        <v>87</v>
      </c>
      <c r="E125" s="122" t="s">
        <v>201</v>
      </c>
      <c r="F125" s="116">
        <v>204</v>
      </c>
      <c r="G125" s="128" t="s">
        <v>362</v>
      </c>
      <c r="H125" s="73">
        <v>13</v>
      </c>
      <c r="I125" s="109">
        <v>0</v>
      </c>
      <c r="J125" s="64">
        <f t="shared" si="583"/>
        <v>13</v>
      </c>
      <c r="K125" s="65">
        <f t="shared" si="584"/>
        <v>104</v>
      </c>
      <c r="L125" s="66">
        <f t="shared" si="585"/>
        <v>0.98076923076923073</v>
      </c>
      <c r="M125" s="67">
        <f t="shared" si="586"/>
        <v>102</v>
      </c>
      <c r="N125" s="73">
        <v>2</v>
      </c>
      <c r="O125" s="67">
        <f t="shared" si="587"/>
        <v>2.9423076923076921</v>
      </c>
      <c r="P125" s="68">
        <v>0</v>
      </c>
      <c r="Q125" s="67">
        <f t="shared" si="588"/>
        <v>0</v>
      </c>
      <c r="R125" s="68">
        <v>0</v>
      </c>
      <c r="S125" s="67">
        <f t="shared" si="589"/>
        <v>0</v>
      </c>
      <c r="T125" s="72">
        <v>5</v>
      </c>
      <c r="U125" s="74">
        <f t="shared" si="581"/>
        <v>6.5</v>
      </c>
      <c r="V125" s="72">
        <v>0</v>
      </c>
      <c r="W125" s="184">
        <v>3</v>
      </c>
      <c r="X125" s="195">
        <v>0</v>
      </c>
      <c r="Y125" s="74">
        <v>0</v>
      </c>
      <c r="Z125" s="183">
        <v>0</v>
      </c>
      <c r="AA125" s="66">
        <f t="shared" ref="AA125" si="623">N125*0.25</f>
        <v>0.5</v>
      </c>
      <c r="AB125" s="93">
        <f t="shared" ref="AB125" si="624">ROUND(M125+O125+Q125+S125+T125+U125+V125+W125+X125+Y125+Z125+AA125,2)</f>
        <v>119.94</v>
      </c>
      <c r="AC125" s="99">
        <v>1</v>
      </c>
      <c r="AD125" s="99">
        <v>3</v>
      </c>
      <c r="AE125" s="72">
        <v>0</v>
      </c>
      <c r="AF125" s="191">
        <v>0</v>
      </c>
      <c r="AG125" s="145">
        <f t="shared" si="582"/>
        <v>0</v>
      </c>
      <c r="AH125" s="188">
        <v>0</v>
      </c>
      <c r="AI125" s="94">
        <v>100</v>
      </c>
      <c r="AJ125" s="95">
        <f t="shared" si="511"/>
        <v>100</v>
      </c>
      <c r="AK125" s="96">
        <f t="shared" si="512"/>
        <v>0</v>
      </c>
      <c r="AL125" s="147"/>
      <c r="AM125" s="4"/>
      <c r="AN125" s="7">
        <f t="shared" si="590"/>
        <v>1</v>
      </c>
      <c r="AO125" s="7">
        <f t="shared" si="591"/>
        <v>0</v>
      </c>
      <c r="AP125" s="7">
        <f t="shared" si="592"/>
        <v>0</v>
      </c>
      <c r="AQ125" s="7">
        <f t="shared" si="593"/>
        <v>0</v>
      </c>
      <c r="AR125" s="7">
        <f t="shared" si="594"/>
        <v>0</v>
      </c>
      <c r="AS125" s="7">
        <f t="shared" si="595"/>
        <v>0</v>
      </c>
      <c r="AT125" s="7">
        <f t="shared" si="596"/>
        <v>0</v>
      </c>
      <c r="AU125" s="7">
        <f t="shared" si="597"/>
        <v>0</v>
      </c>
      <c r="AV125" s="7">
        <f t="shared" si="598"/>
        <v>0</v>
      </c>
      <c r="AW125" s="7">
        <f t="shared" si="599"/>
        <v>0</v>
      </c>
      <c r="AX125" s="75">
        <f t="shared" si="600"/>
        <v>100</v>
      </c>
      <c r="AY125" s="129"/>
      <c r="AZ125" s="129"/>
      <c r="BA125" s="137">
        <v>4424077</v>
      </c>
      <c r="BB125" s="136" t="s">
        <v>346</v>
      </c>
      <c r="BI125" s="166"/>
      <c r="BJ125" s="166"/>
      <c r="BK125" s="166"/>
    </row>
    <row r="126" spans="1:63" ht="145.5" customHeight="1">
      <c r="A126" s="108">
        <v>120</v>
      </c>
      <c r="B126" s="138">
        <v>900926</v>
      </c>
      <c r="C126" s="122" t="s">
        <v>575</v>
      </c>
      <c r="D126" s="155" t="s">
        <v>236</v>
      </c>
      <c r="E126" s="122" t="s">
        <v>201</v>
      </c>
      <c r="F126" s="175">
        <v>204</v>
      </c>
      <c r="G126" s="128" t="s">
        <v>362</v>
      </c>
      <c r="H126" s="73">
        <v>16</v>
      </c>
      <c r="I126" s="109">
        <v>0</v>
      </c>
      <c r="J126" s="64">
        <f t="shared" si="583"/>
        <v>16</v>
      </c>
      <c r="K126" s="65">
        <f t="shared" si="584"/>
        <v>128</v>
      </c>
      <c r="L126" s="66">
        <f t="shared" si="585"/>
        <v>0.98076923076923073</v>
      </c>
      <c r="M126" s="67">
        <f t="shared" si="586"/>
        <v>125.53846153846153</v>
      </c>
      <c r="N126" s="73">
        <v>2</v>
      </c>
      <c r="O126" s="67">
        <f t="shared" si="587"/>
        <v>2.9423076923076921</v>
      </c>
      <c r="P126" s="68">
        <v>0</v>
      </c>
      <c r="Q126" s="67">
        <f t="shared" si="588"/>
        <v>0</v>
      </c>
      <c r="R126" s="68">
        <v>0</v>
      </c>
      <c r="S126" s="67">
        <f t="shared" si="589"/>
        <v>0</v>
      </c>
      <c r="T126" s="72">
        <v>10</v>
      </c>
      <c r="U126" s="74">
        <f t="shared" si="581"/>
        <v>8</v>
      </c>
      <c r="V126" s="72">
        <v>0</v>
      </c>
      <c r="W126" s="184">
        <v>3</v>
      </c>
      <c r="X126" s="195">
        <v>0</v>
      </c>
      <c r="Y126" s="74">
        <v>0</v>
      </c>
      <c r="Z126" s="183">
        <v>0</v>
      </c>
      <c r="AA126" s="66">
        <f t="shared" si="454"/>
        <v>0.5</v>
      </c>
      <c r="AB126" s="93">
        <f t="shared" si="420"/>
        <v>149.97999999999999</v>
      </c>
      <c r="AC126" s="99">
        <v>1</v>
      </c>
      <c r="AD126" s="99">
        <v>2</v>
      </c>
      <c r="AE126" s="72">
        <v>0</v>
      </c>
      <c r="AF126" s="191">
        <v>0</v>
      </c>
      <c r="AG126" s="145">
        <f t="shared" si="582"/>
        <v>0</v>
      </c>
      <c r="AH126" s="188">
        <v>0</v>
      </c>
      <c r="AI126" s="94">
        <v>100</v>
      </c>
      <c r="AJ126" s="95">
        <f t="shared" si="511"/>
        <v>100</v>
      </c>
      <c r="AK126" s="96">
        <f t="shared" si="512"/>
        <v>0</v>
      </c>
      <c r="AL126" s="147"/>
      <c r="AM126" s="4"/>
      <c r="AN126" s="7">
        <f t="shared" ref="AN126" si="625">INT(AI126/100)</f>
        <v>1</v>
      </c>
      <c r="AO126" s="7">
        <f t="shared" ref="AO126" si="626">INT(MOD(AI126,100)/50)</f>
        <v>0</v>
      </c>
      <c r="AP126" s="7">
        <f t="shared" ref="AP126" si="627">INT(MOD(AI126,50)/20)</f>
        <v>0</v>
      </c>
      <c r="AQ126" s="7">
        <f t="shared" ref="AQ126" si="628">INT((AI126-AN126*100-AO126*50-AP126*20)/10)</f>
        <v>0</v>
      </c>
      <c r="AR126" s="7">
        <f t="shared" ref="AR126" si="629">INT(AK126/20000)</f>
        <v>0</v>
      </c>
      <c r="AS126" s="7">
        <f t="shared" ref="AS126" si="630">INT(MOD(AK126,20000)/10000)</f>
        <v>0</v>
      </c>
      <c r="AT126" s="7">
        <f t="shared" ref="AT126" si="631">INT(MOD(AK126,10000)/5000)</f>
        <v>0</v>
      </c>
      <c r="AU126" s="7">
        <f t="shared" ref="AU126" si="632">INT(MOD(AK126,5000)/1000)</f>
        <v>0</v>
      </c>
      <c r="AV126" s="7">
        <f t="shared" ref="AV126" si="633">INT(MOD(AK126,1000)/500)</f>
        <v>0</v>
      </c>
      <c r="AW126" s="7">
        <f t="shared" ref="AW126" si="634">INT(MOD(AK126,500)/100)</f>
        <v>0</v>
      </c>
      <c r="AX126" s="75">
        <f t="shared" ref="AX126" si="635">AN126*100+AO126*50+AP126*20+AQ126*10</f>
        <v>100</v>
      </c>
      <c r="AY126" s="129"/>
      <c r="AZ126" s="129"/>
      <c r="BA126" s="137">
        <v>4424077</v>
      </c>
      <c r="BB126" s="136" t="s">
        <v>346</v>
      </c>
      <c r="BI126" s="166"/>
      <c r="BJ126" s="166"/>
      <c r="BK126" s="166"/>
    </row>
    <row r="127" spans="1:63" ht="145.5" customHeight="1">
      <c r="A127" s="108">
        <v>121</v>
      </c>
      <c r="B127" s="163">
        <v>900929</v>
      </c>
      <c r="C127" s="84" t="s">
        <v>357</v>
      </c>
      <c r="D127" s="155" t="s">
        <v>107</v>
      </c>
      <c r="E127" s="122" t="s">
        <v>201</v>
      </c>
      <c r="F127" s="116">
        <v>204</v>
      </c>
      <c r="G127" s="128" t="s">
        <v>362</v>
      </c>
      <c r="H127" s="73">
        <v>8.5</v>
      </c>
      <c r="I127" s="109">
        <v>0</v>
      </c>
      <c r="J127" s="64">
        <f t="shared" si="583"/>
        <v>8.5</v>
      </c>
      <c r="K127" s="65">
        <f t="shared" si="584"/>
        <v>68</v>
      </c>
      <c r="L127" s="66">
        <f t="shared" si="585"/>
        <v>0.98076923076923073</v>
      </c>
      <c r="M127" s="67">
        <f t="shared" si="586"/>
        <v>66.692307692307693</v>
      </c>
      <c r="N127" s="73">
        <v>0</v>
      </c>
      <c r="O127" s="67">
        <f t="shared" si="587"/>
        <v>0</v>
      </c>
      <c r="P127" s="68">
        <v>0</v>
      </c>
      <c r="Q127" s="67">
        <f t="shared" si="588"/>
        <v>0</v>
      </c>
      <c r="R127" s="68">
        <v>0</v>
      </c>
      <c r="S127" s="67">
        <f t="shared" si="589"/>
        <v>0</v>
      </c>
      <c r="T127" s="72">
        <v>5</v>
      </c>
      <c r="U127" s="74">
        <f t="shared" si="581"/>
        <v>4.25</v>
      </c>
      <c r="V127" s="72">
        <v>0</v>
      </c>
      <c r="W127" s="184">
        <v>3</v>
      </c>
      <c r="X127" s="195">
        <v>0</v>
      </c>
      <c r="Y127" s="74">
        <v>0</v>
      </c>
      <c r="Z127" s="183">
        <v>0</v>
      </c>
      <c r="AA127" s="66">
        <f t="shared" si="454"/>
        <v>0</v>
      </c>
      <c r="AB127" s="93">
        <f t="shared" si="420"/>
        <v>78.94</v>
      </c>
      <c r="AC127" s="99">
        <v>0</v>
      </c>
      <c r="AD127" s="99">
        <v>0</v>
      </c>
      <c r="AE127" s="72">
        <v>0</v>
      </c>
      <c r="AF127" s="191">
        <v>0</v>
      </c>
      <c r="AG127" s="145">
        <f t="shared" si="582"/>
        <v>0</v>
      </c>
      <c r="AH127" s="188">
        <v>0</v>
      </c>
      <c r="AI127" s="94">
        <v>50</v>
      </c>
      <c r="AJ127" s="95">
        <f t="shared" si="511"/>
        <v>50</v>
      </c>
      <c r="AK127" s="96">
        <f t="shared" si="512"/>
        <v>0</v>
      </c>
      <c r="AL127" s="147"/>
      <c r="AM127" s="4"/>
      <c r="AN127" s="7">
        <f t="shared" si="590"/>
        <v>0</v>
      </c>
      <c r="AO127" s="7">
        <f t="shared" si="591"/>
        <v>1</v>
      </c>
      <c r="AP127" s="7">
        <f t="shared" si="592"/>
        <v>0</v>
      </c>
      <c r="AQ127" s="7">
        <f t="shared" si="593"/>
        <v>0</v>
      </c>
      <c r="AR127" s="7">
        <f t="shared" si="594"/>
        <v>0</v>
      </c>
      <c r="AS127" s="7">
        <f t="shared" si="595"/>
        <v>0</v>
      </c>
      <c r="AT127" s="7">
        <f t="shared" si="596"/>
        <v>0</v>
      </c>
      <c r="AU127" s="7">
        <f t="shared" si="597"/>
        <v>0</v>
      </c>
      <c r="AV127" s="7">
        <f t="shared" si="598"/>
        <v>0</v>
      </c>
      <c r="AW127" s="7">
        <f t="shared" si="599"/>
        <v>0</v>
      </c>
      <c r="AX127" s="75">
        <f t="shared" si="600"/>
        <v>50</v>
      </c>
      <c r="AY127" s="129"/>
      <c r="AZ127" s="129"/>
      <c r="BA127" s="137">
        <v>4424077</v>
      </c>
      <c r="BB127" s="136" t="s">
        <v>346</v>
      </c>
      <c r="BI127" s="166"/>
      <c r="BJ127" s="166"/>
      <c r="BK127" s="166"/>
    </row>
    <row r="128" spans="1:63" ht="145.5" customHeight="1">
      <c r="A128" s="108">
        <v>122</v>
      </c>
      <c r="B128" s="163">
        <v>900931</v>
      </c>
      <c r="C128" s="84" t="s">
        <v>358</v>
      </c>
      <c r="D128" s="155" t="s">
        <v>86</v>
      </c>
      <c r="E128" s="122" t="s">
        <v>201</v>
      </c>
      <c r="F128" s="116">
        <v>204</v>
      </c>
      <c r="G128" s="128" t="s">
        <v>362</v>
      </c>
      <c r="H128" s="73">
        <v>9.5</v>
      </c>
      <c r="I128" s="109">
        <v>0</v>
      </c>
      <c r="J128" s="64">
        <f t="shared" si="583"/>
        <v>9.5</v>
      </c>
      <c r="K128" s="65">
        <f t="shared" si="584"/>
        <v>76</v>
      </c>
      <c r="L128" s="66">
        <f t="shared" si="585"/>
        <v>0.98076923076923073</v>
      </c>
      <c r="M128" s="67">
        <f t="shared" si="586"/>
        <v>74.538461538461533</v>
      </c>
      <c r="N128" s="73">
        <v>2</v>
      </c>
      <c r="O128" s="67">
        <f t="shared" si="587"/>
        <v>2.9423076923076921</v>
      </c>
      <c r="P128" s="68">
        <v>0</v>
      </c>
      <c r="Q128" s="67">
        <f t="shared" si="588"/>
        <v>0</v>
      </c>
      <c r="R128" s="68">
        <v>0</v>
      </c>
      <c r="S128" s="67">
        <f t="shared" si="589"/>
        <v>0</v>
      </c>
      <c r="T128" s="72">
        <v>5</v>
      </c>
      <c r="U128" s="74">
        <f t="shared" si="581"/>
        <v>4.75</v>
      </c>
      <c r="V128" s="72">
        <v>0</v>
      </c>
      <c r="W128" s="184">
        <v>3</v>
      </c>
      <c r="X128" s="195">
        <v>0</v>
      </c>
      <c r="Y128" s="74">
        <v>0</v>
      </c>
      <c r="Z128" s="183">
        <v>0</v>
      </c>
      <c r="AA128" s="66">
        <f t="shared" si="454"/>
        <v>0.5</v>
      </c>
      <c r="AB128" s="93">
        <f t="shared" si="420"/>
        <v>90.73</v>
      </c>
      <c r="AC128" s="99">
        <v>0</v>
      </c>
      <c r="AD128" s="99">
        <v>0</v>
      </c>
      <c r="AE128" s="72">
        <v>0</v>
      </c>
      <c r="AF128" s="191">
        <v>0</v>
      </c>
      <c r="AG128" s="145">
        <f t="shared" si="582"/>
        <v>0</v>
      </c>
      <c r="AH128" s="188">
        <v>0</v>
      </c>
      <c r="AI128" s="94">
        <v>50</v>
      </c>
      <c r="AJ128" s="95">
        <f t="shared" si="511"/>
        <v>50</v>
      </c>
      <c r="AK128" s="96">
        <f t="shared" si="512"/>
        <v>0</v>
      </c>
      <c r="AL128" s="147"/>
      <c r="AM128" s="4"/>
      <c r="AN128" s="7">
        <f t="shared" ref="AN128" si="636">INT(AI128/100)</f>
        <v>0</v>
      </c>
      <c r="AO128" s="7">
        <f t="shared" ref="AO128" si="637">INT(MOD(AI128,100)/50)</f>
        <v>1</v>
      </c>
      <c r="AP128" s="7">
        <f t="shared" ref="AP128" si="638">INT(MOD(AI128,50)/20)</f>
        <v>0</v>
      </c>
      <c r="AQ128" s="7">
        <f t="shared" ref="AQ128" si="639">INT((AI128-AN128*100-AO128*50-AP128*20)/10)</f>
        <v>0</v>
      </c>
      <c r="AR128" s="7">
        <f t="shared" ref="AR128" si="640">INT(AK128/20000)</f>
        <v>0</v>
      </c>
      <c r="AS128" s="7">
        <f t="shared" ref="AS128" si="641">INT(MOD(AK128,20000)/10000)</f>
        <v>0</v>
      </c>
      <c r="AT128" s="7">
        <f t="shared" ref="AT128" si="642">INT(MOD(AK128,10000)/5000)</f>
        <v>0</v>
      </c>
      <c r="AU128" s="7">
        <f t="shared" ref="AU128" si="643">INT(MOD(AK128,5000)/1000)</f>
        <v>0</v>
      </c>
      <c r="AV128" s="7">
        <f t="shared" ref="AV128" si="644">INT(MOD(AK128,1000)/500)</f>
        <v>0</v>
      </c>
      <c r="AW128" s="7">
        <f t="shared" ref="AW128" si="645">INT(MOD(AK128,500)/100)</f>
        <v>0</v>
      </c>
      <c r="AX128" s="75">
        <f t="shared" ref="AX128" si="646">AN128*100+AO128*50+AP128*20+AQ128*10</f>
        <v>50</v>
      </c>
      <c r="AY128" s="129"/>
      <c r="AZ128" s="129"/>
      <c r="BA128" s="137">
        <v>4424077</v>
      </c>
      <c r="BB128" s="136" t="s">
        <v>346</v>
      </c>
      <c r="BI128" s="166"/>
      <c r="BJ128" s="166"/>
      <c r="BK128" s="166"/>
    </row>
    <row r="129" spans="1:63" ht="145.5" customHeight="1">
      <c r="A129" s="108">
        <v>123</v>
      </c>
      <c r="B129" s="163">
        <v>900940</v>
      </c>
      <c r="C129" s="84" t="s">
        <v>359</v>
      </c>
      <c r="D129" s="155" t="s">
        <v>236</v>
      </c>
      <c r="E129" s="122" t="s">
        <v>201</v>
      </c>
      <c r="F129" s="116">
        <v>204</v>
      </c>
      <c r="G129" s="128" t="s">
        <v>363</v>
      </c>
      <c r="H129" s="73">
        <v>17</v>
      </c>
      <c r="I129" s="109">
        <v>0</v>
      </c>
      <c r="J129" s="64">
        <f t="shared" si="583"/>
        <v>17</v>
      </c>
      <c r="K129" s="65">
        <f t="shared" si="584"/>
        <v>136</v>
      </c>
      <c r="L129" s="66">
        <f t="shared" si="585"/>
        <v>0.98076923076923073</v>
      </c>
      <c r="M129" s="67">
        <f t="shared" si="586"/>
        <v>133.38461538461539</v>
      </c>
      <c r="N129" s="73">
        <v>0</v>
      </c>
      <c r="O129" s="67">
        <f t="shared" si="587"/>
        <v>0</v>
      </c>
      <c r="P129" s="68">
        <v>0</v>
      </c>
      <c r="Q129" s="67">
        <f t="shared" si="588"/>
        <v>0</v>
      </c>
      <c r="R129" s="68">
        <v>0</v>
      </c>
      <c r="S129" s="67">
        <f t="shared" si="589"/>
        <v>0</v>
      </c>
      <c r="T129" s="72">
        <v>10</v>
      </c>
      <c r="U129" s="74">
        <f t="shared" si="581"/>
        <v>8.5</v>
      </c>
      <c r="V129" s="72">
        <v>0</v>
      </c>
      <c r="W129" s="184">
        <v>3</v>
      </c>
      <c r="X129" s="195">
        <v>0</v>
      </c>
      <c r="Y129" s="74">
        <v>0</v>
      </c>
      <c r="Z129" s="183">
        <v>0</v>
      </c>
      <c r="AA129" s="66">
        <f t="shared" si="454"/>
        <v>0</v>
      </c>
      <c r="AB129" s="93">
        <f t="shared" si="420"/>
        <v>154.88</v>
      </c>
      <c r="AC129" s="99">
        <v>1</v>
      </c>
      <c r="AD129" s="99">
        <v>2</v>
      </c>
      <c r="AE129" s="72">
        <v>0</v>
      </c>
      <c r="AF129" s="191">
        <v>0</v>
      </c>
      <c r="AG129" s="145">
        <f t="shared" si="582"/>
        <v>0</v>
      </c>
      <c r="AH129" s="188">
        <v>0</v>
      </c>
      <c r="AI129" s="94">
        <v>100</v>
      </c>
      <c r="AJ129" s="95">
        <f t="shared" si="511"/>
        <v>100</v>
      </c>
      <c r="AK129" s="96">
        <f t="shared" si="512"/>
        <v>0</v>
      </c>
      <c r="AL129" s="147"/>
      <c r="AM129" s="4"/>
      <c r="AN129" s="7">
        <f t="shared" si="590"/>
        <v>1</v>
      </c>
      <c r="AO129" s="7">
        <f t="shared" si="591"/>
        <v>0</v>
      </c>
      <c r="AP129" s="7">
        <f t="shared" si="592"/>
        <v>0</v>
      </c>
      <c r="AQ129" s="7">
        <f t="shared" si="593"/>
        <v>0</v>
      </c>
      <c r="AR129" s="7">
        <f t="shared" si="594"/>
        <v>0</v>
      </c>
      <c r="AS129" s="7">
        <f t="shared" si="595"/>
        <v>0</v>
      </c>
      <c r="AT129" s="7">
        <f t="shared" si="596"/>
        <v>0</v>
      </c>
      <c r="AU129" s="7">
        <f t="shared" si="597"/>
        <v>0</v>
      </c>
      <c r="AV129" s="7">
        <f t="shared" si="598"/>
        <v>0</v>
      </c>
      <c r="AW129" s="7">
        <f t="shared" si="599"/>
        <v>0</v>
      </c>
      <c r="AX129" s="75">
        <f t="shared" si="600"/>
        <v>100</v>
      </c>
      <c r="AY129" s="129"/>
      <c r="AZ129" s="129"/>
      <c r="BA129" s="137">
        <v>4424077</v>
      </c>
      <c r="BB129" s="136" t="s">
        <v>346</v>
      </c>
      <c r="BI129" s="166"/>
      <c r="BJ129" s="166"/>
      <c r="BK129" s="166"/>
    </row>
    <row r="130" spans="1:63" ht="145.5" customHeight="1">
      <c r="A130" s="108">
        <v>124</v>
      </c>
      <c r="B130" s="163">
        <v>900941</v>
      </c>
      <c r="C130" s="84" t="s">
        <v>360</v>
      </c>
      <c r="D130" s="155" t="s">
        <v>628</v>
      </c>
      <c r="E130" s="122" t="s">
        <v>201</v>
      </c>
      <c r="F130" s="116">
        <v>204</v>
      </c>
      <c r="G130" s="128" t="s">
        <v>363</v>
      </c>
      <c r="H130" s="73">
        <v>16</v>
      </c>
      <c r="I130" s="109">
        <v>0</v>
      </c>
      <c r="J130" s="64">
        <f t="shared" si="583"/>
        <v>16</v>
      </c>
      <c r="K130" s="65">
        <f t="shared" si="584"/>
        <v>128</v>
      </c>
      <c r="L130" s="66">
        <f t="shared" si="585"/>
        <v>0.98076923076923073</v>
      </c>
      <c r="M130" s="67">
        <f t="shared" si="586"/>
        <v>125.53846153846153</v>
      </c>
      <c r="N130" s="73">
        <v>2</v>
      </c>
      <c r="O130" s="67">
        <f t="shared" si="587"/>
        <v>2.9423076923076921</v>
      </c>
      <c r="P130" s="68">
        <v>0</v>
      </c>
      <c r="Q130" s="67">
        <f t="shared" si="588"/>
        <v>0</v>
      </c>
      <c r="R130" s="68">
        <v>0</v>
      </c>
      <c r="S130" s="67">
        <f t="shared" si="589"/>
        <v>0</v>
      </c>
      <c r="T130" s="72">
        <v>10</v>
      </c>
      <c r="U130" s="74">
        <f t="shared" si="581"/>
        <v>8</v>
      </c>
      <c r="V130" s="72">
        <v>0</v>
      </c>
      <c r="W130" s="184">
        <v>3</v>
      </c>
      <c r="X130" s="195">
        <v>0</v>
      </c>
      <c r="Y130" s="74">
        <v>0</v>
      </c>
      <c r="Z130" s="183">
        <v>0</v>
      </c>
      <c r="AA130" s="66">
        <f t="shared" si="454"/>
        <v>0.5</v>
      </c>
      <c r="AB130" s="93">
        <f t="shared" si="420"/>
        <v>149.97999999999999</v>
      </c>
      <c r="AC130" s="99">
        <v>1</v>
      </c>
      <c r="AD130" s="99">
        <v>2</v>
      </c>
      <c r="AE130" s="72">
        <v>0</v>
      </c>
      <c r="AF130" s="191">
        <v>0</v>
      </c>
      <c r="AG130" s="145">
        <f t="shared" si="582"/>
        <v>0</v>
      </c>
      <c r="AH130" s="188">
        <v>0</v>
      </c>
      <c r="AI130" s="94">
        <v>100</v>
      </c>
      <c r="AJ130" s="95">
        <f t="shared" si="511"/>
        <v>100</v>
      </c>
      <c r="AK130" s="96">
        <f t="shared" si="512"/>
        <v>0</v>
      </c>
      <c r="AL130" s="147"/>
      <c r="AM130" s="4"/>
      <c r="AN130" s="7">
        <f t="shared" ref="AN130" si="647">INT(AI130/100)</f>
        <v>1</v>
      </c>
      <c r="AO130" s="7">
        <f t="shared" ref="AO130" si="648">INT(MOD(AI130,100)/50)</f>
        <v>0</v>
      </c>
      <c r="AP130" s="7">
        <f t="shared" ref="AP130" si="649">INT(MOD(AI130,50)/20)</f>
        <v>0</v>
      </c>
      <c r="AQ130" s="7">
        <f t="shared" ref="AQ130" si="650">INT((AI130-AN130*100-AO130*50-AP130*20)/10)</f>
        <v>0</v>
      </c>
      <c r="AR130" s="7">
        <f t="shared" ref="AR130" si="651">INT(AK130/20000)</f>
        <v>0</v>
      </c>
      <c r="AS130" s="7">
        <f t="shared" ref="AS130" si="652">INT(MOD(AK130,20000)/10000)</f>
        <v>0</v>
      </c>
      <c r="AT130" s="7">
        <f t="shared" ref="AT130" si="653">INT(MOD(AK130,10000)/5000)</f>
        <v>0</v>
      </c>
      <c r="AU130" s="7">
        <f t="shared" ref="AU130" si="654">INT(MOD(AK130,5000)/1000)</f>
        <v>0</v>
      </c>
      <c r="AV130" s="7">
        <f t="shared" ref="AV130" si="655">INT(MOD(AK130,1000)/500)</f>
        <v>0</v>
      </c>
      <c r="AW130" s="7">
        <f t="shared" ref="AW130" si="656">INT(MOD(AK130,500)/100)</f>
        <v>0</v>
      </c>
      <c r="AX130" s="75">
        <f t="shared" ref="AX130" si="657">AN130*100+AO130*50+AP130*20+AQ130*10</f>
        <v>100</v>
      </c>
      <c r="AY130" s="129"/>
      <c r="AZ130" s="129"/>
      <c r="BA130" s="137">
        <v>4424077</v>
      </c>
      <c r="BB130" s="136" t="s">
        <v>346</v>
      </c>
      <c r="BI130" s="166"/>
      <c r="BJ130" s="166"/>
      <c r="BK130" s="166"/>
    </row>
    <row r="131" spans="1:63" ht="145.5" customHeight="1">
      <c r="A131" s="108">
        <v>125</v>
      </c>
      <c r="B131" s="163">
        <v>900953</v>
      </c>
      <c r="C131" s="119" t="s">
        <v>395</v>
      </c>
      <c r="D131" s="155" t="s">
        <v>86</v>
      </c>
      <c r="E131" s="122" t="s">
        <v>201</v>
      </c>
      <c r="F131" s="116">
        <v>204</v>
      </c>
      <c r="G131" s="128" t="s">
        <v>398</v>
      </c>
      <c r="H131" s="73">
        <v>17</v>
      </c>
      <c r="I131" s="109">
        <v>0</v>
      </c>
      <c r="J131" s="64">
        <f t="shared" si="583"/>
        <v>17</v>
      </c>
      <c r="K131" s="65">
        <f t="shared" si="584"/>
        <v>136</v>
      </c>
      <c r="L131" s="66">
        <f t="shared" si="585"/>
        <v>0.98076923076923073</v>
      </c>
      <c r="M131" s="67">
        <f t="shared" si="586"/>
        <v>133.38461538461539</v>
      </c>
      <c r="N131" s="73">
        <v>2</v>
      </c>
      <c r="O131" s="67">
        <f t="shared" si="587"/>
        <v>2.9423076923076921</v>
      </c>
      <c r="P131" s="68">
        <v>0</v>
      </c>
      <c r="Q131" s="67">
        <f t="shared" si="588"/>
        <v>0</v>
      </c>
      <c r="R131" s="68">
        <v>0</v>
      </c>
      <c r="S131" s="67">
        <f t="shared" si="589"/>
        <v>0</v>
      </c>
      <c r="T131" s="72">
        <v>10</v>
      </c>
      <c r="U131" s="74">
        <f t="shared" si="581"/>
        <v>8.5</v>
      </c>
      <c r="V131" s="72">
        <v>0</v>
      </c>
      <c r="W131" s="184">
        <v>3</v>
      </c>
      <c r="X131" s="195">
        <v>0</v>
      </c>
      <c r="Y131" s="74">
        <v>0</v>
      </c>
      <c r="Z131" s="183">
        <v>0</v>
      </c>
      <c r="AA131" s="66">
        <f t="shared" si="454"/>
        <v>0.5</v>
      </c>
      <c r="AB131" s="93">
        <f t="shared" si="420"/>
        <v>158.33000000000001</v>
      </c>
      <c r="AC131" s="99">
        <v>1</v>
      </c>
      <c r="AD131" s="99">
        <v>2</v>
      </c>
      <c r="AE131" s="72">
        <v>0</v>
      </c>
      <c r="AF131" s="191">
        <v>0</v>
      </c>
      <c r="AG131" s="145">
        <f t="shared" si="582"/>
        <v>0</v>
      </c>
      <c r="AH131" s="188">
        <v>0</v>
      </c>
      <c r="AI131" s="94">
        <v>100</v>
      </c>
      <c r="AJ131" s="95">
        <f t="shared" si="511"/>
        <v>100</v>
      </c>
      <c r="AK131" s="96">
        <f t="shared" si="512"/>
        <v>0</v>
      </c>
      <c r="AL131" s="147"/>
      <c r="AM131" s="4"/>
      <c r="AN131" s="7">
        <f t="shared" ref="AN131" si="658">INT(AI131/100)</f>
        <v>1</v>
      </c>
      <c r="AO131" s="7">
        <f t="shared" ref="AO131" si="659">INT(MOD(AI131,100)/50)</f>
        <v>0</v>
      </c>
      <c r="AP131" s="7">
        <f t="shared" ref="AP131" si="660">INT(MOD(AI131,50)/20)</f>
        <v>0</v>
      </c>
      <c r="AQ131" s="7">
        <f t="shared" ref="AQ131" si="661">INT((AI131-AN131*100-AO131*50-AP131*20)/10)</f>
        <v>0</v>
      </c>
      <c r="AR131" s="7">
        <f t="shared" ref="AR131" si="662">INT(AK131/20000)</f>
        <v>0</v>
      </c>
      <c r="AS131" s="7">
        <f t="shared" ref="AS131" si="663">INT(MOD(AK131,20000)/10000)</f>
        <v>0</v>
      </c>
      <c r="AT131" s="7">
        <f t="shared" ref="AT131" si="664">INT(MOD(AK131,10000)/5000)</f>
        <v>0</v>
      </c>
      <c r="AU131" s="7">
        <f t="shared" ref="AU131" si="665">INT(MOD(AK131,5000)/1000)</f>
        <v>0</v>
      </c>
      <c r="AV131" s="7">
        <f t="shared" ref="AV131" si="666">INT(MOD(AK131,1000)/500)</f>
        <v>0</v>
      </c>
      <c r="AW131" s="7">
        <f t="shared" ref="AW131" si="667">INT(MOD(AK131,500)/100)</f>
        <v>0</v>
      </c>
      <c r="AX131" s="75">
        <f t="shared" ref="AX131" si="668">AN131*100+AO131*50+AP131*20+AQ131*10</f>
        <v>100</v>
      </c>
      <c r="AY131" s="129"/>
      <c r="AZ131" s="129"/>
      <c r="BA131" s="137">
        <v>4424077</v>
      </c>
      <c r="BB131" s="136" t="s">
        <v>346</v>
      </c>
      <c r="BI131" s="166"/>
      <c r="BJ131" s="166"/>
      <c r="BK131" s="166"/>
    </row>
    <row r="132" spans="1:63" ht="145.5" customHeight="1">
      <c r="A132" s="108">
        <v>126</v>
      </c>
      <c r="B132" s="163">
        <v>900955</v>
      </c>
      <c r="C132" s="119" t="s">
        <v>455</v>
      </c>
      <c r="D132" s="155" t="s">
        <v>107</v>
      </c>
      <c r="E132" s="122" t="s">
        <v>201</v>
      </c>
      <c r="F132" s="116">
        <v>204</v>
      </c>
      <c r="G132" s="128" t="s">
        <v>398</v>
      </c>
      <c r="H132" s="73">
        <v>17</v>
      </c>
      <c r="I132" s="109">
        <v>0</v>
      </c>
      <c r="J132" s="64">
        <f t="shared" si="583"/>
        <v>17</v>
      </c>
      <c r="K132" s="65">
        <f t="shared" si="584"/>
        <v>136</v>
      </c>
      <c r="L132" s="66">
        <f t="shared" si="585"/>
        <v>0.98076923076923073</v>
      </c>
      <c r="M132" s="67">
        <f t="shared" si="586"/>
        <v>133.38461538461539</v>
      </c>
      <c r="N132" s="73">
        <v>0</v>
      </c>
      <c r="O132" s="67">
        <f t="shared" si="587"/>
        <v>0</v>
      </c>
      <c r="P132" s="68">
        <v>0</v>
      </c>
      <c r="Q132" s="67">
        <f t="shared" si="588"/>
        <v>0</v>
      </c>
      <c r="R132" s="68">
        <v>0</v>
      </c>
      <c r="S132" s="67">
        <f t="shared" si="589"/>
        <v>0</v>
      </c>
      <c r="T132" s="72">
        <v>10</v>
      </c>
      <c r="U132" s="74">
        <f t="shared" si="581"/>
        <v>8.5</v>
      </c>
      <c r="V132" s="72">
        <v>0</v>
      </c>
      <c r="W132" s="184">
        <v>3</v>
      </c>
      <c r="X132" s="195">
        <v>0</v>
      </c>
      <c r="Y132" s="74">
        <v>0</v>
      </c>
      <c r="Z132" s="183">
        <v>0</v>
      </c>
      <c r="AA132" s="66">
        <f t="shared" si="454"/>
        <v>0</v>
      </c>
      <c r="AB132" s="93">
        <f t="shared" si="420"/>
        <v>154.88</v>
      </c>
      <c r="AC132" s="99">
        <v>1</v>
      </c>
      <c r="AD132" s="99">
        <v>1</v>
      </c>
      <c r="AE132" s="72">
        <v>0</v>
      </c>
      <c r="AF132" s="191">
        <v>0</v>
      </c>
      <c r="AG132" s="145">
        <f t="shared" si="582"/>
        <v>0</v>
      </c>
      <c r="AH132" s="188">
        <v>0</v>
      </c>
      <c r="AI132" s="94">
        <v>100</v>
      </c>
      <c r="AJ132" s="95">
        <f t="shared" si="511"/>
        <v>100</v>
      </c>
      <c r="AK132" s="96">
        <f t="shared" si="512"/>
        <v>0</v>
      </c>
      <c r="AL132" s="147"/>
      <c r="AM132" s="4"/>
      <c r="AN132" s="7">
        <f t="shared" si="590"/>
        <v>1</v>
      </c>
      <c r="AO132" s="7">
        <f t="shared" si="591"/>
        <v>0</v>
      </c>
      <c r="AP132" s="7">
        <f t="shared" si="592"/>
        <v>0</v>
      </c>
      <c r="AQ132" s="7">
        <f t="shared" si="593"/>
        <v>0</v>
      </c>
      <c r="AR132" s="7">
        <f t="shared" si="594"/>
        <v>0</v>
      </c>
      <c r="AS132" s="7">
        <f t="shared" si="595"/>
        <v>0</v>
      </c>
      <c r="AT132" s="7">
        <f t="shared" si="596"/>
        <v>0</v>
      </c>
      <c r="AU132" s="7">
        <f t="shared" si="597"/>
        <v>0</v>
      </c>
      <c r="AV132" s="7">
        <f t="shared" si="598"/>
        <v>0</v>
      </c>
      <c r="AW132" s="7">
        <f t="shared" si="599"/>
        <v>0</v>
      </c>
      <c r="AX132" s="75">
        <f t="shared" si="600"/>
        <v>100</v>
      </c>
      <c r="AY132" s="129"/>
      <c r="AZ132" s="129"/>
      <c r="BA132" s="137">
        <v>4424077</v>
      </c>
      <c r="BB132" s="136" t="s">
        <v>346</v>
      </c>
      <c r="BI132" s="166"/>
      <c r="BJ132" s="166"/>
      <c r="BK132" s="166"/>
    </row>
    <row r="133" spans="1:63" ht="145.5" customHeight="1">
      <c r="A133" s="108">
        <v>127</v>
      </c>
      <c r="B133" s="163">
        <v>900956</v>
      </c>
      <c r="C133" s="119" t="s">
        <v>396</v>
      </c>
      <c r="D133" s="155" t="s">
        <v>87</v>
      </c>
      <c r="E133" s="122" t="s">
        <v>201</v>
      </c>
      <c r="F133" s="116">
        <v>204</v>
      </c>
      <c r="G133" s="128" t="s">
        <v>398</v>
      </c>
      <c r="H133" s="73">
        <v>17</v>
      </c>
      <c r="I133" s="109">
        <v>0</v>
      </c>
      <c r="J133" s="64">
        <f t="shared" si="583"/>
        <v>17</v>
      </c>
      <c r="K133" s="65">
        <f t="shared" si="584"/>
        <v>136</v>
      </c>
      <c r="L133" s="66">
        <f t="shared" si="585"/>
        <v>0.98076923076923073</v>
      </c>
      <c r="M133" s="67">
        <f t="shared" si="586"/>
        <v>133.38461538461539</v>
      </c>
      <c r="N133" s="73">
        <v>4</v>
      </c>
      <c r="O133" s="67">
        <f t="shared" si="587"/>
        <v>5.8846153846153841</v>
      </c>
      <c r="P133" s="68">
        <v>0</v>
      </c>
      <c r="Q133" s="67">
        <f t="shared" si="588"/>
        <v>0</v>
      </c>
      <c r="R133" s="68">
        <v>0</v>
      </c>
      <c r="S133" s="67">
        <f t="shared" si="589"/>
        <v>0</v>
      </c>
      <c r="T133" s="72">
        <v>10</v>
      </c>
      <c r="U133" s="74">
        <f t="shared" si="581"/>
        <v>8.5</v>
      </c>
      <c r="V133" s="72">
        <v>0</v>
      </c>
      <c r="W133" s="184">
        <v>3</v>
      </c>
      <c r="X133" s="195">
        <v>0</v>
      </c>
      <c r="Y133" s="74">
        <v>0</v>
      </c>
      <c r="Z133" s="183">
        <v>0</v>
      </c>
      <c r="AA133" s="66">
        <f t="shared" ref="AA133" si="669">N133*0.25</f>
        <v>1</v>
      </c>
      <c r="AB133" s="93">
        <f t="shared" ref="AB133" si="670">ROUND(M133+O133+Q133+S133+T133+U133+V133+W133+X133+Y133+Z133+AA133,2)</f>
        <v>161.77000000000001</v>
      </c>
      <c r="AC133" s="99">
        <v>1</v>
      </c>
      <c r="AD133" s="99">
        <v>2</v>
      </c>
      <c r="AE133" s="72">
        <v>0</v>
      </c>
      <c r="AF133" s="191">
        <v>0</v>
      </c>
      <c r="AG133" s="145">
        <f t="shared" si="582"/>
        <v>0</v>
      </c>
      <c r="AH133" s="188">
        <v>0</v>
      </c>
      <c r="AI133" s="94">
        <v>100</v>
      </c>
      <c r="AJ133" s="95">
        <f t="shared" si="511"/>
        <v>100</v>
      </c>
      <c r="AK133" s="96">
        <f t="shared" si="512"/>
        <v>0</v>
      </c>
      <c r="AL133" s="147"/>
      <c r="AM133" s="4"/>
      <c r="AN133" s="7">
        <f t="shared" ref="AN133" si="671">INT(AI133/100)</f>
        <v>1</v>
      </c>
      <c r="AO133" s="7">
        <f t="shared" ref="AO133" si="672">INT(MOD(AI133,100)/50)</f>
        <v>0</v>
      </c>
      <c r="AP133" s="7">
        <f t="shared" ref="AP133" si="673">INT(MOD(AI133,50)/20)</f>
        <v>0</v>
      </c>
      <c r="AQ133" s="7">
        <f t="shared" ref="AQ133" si="674">INT((AI133-AN133*100-AO133*50-AP133*20)/10)</f>
        <v>0</v>
      </c>
      <c r="AR133" s="7">
        <f t="shared" ref="AR133" si="675">INT(AK133/20000)</f>
        <v>0</v>
      </c>
      <c r="AS133" s="7">
        <f t="shared" ref="AS133" si="676">INT(MOD(AK133,20000)/10000)</f>
        <v>0</v>
      </c>
      <c r="AT133" s="7">
        <f t="shared" ref="AT133" si="677">INT(MOD(AK133,10000)/5000)</f>
        <v>0</v>
      </c>
      <c r="AU133" s="7">
        <f t="shared" ref="AU133" si="678">INT(MOD(AK133,5000)/1000)</f>
        <v>0</v>
      </c>
      <c r="AV133" s="7">
        <f t="shared" ref="AV133" si="679">INT(MOD(AK133,1000)/500)</f>
        <v>0</v>
      </c>
      <c r="AW133" s="7">
        <f t="shared" ref="AW133" si="680">INT(MOD(AK133,500)/100)</f>
        <v>0</v>
      </c>
      <c r="AX133" s="75">
        <f t="shared" ref="AX133" si="681">AN133*100+AO133*50+AP133*20+AQ133*10</f>
        <v>100</v>
      </c>
      <c r="AY133" s="129"/>
      <c r="AZ133" s="129"/>
      <c r="BA133" s="137">
        <v>4424077</v>
      </c>
      <c r="BB133" s="136" t="s">
        <v>346</v>
      </c>
      <c r="BI133" s="166"/>
      <c r="BJ133" s="166"/>
      <c r="BK133" s="166"/>
    </row>
    <row r="134" spans="1:63" ht="145.5" customHeight="1">
      <c r="A134" s="108">
        <v>128</v>
      </c>
      <c r="B134" s="163">
        <v>900972</v>
      </c>
      <c r="C134" s="119" t="s">
        <v>397</v>
      </c>
      <c r="D134" s="155" t="s">
        <v>96</v>
      </c>
      <c r="E134" s="122" t="s">
        <v>201</v>
      </c>
      <c r="F134" s="116">
        <v>204</v>
      </c>
      <c r="G134" s="128" t="s">
        <v>399</v>
      </c>
      <c r="H134" s="73">
        <v>16</v>
      </c>
      <c r="I134" s="109">
        <v>0</v>
      </c>
      <c r="J134" s="64">
        <f t="shared" si="583"/>
        <v>16</v>
      </c>
      <c r="K134" s="65">
        <f t="shared" si="584"/>
        <v>128</v>
      </c>
      <c r="L134" s="66">
        <f t="shared" si="585"/>
        <v>0.98076923076923073</v>
      </c>
      <c r="M134" s="67">
        <f t="shared" si="586"/>
        <v>125.53846153846153</v>
      </c>
      <c r="N134" s="73">
        <v>0</v>
      </c>
      <c r="O134" s="67">
        <f t="shared" si="587"/>
        <v>0</v>
      </c>
      <c r="P134" s="68">
        <v>0</v>
      </c>
      <c r="Q134" s="67">
        <f t="shared" si="588"/>
        <v>0</v>
      </c>
      <c r="R134" s="68">
        <v>0</v>
      </c>
      <c r="S134" s="67">
        <f t="shared" si="589"/>
        <v>0</v>
      </c>
      <c r="T134" s="72">
        <v>10</v>
      </c>
      <c r="U134" s="74">
        <f t="shared" si="581"/>
        <v>8</v>
      </c>
      <c r="V134" s="72">
        <v>0</v>
      </c>
      <c r="W134" s="184">
        <v>3</v>
      </c>
      <c r="X134" s="195">
        <v>0</v>
      </c>
      <c r="Y134" s="74">
        <v>0</v>
      </c>
      <c r="Z134" s="186">
        <v>20</v>
      </c>
      <c r="AA134" s="66">
        <f t="shared" si="454"/>
        <v>0</v>
      </c>
      <c r="AB134" s="93">
        <f t="shared" ref="AB134:AB158" si="682">ROUND(M134+O134+Q134+S134+T134+U134+V134+W134+X134+Y134+Z134+AA134,2)</f>
        <v>166.54</v>
      </c>
      <c r="AC134" s="99">
        <v>0</v>
      </c>
      <c r="AD134" s="99">
        <v>0</v>
      </c>
      <c r="AE134" s="72">
        <v>0</v>
      </c>
      <c r="AF134" s="191">
        <v>0</v>
      </c>
      <c r="AG134" s="145">
        <f t="shared" si="582"/>
        <v>0</v>
      </c>
      <c r="AH134" s="188">
        <v>0</v>
      </c>
      <c r="AI134" s="94">
        <v>100</v>
      </c>
      <c r="AJ134" s="95">
        <f t="shared" si="511"/>
        <v>100</v>
      </c>
      <c r="AK134" s="96">
        <f t="shared" si="512"/>
        <v>0</v>
      </c>
      <c r="AL134" s="147"/>
      <c r="AM134" s="4"/>
      <c r="AN134" s="7">
        <f t="shared" si="590"/>
        <v>1</v>
      </c>
      <c r="AO134" s="7">
        <f t="shared" si="591"/>
        <v>0</v>
      </c>
      <c r="AP134" s="7">
        <f t="shared" si="592"/>
        <v>0</v>
      </c>
      <c r="AQ134" s="7">
        <f t="shared" si="593"/>
        <v>0</v>
      </c>
      <c r="AR134" s="7">
        <f t="shared" si="594"/>
        <v>0</v>
      </c>
      <c r="AS134" s="7">
        <f t="shared" si="595"/>
        <v>0</v>
      </c>
      <c r="AT134" s="7">
        <f t="shared" si="596"/>
        <v>0</v>
      </c>
      <c r="AU134" s="7">
        <f t="shared" si="597"/>
        <v>0</v>
      </c>
      <c r="AV134" s="7">
        <f t="shared" si="598"/>
        <v>0</v>
      </c>
      <c r="AW134" s="7">
        <f t="shared" si="599"/>
        <v>0</v>
      </c>
      <c r="AX134" s="75">
        <f t="shared" si="600"/>
        <v>100</v>
      </c>
      <c r="AY134" s="129"/>
      <c r="AZ134" s="129"/>
      <c r="BA134" s="137">
        <v>4424077</v>
      </c>
      <c r="BB134" s="136" t="s">
        <v>346</v>
      </c>
      <c r="BI134" s="166"/>
      <c r="BJ134" s="166"/>
      <c r="BK134" s="166"/>
    </row>
    <row r="135" spans="1:63" ht="145.5" customHeight="1">
      <c r="A135" s="108">
        <v>129</v>
      </c>
      <c r="B135" s="163">
        <v>900973</v>
      </c>
      <c r="C135" s="139" t="s">
        <v>401</v>
      </c>
      <c r="D135" s="155" t="s">
        <v>635</v>
      </c>
      <c r="E135" s="122" t="s">
        <v>201</v>
      </c>
      <c r="F135" s="116">
        <v>204</v>
      </c>
      <c r="G135" s="128" t="s">
        <v>403</v>
      </c>
      <c r="H135" s="73">
        <v>17</v>
      </c>
      <c r="I135" s="109">
        <v>0</v>
      </c>
      <c r="J135" s="64">
        <f t="shared" si="583"/>
        <v>17</v>
      </c>
      <c r="K135" s="65">
        <f t="shared" si="584"/>
        <v>136</v>
      </c>
      <c r="L135" s="66">
        <f t="shared" si="585"/>
        <v>0.98076923076923073</v>
      </c>
      <c r="M135" s="67">
        <f t="shared" si="586"/>
        <v>133.38461538461539</v>
      </c>
      <c r="N135" s="73">
        <v>4</v>
      </c>
      <c r="O135" s="67">
        <f t="shared" si="587"/>
        <v>5.8846153846153841</v>
      </c>
      <c r="P135" s="68">
        <v>0</v>
      </c>
      <c r="Q135" s="67">
        <f t="shared" si="588"/>
        <v>0</v>
      </c>
      <c r="R135" s="68">
        <v>0</v>
      </c>
      <c r="S135" s="67">
        <f t="shared" si="589"/>
        <v>0</v>
      </c>
      <c r="T135" s="72">
        <v>10</v>
      </c>
      <c r="U135" s="74">
        <f t="shared" si="581"/>
        <v>8.5</v>
      </c>
      <c r="V135" s="72">
        <v>0</v>
      </c>
      <c r="W135" s="184">
        <v>3</v>
      </c>
      <c r="X135" s="195">
        <v>0</v>
      </c>
      <c r="Y135" s="74">
        <v>0</v>
      </c>
      <c r="Z135" s="183">
        <v>0</v>
      </c>
      <c r="AA135" s="66">
        <f t="shared" si="454"/>
        <v>1</v>
      </c>
      <c r="AB135" s="93">
        <f t="shared" si="682"/>
        <v>161.77000000000001</v>
      </c>
      <c r="AC135" s="99">
        <v>1</v>
      </c>
      <c r="AD135" s="99">
        <v>3</v>
      </c>
      <c r="AE135" s="72">
        <v>0</v>
      </c>
      <c r="AF135" s="191">
        <v>0</v>
      </c>
      <c r="AG135" s="145">
        <f t="shared" si="582"/>
        <v>0</v>
      </c>
      <c r="AH135" s="188">
        <v>0</v>
      </c>
      <c r="AI135" s="94">
        <v>100</v>
      </c>
      <c r="AJ135" s="95">
        <f t="shared" si="511"/>
        <v>100</v>
      </c>
      <c r="AK135" s="96">
        <f t="shared" si="512"/>
        <v>0</v>
      </c>
      <c r="AL135" s="147"/>
      <c r="AM135" s="4"/>
      <c r="AN135" s="7">
        <f t="shared" si="590"/>
        <v>1</v>
      </c>
      <c r="AO135" s="7">
        <f t="shared" si="591"/>
        <v>0</v>
      </c>
      <c r="AP135" s="7">
        <f t="shared" si="592"/>
        <v>0</v>
      </c>
      <c r="AQ135" s="7">
        <f t="shared" si="593"/>
        <v>0</v>
      </c>
      <c r="AR135" s="7">
        <f t="shared" si="594"/>
        <v>0</v>
      </c>
      <c r="AS135" s="7">
        <f t="shared" si="595"/>
        <v>0</v>
      </c>
      <c r="AT135" s="7">
        <f t="shared" si="596"/>
        <v>0</v>
      </c>
      <c r="AU135" s="7">
        <f t="shared" si="597"/>
        <v>0</v>
      </c>
      <c r="AV135" s="7">
        <f t="shared" si="598"/>
        <v>0</v>
      </c>
      <c r="AW135" s="7">
        <f t="shared" si="599"/>
        <v>0</v>
      </c>
      <c r="AX135" s="75">
        <f t="shared" si="600"/>
        <v>100</v>
      </c>
      <c r="AY135" s="129"/>
      <c r="AZ135" s="129"/>
      <c r="BA135" s="137">
        <v>4424077</v>
      </c>
      <c r="BB135" s="136" t="s">
        <v>346</v>
      </c>
      <c r="BI135" s="166"/>
      <c r="BJ135" s="166"/>
      <c r="BK135" s="166"/>
    </row>
    <row r="136" spans="1:63" ht="145.5" customHeight="1">
      <c r="A136" s="108">
        <v>130</v>
      </c>
      <c r="B136" s="163">
        <v>900977</v>
      </c>
      <c r="C136" s="139" t="s">
        <v>402</v>
      </c>
      <c r="D136" s="155" t="s">
        <v>635</v>
      </c>
      <c r="E136" s="122" t="s">
        <v>201</v>
      </c>
      <c r="F136" s="116">
        <v>204</v>
      </c>
      <c r="G136" s="128" t="s">
        <v>404</v>
      </c>
      <c r="H136" s="73">
        <v>17</v>
      </c>
      <c r="I136" s="109">
        <v>0</v>
      </c>
      <c r="J136" s="64">
        <f t="shared" si="583"/>
        <v>17</v>
      </c>
      <c r="K136" s="65">
        <f t="shared" si="584"/>
        <v>136</v>
      </c>
      <c r="L136" s="66">
        <f t="shared" si="585"/>
        <v>0.98076923076923073</v>
      </c>
      <c r="M136" s="67">
        <f t="shared" si="586"/>
        <v>133.38461538461539</v>
      </c>
      <c r="N136" s="73">
        <v>4</v>
      </c>
      <c r="O136" s="67">
        <f t="shared" si="587"/>
        <v>5.8846153846153841</v>
      </c>
      <c r="P136" s="68">
        <v>0</v>
      </c>
      <c r="Q136" s="67">
        <f t="shared" si="588"/>
        <v>0</v>
      </c>
      <c r="R136" s="68">
        <v>0</v>
      </c>
      <c r="S136" s="67">
        <f t="shared" si="589"/>
        <v>0</v>
      </c>
      <c r="T136" s="72">
        <v>10</v>
      </c>
      <c r="U136" s="74">
        <f t="shared" si="581"/>
        <v>8.5</v>
      </c>
      <c r="V136" s="72">
        <v>0</v>
      </c>
      <c r="W136" s="184">
        <v>3</v>
      </c>
      <c r="X136" s="195">
        <v>0</v>
      </c>
      <c r="Y136" s="74">
        <v>0</v>
      </c>
      <c r="Z136" s="183">
        <v>0</v>
      </c>
      <c r="AA136" s="66">
        <f t="shared" si="454"/>
        <v>1</v>
      </c>
      <c r="AB136" s="93">
        <f t="shared" si="682"/>
        <v>161.77000000000001</v>
      </c>
      <c r="AC136" s="99">
        <v>1</v>
      </c>
      <c r="AD136" s="99">
        <v>4</v>
      </c>
      <c r="AE136" s="72">
        <v>0</v>
      </c>
      <c r="AF136" s="191">
        <v>0</v>
      </c>
      <c r="AG136" s="145">
        <f t="shared" si="582"/>
        <v>0</v>
      </c>
      <c r="AH136" s="188">
        <v>0</v>
      </c>
      <c r="AI136" s="94">
        <v>100</v>
      </c>
      <c r="AJ136" s="95">
        <f t="shared" si="511"/>
        <v>100</v>
      </c>
      <c r="AK136" s="96">
        <f t="shared" si="512"/>
        <v>0</v>
      </c>
      <c r="AL136" s="147"/>
      <c r="AM136" s="4"/>
      <c r="AN136" s="7">
        <f t="shared" ref="AN136:AN137" si="683">INT(AI136/100)</f>
        <v>1</v>
      </c>
      <c r="AO136" s="7">
        <f t="shared" ref="AO136:AO137" si="684">INT(MOD(AI136,100)/50)</f>
        <v>0</v>
      </c>
      <c r="AP136" s="7">
        <f t="shared" ref="AP136:AP137" si="685">INT(MOD(AI136,50)/20)</f>
        <v>0</v>
      </c>
      <c r="AQ136" s="7">
        <f t="shared" ref="AQ136:AQ137" si="686">INT((AI136-AN136*100-AO136*50-AP136*20)/10)</f>
        <v>0</v>
      </c>
      <c r="AR136" s="7">
        <f t="shared" ref="AR136:AR137" si="687">INT(AK136/20000)</f>
        <v>0</v>
      </c>
      <c r="AS136" s="7">
        <f t="shared" ref="AS136:AS137" si="688">INT(MOD(AK136,20000)/10000)</f>
        <v>0</v>
      </c>
      <c r="AT136" s="7">
        <f t="shared" ref="AT136:AT137" si="689">INT(MOD(AK136,10000)/5000)</f>
        <v>0</v>
      </c>
      <c r="AU136" s="7">
        <f t="shared" ref="AU136:AU137" si="690">INT(MOD(AK136,5000)/1000)</f>
        <v>0</v>
      </c>
      <c r="AV136" s="7">
        <f t="shared" ref="AV136:AV137" si="691">INT(MOD(AK136,1000)/500)</f>
        <v>0</v>
      </c>
      <c r="AW136" s="7">
        <f t="shared" ref="AW136:AW137" si="692">INT(MOD(AK136,500)/100)</f>
        <v>0</v>
      </c>
      <c r="AX136" s="75">
        <f t="shared" ref="AX136:AX137" si="693">AN136*100+AO136*50+AP136*20+AQ136*10</f>
        <v>100</v>
      </c>
      <c r="AY136" s="129"/>
      <c r="AZ136" s="129"/>
      <c r="BA136" s="137">
        <v>4424077</v>
      </c>
      <c r="BB136" s="136" t="s">
        <v>346</v>
      </c>
      <c r="BI136" s="166"/>
      <c r="BJ136" s="166"/>
      <c r="BK136" s="166"/>
    </row>
    <row r="137" spans="1:63" ht="145.5" customHeight="1">
      <c r="A137" s="108">
        <v>131</v>
      </c>
      <c r="B137" s="164">
        <v>900978</v>
      </c>
      <c r="C137" s="154" t="s">
        <v>500</v>
      </c>
      <c r="D137" s="155" t="s">
        <v>108</v>
      </c>
      <c r="E137" s="122" t="s">
        <v>201</v>
      </c>
      <c r="F137" s="116">
        <v>204</v>
      </c>
      <c r="G137" s="153" t="s">
        <v>405</v>
      </c>
      <c r="H137" s="73">
        <v>17</v>
      </c>
      <c r="I137" s="109">
        <v>0</v>
      </c>
      <c r="J137" s="64">
        <f t="shared" si="583"/>
        <v>17</v>
      </c>
      <c r="K137" s="65">
        <f t="shared" si="584"/>
        <v>136</v>
      </c>
      <c r="L137" s="66">
        <f t="shared" si="585"/>
        <v>0.98076923076923073</v>
      </c>
      <c r="M137" s="67">
        <f t="shared" si="586"/>
        <v>133.38461538461539</v>
      </c>
      <c r="N137" s="73">
        <v>2</v>
      </c>
      <c r="O137" s="67">
        <f t="shared" si="587"/>
        <v>2.9423076923076921</v>
      </c>
      <c r="P137" s="68">
        <v>0</v>
      </c>
      <c r="Q137" s="67">
        <f t="shared" si="588"/>
        <v>0</v>
      </c>
      <c r="R137" s="68">
        <v>0</v>
      </c>
      <c r="S137" s="67">
        <f t="shared" si="589"/>
        <v>0</v>
      </c>
      <c r="T137" s="72">
        <v>10</v>
      </c>
      <c r="U137" s="74">
        <f t="shared" si="581"/>
        <v>8.5</v>
      </c>
      <c r="V137" s="72">
        <v>0</v>
      </c>
      <c r="W137" s="184">
        <v>3</v>
      </c>
      <c r="X137" s="195">
        <v>0</v>
      </c>
      <c r="Y137" s="74">
        <v>0</v>
      </c>
      <c r="Z137" s="183">
        <v>0</v>
      </c>
      <c r="AA137" s="66">
        <f t="shared" si="454"/>
        <v>0.5</v>
      </c>
      <c r="AB137" s="93">
        <f t="shared" si="682"/>
        <v>158.33000000000001</v>
      </c>
      <c r="AC137" s="99">
        <v>1</v>
      </c>
      <c r="AD137" s="99">
        <v>3</v>
      </c>
      <c r="AE137" s="72">
        <v>0</v>
      </c>
      <c r="AF137" s="191">
        <v>0</v>
      </c>
      <c r="AG137" s="145">
        <f t="shared" si="582"/>
        <v>0</v>
      </c>
      <c r="AH137" s="188">
        <v>0</v>
      </c>
      <c r="AI137" s="94">
        <v>100</v>
      </c>
      <c r="AJ137" s="95">
        <f t="shared" si="511"/>
        <v>100</v>
      </c>
      <c r="AK137" s="96">
        <f t="shared" si="512"/>
        <v>0</v>
      </c>
      <c r="AL137" s="147"/>
      <c r="AM137" s="4"/>
      <c r="AN137" s="7">
        <f t="shared" si="683"/>
        <v>1</v>
      </c>
      <c r="AO137" s="7">
        <f t="shared" si="684"/>
        <v>0</v>
      </c>
      <c r="AP137" s="7">
        <f t="shared" si="685"/>
        <v>0</v>
      </c>
      <c r="AQ137" s="7">
        <f t="shared" si="686"/>
        <v>0</v>
      </c>
      <c r="AR137" s="7">
        <f t="shared" si="687"/>
        <v>0</v>
      </c>
      <c r="AS137" s="7">
        <f t="shared" si="688"/>
        <v>0</v>
      </c>
      <c r="AT137" s="7">
        <f t="shared" si="689"/>
        <v>0</v>
      </c>
      <c r="AU137" s="7">
        <f t="shared" si="690"/>
        <v>0</v>
      </c>
      <c r="AV137" s="7">
        <f t="shared" si="691"/>
        <v>0</v>
      </c>
      <c r="AW137" s="7">
        <f t="shared" si="692"/>
        <v>0</v>
      </c>
      <c r="AX137" s="75">
        <f t="shared" si="693"/>
        <v>100</v>
      </c>
      <c r="AY137" s="129"/>
      <c r="AZ137" s="129"/>
      <c r="BA137" s="137">
        <v>4424077</v>
      </c>
      <c r="BB137" s="136" t="s">
        <v>346</v>
      </c>
      <c r="BI137" s="166"/>
      <c r="BJ137" s="166"/>
      <c r="BK137" s="166"/>
    </row>
    <row r="138" spans="1:63" ht="145.5" customHeight="1">
      <c r="A138" s="108">
        <v>132</v>
      </c>
      <c r="B138" s="163">
        <v>900984</v>
      </c>
      <c r="C138" s="115" t="s">
        <v>406</v>
      </c>
      <c r="D138" s="155" t="s">
        <v>635</v>
      </c>
      <c r="E138" s="122" t="s">
        <v>201</v>
      </c>
      <c r="F138" s="116">
        <v>204</v>
      </c>
      <c r="G138" s="128" t="s">
        <v>410</v>
      </c>
      <c r="H138" s="73">
        <v>13.5</v>
      </c>
      <c r="I138" s="109">
        <v>0</v>
      </c>
      <c r="J138" s="64">
        <f t="shared" si="583"/>
        <v>13.5</v>
      </c>
      <c r="K138" s="65">
        <f t="shared" si="584"/>
        <v>108</v>
      </c>
      <c r="L138" s="66">
        <f t="shared" si="585"/>
        <v>0.98076923076923073</v>
      </c>
      <c r="M138" s="67">
        <f t="shared" si="586"/>
        <v>105.92307692307692</v>
      </c>
      <c r="N138" s="73">
        <v>2</v>
      </c>
      <c r="O138" s="67">
        <f t="shared" si="587"/>
        <v>2.9423076923076921</v>
      </c>
      <c r="P138" s="68">
        <v>0</v>
      </c>
      <c r="Q138" s="67">
        <f t="shared" si="588"/>
        <v>0</v>
      </c>
      <c r="R138" s="68">
        <v>0</v>
      </c>
      <c r="S138" s="67">
        <f t="shared" si="589"/>
        <v>0</v>
      </c>
      <c r="T138" s="72">
        <v>5</v>
      </c>
      <c r="U138" s="74">
        <f t="shared" si="581"/>
        <v>6.75</v>
      </c>
      <c r="V138" s="72">
        <v>0</v>
      </c>
      <c r="W138" s="184">
        <v>2</v>
      </c>
      <c r="X138" s="195">
        <v>0</v>
      </c>
      <c r="Y138" s="74">
        <v>0</v>
      </c>
      <c r="Z138" s="183">
        <v>0</v>
      </c>
      <c r="AA138" s="66">
        <f t="shared" si="454"/>
        <v>0.5</v>
      </c>
      <c r="AB138" s="93">
        <f t="shared" si="682"/>
        <v>123.12</v>
      </c>
      <c r="AC138" s="99">
        <v>1</v>
      </c>
      <c r="AD138" s="99">
        <v>2</v>
      </c>
      <c r="AE138" s="72">
        <v>0</v>
      </c>
      <c r="AF138" s="191">
        <v>0</v>
      </c>
      <c r="AG138" s="145">
        <f t="shared" si="582"/>
        <v>0</v>
      </c>
      <c r="AH138" s="188">
        <v>0</v>
      </c>
      <c r="AI138" s="94">
        <v>100</v>
      </c>
      <c r="AJ138" s="95">
        <f t="shared" si="511"/>
        <v>100</v>
      </c>
      <c r="AK138" s="96">
        <f t="shared" si="512"/>
        <v>0</v>
      </c>
      <c r="AL138" s="147"/>
      <c r="AM138" s="4"/>
      <c r="AN138" s="7">
        <f t="shared" ref="AN138" si="694">INT(AI138/100)</f>
        <v>1</v>
      </c>
      <c r="AO138" s="7">
        <f t="shared" ref="AO138" si="695">INT(MOD(AI138,100)/50)</f>
        <v>0</v>
      </c>
      <c r="AP138" s="7">
        <f t="shared" ref="AP138" si="696">INT(MOD(AI138,50)/20)</f>
        <v>0</v>
      </c>
      <c r="AQ138" s="7">
        <f t="shared" ref="AQ138" si="697">INT((AI138-AN138*100-AO138*50-AP138*20)/10)</f>
        <v>0</v>
      </c>
      <c r="AR138" s="7">
        <f t="shared" ref="AR138" si="698">INT(AK138/20000)</f>
        <v>0</v>
      </c>
      <c r="AS138" s="7">
        <f t="shared" ref="AS138" si="699">INT(MOD(AK138,20000)/10000)</f>
        <v>0</v>
      </c>
      <c r="AT138" s="7">
        <f t="shared" ref="AT138" si="700">INT(MOD(AK138,10000)/5000)</f>
        <v>0</v>
      </c>
      <c r="AU138" s="7">
        <f t="shared" ref="AU138" si="701">INT(MOD(AK138,5000)/1000)</f>
        <v>0</v>
      </c>
      <c r="AV138" s="7">
        <f t="shared" ref="AV138" si="702">INT(MOD(AK138,1000)/500)</f>
        <v>0</v>
      </c>
      <c r="AW138" s="7">
        <f t="shared" ref="AW138" si="703">INT(MOD(AK138,500)/100)</f>
        <v>0</v>
      </c>
      <c r="AX138" s="75">
        <f t="shared" ref="AX138" si="704">AN138*100+AO138*50+AP138*20+AQ138*10</f>
        <v>100</v>
      </c>
      <c r="AY138" s="129"/>
      <c r="AZ138" s="129"/>
      <c r="BA138" s="137">
        <v>4424077</v>
      </c>
      <c r="BB138" s="136" t="s">
        <v>346</v>
      </c>
      <c r="BI138" s="166"/>
      <c r="BJ138" s="166"/>
      <c r="BK138" s="166"/>
    </row>
    <row r="139" spans="1:63" ht="145.5" customHeight="1">
      <c r="A139" s="108">
        <v>133</v>
      </c>
      <c r="B139" s="163">
        <v>900985</v>
      </c>
      <c r="C139" s="115" t="s">
        <v>407</v>
      </c>
      <c r="D139" s="155" t="s">
        <v>107</v>
      </c>
      <c r="E139" s="122" t="s">
        <v>201</v>
      </c>
      <c r="F139" s="116">
        <v>204</v>
      </c>
      <c r="G139" s="128" t="s">
        <v>410</v>
      </c>
      <c r="H139" s="73">
        <v>12.5</v>
      </c>
      <c r="I139" s="109">
        <v>0</v>
      </c>
      <c r="J139" s="64">
        <f t="shared" si="583"/>
        <v>12.5</v>
      </c>
      <c r="K139" s="65">
        <f t="shared" si="584"/>
        <v>100</v>
      </c>
      <c r="L139" s="66">
        <f t="shared" si="585"/>
        <v>0.98076923076923073</v>
      </c>
      <c r="M139" s="67">
        <f t="shared" si="586"/>
        <v>98.076923076923066</v>
      </c>
      <c r="N139" s="73">
        <v>0</v>
      </c>
      <c r="O139" s="67">
        <f t="shared" si="587"/>
        <v>0</v>
      </c>
      <c r="P139" s="68">
        <v>0</v>
      </c>
      <c r="Q139" s="67">
        <f t="shared" si="588"/>
        <v>0</v>
      </c>
      <c r="R139" s="68">
        <v>0</v>
      </c>
      <c r="S139" s="67">
        <f t="shared" si="589"/>
        <v>0</v>
      </c>
      <c r="T139" s="72">
        <v>5</v>
      </c>
      <c r="U139" s="74">
        <f t="shared" si="581"/>
        <v>6.25</v>
      </c>
      <c r="V139" s="72">
        <v>0</v>
      </c>
      <c r="W139" s="184">
        <v>2</v>
      </c>
      <c r="X139" s="195">
        <v>0</v>
      </c>
      <c r="Y139" s="74">
        <v>0</v>
      </c>
      <c r="Z139" s="183">
        <v>0</v>
      </c>
      <c r="AA139" s="66">
        <f t="shared" si="454"/>
        <v>0</v>
      </c>
      <c r="AB139" s="93">
        <f t="shared" si="682"/>
        <v>111.33</v>
      </c>
      <c r="AC139" s="99">
        <v>0</v>
      </c>
      <c r="AD139" s="99">
        <v>0</v>
      </c>
      <c r="AE139" s="72">
        <v>0</v>
      </c>
      <c r="AF139" s="191">
        <v>0</v>
      </c>
      <c r="AG139" s="145">
        <f t="shared" si="582"/>
        <v>0</v>
      </c>
      <c r="AH139" s="188">
        <v>0</v>
      </c>
      <c r="AI139" s="94">
        <v>100</v>
      </c>
      <c r="AJ139" s="95">
        <f t="shared" si="511"/>
        <v>100</v>
      </c>
      <c r="AK139" s="96">
        <f t="shared" si="512"/>
        <v>0</v>
      </c>
      <c r="AL139" s="147"/>
      <c r="AM139" s="4"/>
      <c r="AN139" s="7">
        <f t="shared" ref="AN139:AN147" si="705">INT(AI139/100)</f>
        <v>1</v>
      </c>
      <c r="AO139" s="7">
        <f t="shared" ref="AO139:AO147" si="706">INT(MOD(AI139,100)/50)</f>
        <v>0</v>
      </c>
      <c r="AP139" s="7">
        <f t="shared" ref="AP139:AP147" si="707">INT(MOD(AI139,50)/20)</f>
        <v>0</v>
      </c>
      <c r="AQ139" s="7">
        <f t="shared" ref="AQ139:AQ147" si="708">INT((AI139-AN139*100-AO139*50-AP139*20)/10)</f>
        <v>0</v>
      </c>
      <c r="AR139" s="7">
        <f t="shared" ref="AR139:AR147" si="709">INT(AK139/20000)</f>
        <v>0</v>
      </c>
      <c r="AS139" s="7">
        <f t="shared" ref="AS139:AS147" si="710">INT(MOD(AK139,20000)/10000)</f>
        <v>0</v>
      </c>
      <c r="AT139" s="7">
        <f t="shared" ref="AT139:AT147" si="711">INT(MOD(AK139,10000)/5000)</f>
        <v>0</v>
      </c>
      <c r="AU139" s="7">
        <f t="shared" ref="AU139:AU147" si="712">INT(MOD(AK139,5000)/1000)</f>
        <v>0</v>
      </c>
      <c r="AV139" s="7">
        <f t="shared" ref="AV139:AV147" si="713">INT(MOD(AK139,1000)/500)</f>
        <v>0</v>
      </c>
      <c r="AW139" s="7">
        <f t="shared" ref="AW139:AW147" si="714">INT(MOD(AK139,500)/100)</f>
        <v>0</v>
      </c>
      <c r="AX139" s="75">
        <f t="shared" ref="AX139:AX147" si="715">AN139*100+AO139*50+AP139*20+AQ139*10</f>
        <v>100</v>
      </c>
      <c r="AY139" s="129"/>
      <c r="AZ139" s="129"/>
      <c r="BA139" s="137">
        <v>4424077</v>
      </c>
      <c r="BB139" s="136" t="s">
        <v>346</v>
      </c>
      <c r="BI139" s="166"/>
      <c r="BJ139" s="166"/>
      <c r="BK139" s="166"/>
    </row>
    <row r="140" spans="1:63" ht="145.5" customHeight="1">
      <c r="A140" s="108">
        <v>134</v>
      </c>
      <c r="B140" s="163">
        <v>900989</v>
      </c>
      <c r="C140" s="115" t="s">
        <v>408</v>
      </c>
      <c r="D140" s="155" t="s">
        <v>635</v>
      </c>
      <c r="E140" s="122" t="s">
        <v>201</v>
      </c>
      <c r="F140" s="116">
        <v>204</v>
      </c>
      <c r="G140" s="128" t="s">
        <v>411</v>
      </c>
      <c r="H140" s="73">
        <v>17</v>
      </c>
      <c r="I140" s="109">
        <v>0</v>
      </c>
      <c r="J140" s="64">
        <f t="shared" si="583"/>
        <v>17</v>
      </c>
      <c r="K140" s="65">
        <f t="shared" si="584"/>
        <v>136</v>
      </c>
      <c r="L140" s="66">
        <f t="shared" si="585"/>
        <v>0.98076923076923073</v>
      </c>
      <c r="M140" s="67">
        <f t="shared" si="586"/>
        <v>133.38461538461539</v>
      </c>
      <c r="N140" s="73">
        <v>4</v>
      </c>
      <c r="O140" s="67">
        <f t="shared" si="587"/>
        <v>5.8846153846153841</v>
      </c>
      <c r="P140" s="68">
        <v>0</v>
      </c>
      <c r="Q140" s="67">
        <f t="shared" si="588"/>
        <v>0</v>
      </c>
      <c r="R140" s="68">
        <v>0</v>
      </c>
      <c r="S140" s="67">
        <f t="shared" si="589"/>
        <v>0</v>
      </c>
      <c r="T140" s="72">
        <v>10</v>
      </c>
      <c r="U140" s="74">
        <f t="shared" si="581"/>
        <v>8.5</v>
      </c>
      <c r="V140" s="72">
        <v>0</v>
      </c>
      <c r="W140" s="184">
        <v>2</v>
      </c>
      <c r="X140" s="195">
        <v>0</v>
      </c>
      <c r="Y140" s="74">
        <v>0</v>
      </c>
      <c r="Z140" s="183">
        <v>0</v>
      </c>
      <c r="AA140" s="66">
        <f t="shared" si="454"/>
        <v>1</v>
      </c>
      <c r="AB140" s="93">
        <f t="shared" si="682"/>
        <v>160.77000000000001</v>
      </c>
      <c r="AC140" s="99">
        <v>1</v>
      </c>
      <c r="AD140" s="99">
        <v>2</v>
      </c>
      <c r="AE140" s="72">
        <v>0</v>
      </c>
      <c r="AF140" s="191">
        <v>0</v>
      </c>
      <c r="AG140" s="145">
        <f t="shared" si="582"/>
        <v>0</v>
      </c>
      <c r="AH140" s="188">
        <v>0</v>
      </c>
      <c r="AI140" s="94">
        <v>100</v>
      </c>
      <c r="AJ140" s="95">
        <f t="shared" si="511"/>
        <v>100</v>
      </c>
      <c r="AK140" s="96">
        <f t="shared" si="512"/>
        <v>0</v>
      </c>
      <c r="AL140" s="147"/>
      <c r="AM140" s="4"/>
      <c r="AN140" s="7">
        <f t="shared" si="705"/>
        <v>1</v>
      </c>
      <c r="AO140" s="7">
        <f t="shared" si="706"/>
        <v>0</v>
      </c>
      <c r="AP140" s="7">
        <f t="shared" si="707"/>
        <v>0</v>
      </c>
      <c r="AQ140" s="7">
        <f t="shared" si="708"/>
        <v>0</v>
      </c>
      <c r="AR140" s="7">
        <f t="shared" si="709"/>
        <v>0</v>
      </c>
      <c r="AS140" s="7">
        <f t="shared" si="710"/>
        <v>0</v>
      </c>
      <c r="AT140" s="7">
        <f t="shared" si="711"/>
        <v>0</v>
      </c>
      <c r="AU140" s="7">
        <f t="shared" si="712"/>
        <v>0</v>
      </c>
      <c r="AV140" s="7">
        <f t="shared" si="713"/>
        <v>0</v>
      </c>
      <c r="AW140" s="7">
        <f t="shared" si="714"/>
        <v>0</v>
      </c>
      <c r="AX140" s="75">
        <f t="shared" si="715"/>
        <v>100</v>
      </c>
      <c r="AY140" s="129"/>
      <c r="AZ140" s="129"/>
      <c r="BA140" s="137">
        <v>4424077</v>
      </c>
      <c r="BB140" s="136" t="s">
        <v>346</v>
      </c>
      <c r="BI140" s="166"/>
      <c r="BJ140" s="166"/>
      <c r="BK140" s="166"/>
    </row>
    <row r="141" spans="1:63" ht="145.5" customHeight="1">
      <c r="A141" s="108">
        <v>135</v>
      </c>
      <c r="B141" s="163">
        <v>900996</v>
      </c>
      <c r="C141" s="115" t="s">
        <v>409</v>
      </c>
      <c r="D141" s="155" t="s">
        <v>635</v>
      </c>
      <c r="E141" s="122" t="s">
        <v>201</v>
      </c>
      <c r="F141" s="116">
        <v>204</v>
      </c>
      <c r="G141" s="128" t="s">
        <v>412</v>
      </c>
      <c r="H141" s="73">
        <v>16</v>
      </c>
      <c r="I141" s="109">
        <v>0</v>
      </c>
      <c r="J141" s="64">
        <f t="shared" si="583"/>
        <v>16</v>
      </c>
      <c r="K141" s="65">
        <f t="shared" si="584"/>
        <v>128</v>
      </c>
      <c r="L141" s="66">
        <f t="shared" si="585"/>
        <v>0.98076923076923073</v>
      </c>
      <c r="M141" s="67">
        <f t="shared" si="586"/>
        <v>125.53846153846153</v>
      </c>
      <c r="N141" s="73">
        <v>4</v>
      </c>
      <c r="O141" s="67">
        <f t="shared" si="587"/>
        <v>5.8846153846153841</v>
      </c>
      <c r="P141" s="68">
        <v>0</v>
      </c>
      <c r="Q141" s="67">
        <f t="shared" si="588"/>
        <v>0</v>
      </c>
      <c r="R141" s="68">
        <v>0</v>
      </c>
      <c r="S141" s="67">
        <f t="shared" si="589"/>
        <v>0</v>
      </c>
      <c r="T141" s="72">
        <v>10</v>
      </c>
      <c r="U141" s="74">
        <f t="shared" si="581"/>
        <v>8</v>
      </c>
      <c r="V141" s="72">
        <v>0</v>
      </c>
      <c r="W141" s="184">
        <v>2</v>
      </c>
      <c r="X141" s="195">
        <v>0</v>
      </c>
      <c r="Y141" s="74">
        <v>0</v>
      </c>
      <c r="Z141" s="183">
        <v>0</v>
      </c>
      <c r="AA141" s="66">
        <f t="shared" si="454"/>
        <v>1</v>
      </c>
      <c r="AB141" s="93">
        <f t="shared" si="682"/>
        <v>152.41999999999999</v>
      </c>
      <c r="AC141" s="99">
        <v>0</v>
      </c>
      <c r="AD141" s="99">
        <v>0</v>
      </c>
      <c r="AE141" s="72">
        <v>0</v>
      </c>
      <c r="AF141" s="191">
        <v>0</v>
      </c>
      <c r="AG141" s="145">
        <f t="shared" si="582"/>
        <v>0</v>
      </c>
      <c r="AH141" s="188">
        <v>0</v>
      </c>
      <c r="AI141" s="94">
        <v>100</v>
      </c>
      <c r="AJ141" s="95">
        <f t="shared" si="511"/>
        <v>100</v>
      </c>
      <c r="AK141" s="96">
        <f t="shared" si="512"/>
        <v>0</v>
      </c>
      <c r="AL141" s="147"/>
      <c r="AM141" s="4"/>
      <c r="AN141" s="7">
        <f t="shared" ref="AN141" si="716">INT(AI141/100)</f>
        <v>1</v>
      </c>
      <c r="AO141" s="7">
        <f t="shared" ref="AO141" si="717">INT(MOD(AI141,100)/50)</f>
        <v>0</v>
      </c>
      <c r="AP141" s="7">
        <f t="shared" ref="AP141" si="718">INT(MOD(AI141,50)/20)</f>
        <v>0</v>
      </c>
      <c r="AQ141" s="7">
        <f t="shared" ref="AQ141" si="719">INT((AI141-AN141*100-AO141*50-AP141*20)/10)</f>
        <v>0</v>
      </c>
      <c r="AR141" s="7">
        <f t="shared" ref="AR141" si="720">INT(AK141/20000)</f>
        <v>0</v>
      </c>
      <c r="AS141" s="7">
        <f t="shared" ref="AS141" si="721">INT(MOD(AK141,20000)/10000)</f>
        <v>0</v>
      </c>
      <c r="AT141" s="7">
        <f t="shared" ref="AT141" si="722">INT(MOD(AK141,10000)/5000)</f>
        <v>0</v>
      </c>
      <c r="AU141" s="7">
        <f t="shared" ref="AU141" si="723">INT(MOD(AK141,5000)/1000)</f>
        <v>0</v>
      </c>
      <c r="AV141" s="7">
        <f t="shared" ref="AV141" si="724">INT(MOD(AK141,1000)/500)</f>
        <v>0</v>
      </c>
      <c r="AW141" s="7">
        <f t="shared" ref="AW141" si="725">INT(MOD(AK141,500)/100)</f>
        <v>0</v>
      </c>
      <c r="AX141" s="75">
        <f t="shared" ref="AX141" si="726">AN141*100+AO141*50+AP141*20+AQ141*10</f>
        <v>100</v>
      </c>
      <c r="AY141" s="129"/>
      <c r="AZ141" s="129"/>
      <c r="BA141" s="137">
        <v>4424077</v>
      </c>
      <c r="BB141" s="136" t="s">
        <v>346</v>
      </c>
      <c r="BI141" s="166"/>
      <c r="BJ141" s="166"/>
      <c r="BK141" s="166"/>
    </row>
    <row r="142" spans="1:63" ht="145.5" customHeight="1">
      <c r="A142" s="108">
        <v>136</v>
      </c>
      <c r="B142" s="163">
        <v>901013</v>
      </c>
      <c r="C142" s="119" t="s">
        <v>413</v>
      </c>
      <c r="D142" s="155" t="s">
        <v>83</v>
      </c>
      <c r="E142" s="122" t="s">
        <v>619</v>
      </c>
      <c r="F142" s="116">
        <v>204</v>
      </c>
      <c r="G142" s="128" t="s">
        <v>414</v>
      </c>
      <c r="H142" s="73">
        <v>15.5</v>
      </c>
      <c r="I142" s="109">
        <v>0</v>
      </c>
      <c r="J142" s="64">
        <f t="shared" si="583"/>
        <v>15.5</v>
      </c>
      <c r="K142" s="65">
        <f t="shared" si="584"/>
        <v>124</v>
      </c>
      <c r="L142" s="66">
        <f t="shared" si="585"/>
        <v>0.98076923076923073</v>
      </c>
      <c r="M142" s="67">
        <f t="shared" si="586"/>
        <v>121.61538461538461</v>
      </c>
      <c r="N142" s="73">
        <v>0</v>
      </c>
      <c r="O142" s="67">
        <f t="shared" si="587"/>
        <v>0</v>
      </c>
      <c r="P142" s="68">
        <v>0</v>
      </c>
      <c r="Q142" s="67">
        <f t="shared" si="588"/>
        <v>0</v>
      </c>
      <c r="R142" s="68">
        <v>0</v>
      </c>
      <c r="S142" s="67">
        <f t="shared" si="589"/>
        <v>0</v>
      </c>
      <c r="T142" s="72">
        <v>10</v>
      </c>
      <c r="U142" s="74">
        <f t="shared" si="581"/>
        <v>7.75</v>
      </c>
      <c r="V142" s="72">
        <v>0</v>
      </c>
      <c r="W142" s="184">
        <v>2</v>
      </c>
      <c r="X142" s="195">
        <v>0</v>
      </c>
      <c r="Y142" s="74">
        <v>0</v>
      </c>
      <c r="Z142" s="183">
        <v>0</v>
      </c>
      <c r="AA142" s="66">
        <f t="shared" ref="AA142:AA169" si="727">N142*0.25</f>
        <v>0</v>
      </c>
      <c r="AB142" s="93">
        <f t="shared" si="682"/>
        <v>141.37</v>
      </c>
      <c r="AC142" s="99">
        <v>1</v>
      </c>
      <c r="AD142" s="99">
        <v>2</v>
      </c>
      <c r="AE142" s="72">
        <v>0</v>
      </c>
      <c r="AF142" s="191">
        <v>0</v>
      </c>
      <c r="AG142" s="145">
        <f t="shared" si="582"/>
        <v>0</v>
      </c>
      <c r="AH142" s="188">
        <v>0</v>
      </c>
      <c r="AI142" s="94">
        <v>100</v>
      </c>
      <c r="AJ142" s="95">
        <f t="shared" si="511"/>
        <v>100</v>
      </c>
      <c r="AK142" s="96">
        <f t="shared" si="512"/>
        <v>0</v>
      </c>
      <c r="AL142" s="147"/>
      <c r="AM142" s="4"/>
      <c r="AN142" s="7">
        <f t="shared" ref="AN142" si="728">INT(AI142/100)</f>
        <v>1</v>
      </c>
      <c r="AO142" s="7">
        <f t="shared" ref="AO142" si="729">INT(MOD(AI142,100)/50)</f>
        <v>0</v>
      </c>
      <c r="AP142" s="7">
        <f t="shared" ref="AP142" si="730">INT(MOD(AI142,50)/20)</f>
        <v>0</v>
      </c>
      <c r="AQ142" s="7">
        <f t="shared" ref="AQ142" si="731">INT((AI142-AN142*100-AO142*50-AP142*20)/10)</f>
        <v>0</v>
      </c>
      <c r="AR142" s="7">
        <f t="shared" ref="AR142" si="732">INT(AK142/20000)</f>
        <v>0</v>
      </c>
      <c r="AS142" s="7">
        <f t="shared" ref="AS142" si="733">INT(MOD(AK142,20000)/10000)</f>
        <v>0</v>
      </c>
      <c r="AT142" s="7">
        <f t="shared" ref="AT142" si="734">INT(MOD(AK142,10000)/5000)</f>
        <v>0</v>
      </c>
      <c r="AU142" s="7">
        <f t="shared" ref="AU142" si="735">INT(MOD(AK142,5000)/1000)</f>
        <v>0</v>
      </c>
      <c r="AV142" s="7">
        <f t="shared" ref="AV142" si="736">INT(MOD(AK142,1000)/500)</f>
        <v>0</v>
      </c>
      <c r="AW142" s="7">
        <f t="shared" ref="AW142" si="737">INT(MOD(AK142,500)/100)</f>
        <v>0</v>
      </c>
      <c r="AX142" s="75">
        <f t="shared" ref="AX142" si="738">AN142*100+AO142*50+AP142*20+AQ142*10</f>
        <v>100</v>
      </c>
      <c r="AY142" s="129"/>
      <c r="AZ142" s="129"/>
      <c r="BA142" s="137">
        <v>4424077</v>
      </c>
      <c r="BB142" s="136" t="s">
        <v>346</v>
      </c>
      <c r="BI142" s="166"/>
      <c r="BJ142" s="166"/>
      <c r="BK142" s="166"/>
    </row>
    <row r="143" spans="1:63" ht="145.5" customHeight="1">
      <c r="A143" s="108">
        <v>137</v>
      </c>
      <c r="B143" s="163">
        <v>901025</v>
      </c>
      <c r="C143" s="119" t="s">
        <v>418</v>
      </c>
      <c r="D143" s="155" t="s">
        <v>87</v>
      </c>
      <c r="E143" s="122" t="s">
        <v>201</v>
      </c>
      <c r="F143" s="116">
        <v>204</v>
      </c>
      <c r="G143" s="128" t="s">
        <v>424</v>
      </c>
      <c r="H143" s="73">
        <v>15</v>
      </c>
      <c r="I143" s="109">
        <v>0</v>
      </c>
      <c r="J143" s="64">
        <f t="shared" si="583"/>
        <v>15</v>
      </c>
      <c r="K143" s="65">
        <f t="shared" si="584"/>
        <v>120</v>
      </c>
      <c r="L143" s="66">
        <f t="shared" si="585"/>
        <v>0.98076923076923073</v>
      </c>
      <c r="M143" s="67">
        <f t="shared" si="586"/>
        <v>117.69230769230769</v>
      </c>
      <c r="N143" s="73">
        <v>2</v>
      </c>
      <c r="O143" s="67">
        <f t="shared" si="587"/>
        <v>2.9423076923076921</v>
      </c>
      <c r="P143" s="68">
        <v>0</v>
      </c>
      <c r="Q143" s="67">
        <f t="shared" si="588"/>
        <v>0</v>
      </c>
      <c r="R143" s="68">
        <v>0</v>
      </c>
      <c r="S143" s="67">
        <f t="shared" si="589"/>
        <v>0</v>
      </c>
      <c r="T143" s="72">
        <v>10</v>
      </c>
      <c r="U143" s="74">
        <f t="shared" si="581"/>
        <v>7.5</v>
      </c>
      <c r="V143" s="72">
        <v>0</v>
      </c>
      <c r="W143" s="184">
        <v>2</v>
      </c>
      <c r="X143" s="195">
        <v>0</v>
      </c>
      <c r="Y143" s="74">
        <v>0</v>
      </c>
      <c r="Z143" s="183">
        <v>0</v>
      </c>
      <c r="AA143" s="66">
        <f t="shared" si="727"/>
        <v>0.5</v>
      </c>
      <c r="AB143" s="93">
        <f t="shared" si="682"/>
        <v>140.63</v>
      </c>
      <c r="AC143" s="99">
        <v>1</v>
      </c>
      <c r="AD143" s="99">
        <v>3</v>
      </c>
      <c r="AE143" s="72">
        <v>0</v>
      </c>
      <c r="AF143" s="191">
        <v>0</v>
      </c>
      <c r="AG143" s="145">
        <f t="shared" si="582"/>
        <v>0</v>
      </c>
      <c r="AH143" s="188">
        <v>0</v>
      </c>
      <c r="AI143" s="94">
        <v>100</v>
      </c>
      <c r="AJ143" s="95">
        <f t="shared" si="511"/>
        <v>100</v>
      </c>
      <c r="AK143" s="96">
        <f t="shared" si="512"/>
        <v>0</v>
      </c>
      <c r="AL143" s="147"/>
      <c r="AM143" s="4"/>
      <c r="AN143" s="7">
        <f t="shared" ref="AN143" si="739">INT(AI143/100)</f>
        <v>1</v>
      </c>
      <c r="AO143" s="7">
        <f t="shared" ref="AO143" si="740">INT(MOD(AI143,100)/50)</f>
        <v>0</v>
      </c>
      <c r="AP143" s="7">
        <f t="shared" ref="AP143" si="741">INT(MOD(AI143,50)/20)</f>
        <v>0</v>
      </c>
      <c r="AQ143" s="7">
        <f t="shared" ref="AQ143" si="742">INT((AI143-AN143*100-AO143*50-AP143*20)/10)</f>
        <v>0</v>
      </c>
      <c r="AR143" s="7">
        <f t="shared" ref="AR143" si="743">INT(AK143/20000)</f>
        <v>0</v>
      </c>
      <c r="AS143" s="7">
        <f t="shared" ref="AS143" si="744">INT(MOD(AK143,20000)/10000)</f>
        <v>0</v>
      </c>
      <c r="AT143" s="7">
        <f t="shared" ref="AT143" si="745">INT(MOD(AK143,10000)/5000)</f>
        <v>0</v>
      </c>
      <c r="AU143" s="7">
        <f t="shared" ref="AU143" si="746">INT(MOD(AK143,5000)/1000)</f>
        <v>0</v>
      </c>
      <c r="AV143" s="7">
        <f t="shared" ref="AV143" si="747">INT(MOD(AK143,1000)/500)</f>
        <v>0</v>
      </c>
      <c r="AW143" s="7">
        <f t="shared" ref="AW143" si="748">INT(MOD(AK143,500)/100)</f>
        <v>0</v>
      </c>
      <c r="AX143" s="75">
        <f t="shared" ref="AX143" si="749">AN143*100+AO143*50+AP143*20+AQ143*10</f>
        <v>100</v>
      </c>
      <c r="AY143" s="129"/>
      <c r="AZ143" s="129"/>
      <c r="BA143" s="137">
        <v>4424077</v>
      </c>
      <c r="BB143" s="136" t="s">
        <v>346</v>
      </c>
      <c r="BI143" s="166"/>
      <c r="BJ143" s="166"/>
      <c r="BK143" s="166"/>
    </row>
    <row r="144" spans="1:63" ht="145.5" customHeight="1">
      <c r="A144" s="108">
        <v>138</v>
      </c>
      <c r="B144" s="163">
        <v>901027</v>
      </c>
      <c r="C144" s="119" t="s">
        <v>419</v>
      </c>
      <c r="D144" s="155" t="s">
        <v>236</v>
      </c>
      <c r="E144" s="122" t="s">
        <v>201</v>
      </c>
      <c r="F144" s="116">
        <v>204</v>
      </c>
      <c r="G144" s="128" t="s">
        <v>424</v>
      </c>
      <c r="H144" s="73">
        <v>17</v>
      </c>
      <c r="I144" s="109">
        <v>0</v>
      </c>
      <c r="J144" s="64">
        <f t="shared" si="583"/>
        <v>17</v>
      </c>
      <c r="K144" s="65">
        <f t="shared" si="584"/>
        <v>136</v>
      </c>
      <c r="L144" s="66">
        <f t="shared" si="585"/>
        <v>0.98076923076923073</v>
      </c>
      <c r="M144" s="67">
        <f t="shared" si="586"/>
        <v>133.38461538461539</v>
      </c>
      <c r="N144" s="73">
        <v>0</v>
      </c>
      <c r="O144" s="67">
        <f t="shared" si="587"/>
        <v>0</v>
      </c>
      <c r="P144" s="68">
        <v>0</v>
      </c>
      <c r="Q144" s="67">
        <f t="shared" si="588"/>
        <v>0</v>
      </c>
      <c r="R144" s="68">
        <v>0</v>
      </c>
      <c r="S144" s="67">
        <f t="shared" si="589"/>
        <v>0</v>
      </c>
      <c r="T144" s="72">
        <v>10</v>
      </c>
      <c r="U144" s="74">
        <f t="shared" si="581"/>
        <v>8.5</v>
      </c>
      <c r="V144" s="72">
        <v>0</v>
      </c>
      <c r="W144" s="184">
        <v>2</v>
      </c>
      <c r="X144" s="195">
        <v>0</v>
      </c>
      <c r="Y144" s="74">
        <v>0</v>
      </c>
      <c r="Z144" s="183">
        <v>0</v>
      </c>
      <c r="AA144" s="66">
        <f t="shared" si="727"/>
        <v>0</v>
      </c>
      <c r="AB144" s="93">
        <f t="shared" si="682"/>
        <v>153.88</v>
      </c>
      <c r="AC144" s="99">
        <v>0</v>
      </c>
      <c r="AD144" s="99">
        <v>0</v>
      </c>
      <c r="AE144" s="72">
        <v>0</v>
      </c>
      <c r="AF144" s="191">
        <v>0</v>
      </c>
      <c r="AG144" s="145">
        <f t="shared" si="582"/>
        <v>0</v>
      </c>
      <c r="AH144" s="188">
        <v>0</v>
      </c>
      <c r="AI144" s="94">
        <v>100</v>
      </c>
      <c r="AJ144" s="95">
        <f t="shared" si="511"/>
        <v>100</v>
      </c>
      <c r="AK144" s="96">
        <f t="shared" si="512"/>
        <v>0</v>
      </c>
      <c r="AL144" s="147"/>
      <c r="AM144" s="4"/>
      <c r="AN144" s="7">
        <f t="shared" si="705"/>
        <v>1</v>
      </c>
      <c r="AO144" s="7">
        <f t="shared" si="706"/>
        <v>0</v>
      </c>
      <c r="AP144" s="7">
        <f t="shared" si="707"/>
        <v>0</v>
      </c>
      <c r="AQ144" s="7">
        <f t="shared" si="708"/>
        <v>0</v>
      </c>
      <c r="AR144" s="7">
        <f t="shared" si="709"/>
        <v>0</v>
      </c>
      <c r="AS144" s="7">
        <f t="shared" si="710"/>
        <v>0</v>
      </c>
      <c r="AT144" s="7">
        <f t="shared" si="711"/>
        <v>0</v>
      </c>
      <c r="AU144" s="7">
        <f t="shared" si="712"/>
        <v>0</v>
      </c>
      <c r="AV144" s="7">
        <f t="shared" si="713"/>
        <v>0</v>
      </c>
      <c r="AW144" s="7">
        <f t="shared" si="714"/>
        <v>0</v>
      </c>
      <c r="AX144" s="75">
        <f t="shared" si="715"/>
        <v>100</v>
      </c>
      <c r="AY144" s="129"/>
      <c r="AZ144" s="129"/>
      <c r="BA144" s="137">
        <v>4424077</v>
      </c>
      <c r="BB144" s="136" t="s">
        <v>346</v>
      </c>
      <c r="BI144" s="166"/>
      <c r="BJ144" s="166"/>
      <c r="BK144" s="166"/>
    </row>
    <row r="145" spans="1:63" ht="145.5" customHeight="1">
      <c r="A145" s="108">
        <v>139</v>
      </c>
      <c r="B145" s="163">
        <v>901035</v>
      </c>
      <c r="C145" s="119" t="s">
        <v>420</v>
      </c>
      <c r="D145" s="155" t="s">
        <v>236</v>
      </c>
      <c r="E145" s="122" t="s">
        <v>201</v>
      </c>
      <c r="F145" s="116">
        <v>204</v>
      </c>
      <c r="G145" s="128" t="s">
        <v>425</v>
      </c>
      <c r="H145" s="73">
        <v>17</v>
      </c>
      <c r="I145" s="109">
        <v>0</v>
      </c>
      <c r="J145" s="64">
        <f t="shared" si="583"/>
        <v>17</v>
      </c>
      <c r="K145" s="65">
        <f t="shared" si="584"/>
        <v>136</v>
      </c>
      <c r="L145" s="66">
        <f t="shared" si="585"/>
        <v>0.98076923076923073</v>
      </c>
      <c r="M145" s="67">
        <f t="shared" si="586"/>
        <v>133.38461538461539</v>
      </c>
      <c r="N145" s="73">
        <v>0</v>
      </c>
      <c r="O145" s="67">
        <f t="shared" si="587"/>
        <v>0</v>
      </c>
      <c r="P145" s="68">
        <v>0</v>
      </c>
      <c r="Q145" s="67">
        <f t="shared" si="588"/>
        <v>0</v>
      </c>
      <c r="R145" s="68">
        <v>0</v>
      </c>
      <c r="S145" s="67">
        <f t="shared" si="589"/>
        <v>0</v>
      </c>
      <c r="T145" s="72">
        <v>10</v>
      </c>
      <c r="U145" s="74">
        <f t="shared" si="581"/>
        <v>8.5</v>
      </c>
      <c r="V145" s="72">
        <v>0</v>
      </c>
      <c r="W145" s="184">
        <v>2</v>
      </c>
      <c r="X145" s="195">
        <v>0</v>
      </c>
      <c r="Y145" s="74">
        <v>0</v>
      </c>
      <c r="Z145" s="183">
        <v>0</v>
      </c>
      <c r="AA145" s="66">
        <f t="shared" si="727"/>
        <v>0</v>
      </c>
      <c r="AB145" s="93">
        <f t="shared" si="682"/>
        <v>153.88</v>
      </c>
      <c r="AC145" s="99">
        <v>1</v>
      </c>
      <c r="AD145" s="99">
        <v>2</v>
      </c>
      <c r="AE145" s="72">
        <v>0</v>
      </c>
      <c r="AF145" s="191">
        <v>0</v>
      </c>
      <c r="AG145" s="145">
        <f t="shared" si="582"/>
        <v>0</v>
      </c>
      <c r="AH145" s="188">
        <v>0</v>
      </c>
      <c r="AI145" s="94">
        <v>100</v>
      </c>
      <c r="AJ145" s="95">
        <f t="shared" si="511"/>
        <v>100</v>
      </c>
      <c r="AK145" s="96">
        <f t="shared" si="512"/>
        <v>0</v>
      </c>
      <c r="AL145" s="147"/>
      <c r="AM145" s="4"/>
      <c r="AN145" s="7">
        <f t="shared" si="705"/>
        <v>1</v>
      </c>
      <c r="AO145" s="7">
        <f t="shared" si="706"/>
        <v>0</v>
      </c>
      <c r="AP145" s="7">
        <f t="shared" si="707"/>
        <v>0</v>
      </c>
      <c r="AQ145" s="7">
        <f t="shared" si="708"/>
        <v>0</v>
      </c>
      <c r="AR145" s="7">
        <f t="shared" si="709"/>
        <v>0</v>
      </c>
      <c r="AS145" s="7">
        <f t="shared" si="710"/>
        <v>0</v>
      </c>
      <c r="AT145" s="7">
        <f t="shared" si="711"/>
        <v>0</v>
      </c>
      <c r="AU145" s="7">
        <f t="shared" si="712"/>
        <v>0</v>
      </c>
      <c r="AV145" s="7">
        <f t="shared" si="713"/>
        <v>0</v>
      </c>
      <c r="AW145" s="7">
        <f t="shared" si="714"/>
        <v>0</v>
      </c>
      <c r="AX145" s="75">
        <f t="shared" si="715"/>
        <v>100</v>
      </c>
      <c r="AY145" s="129"/>
      <c r="AZ145" s="129"/>
      <c r="BA145" s="137">
        <v>4424077</v>
      </c>
      <c r="BB145" s="136" t="s">
        <v>346</v>
      </c>
      <c r="BI145" s="166"/>
      <c r="BJ145" s="166"/>
      <c r="BK145" s="166"/>
    </row>
    <row r="146" spans="1:63" ht="145.5" customHeight="1">
      <c r="A146" s="108">
        <v>140</v>
      </c>
      <c r="B146" s="163">
        <v>901044</v>
      </c>
      <c r="C146" s="119" t="s">
        <v>421</v>
      </c>
      <c r="D146" s="155" t="s">
        <v>236</v>
      </c>
      <c r="E146" s="122" t="s">
        <v>201</v>
      </c>
      <c r="F146" s="116">
        <v>204</v>
      </c>
      <c r="G146" s="128" t="s">
        <v>426</v>
      </c>
      <c r="H146" s="73">
        <v>16</v>
      </c>
      <c r="I146" s="109">
        <v>0</v>
      </c>
      <c r="J146" s="64">
        <f t="shared" si="583"/>
        <v>16</v>
      </c>
      <c r="K146" s="65">
        <f t="shared" si="584"/>
        <v>128</v>
      </c>
      <c r="L146" s="66">
        <f t="shared" si="585"/>
        <v>0.98076923076923073</v>
      </c>
      <c r="M146" s="67">
        <f t="shared" si="586"/>
        <v>125.53846153846153</v>
      </c>
      <c r="N146" s="73">
        <v>0</v>
      </c>
      <c r="O146" s="67">
        <f t="shared" si="587"/>
        <v>0</v>
      </c>
      <c r="P146" s="68">
        <v>0</v>
      </c>
      <c r="Q146" s="67">
        <f t="shared" si="588"/>
        <v>0</v>
      </c>
      <c r="R146" s="68">
        <v>0</v>
      </c>
      <c r="S146" s="67">
        <f t="shared" si="589"/>
        <v>0</v>
      </c>
      <c r="T146" s="72">
        <v>10</v>
      </c>
      <c r="U146" s="74">
        <f t="shared" si="581"/>
        <v>8</v>
      </c>
      <c r="V146" s="72">
        <v>0</v>
      </c>
      <c r="W146" s="184">
        <v>2</v>
      </c>
      <c r="X146" s="195">
        <v>0</v>
      </c>
      <c r="Y146" s="74">
        <v>0</v>
      </c>
      <c r="Z146" s="183">
        <v>0</v>
      </c>
      <c r="AA146" s="66">
        <f t="shared" si="727"/>
        <v>0</v>
      </c>
      <c r="AB146" s="93">
        <f t="shared" si="682"/>
        <v>145.54</v>
      </c>
      <c r="AC146" s="99">
        <v>1</v>
      </c>
      <c r="AD146" s="99">
        <v>1</v>
      </c>
      <c r="AE146" s="72">
        <v>0</v>
      </c>
      <c r="AF146" s="191">
        <v>0</v>
      </c>
      <c r="AG146" s="145">
        <f t="shared" si="582"/>
        <v>0</v>
      </c>
      <c r="AH146" s="188">
        <v>0</v>
      </c>
      <c r="AI146" s="94">
        <v>100</v>
      </c>
      <c r="AJ146" s="95">
        <f t="shared" si="511"/>
        <v>100</v>
      </c>
      <c r="AK146" s="96">
        <f t="shared" si="512"/>
        <v>0</v>
      </c>
      <c r="AL146" s="147"/>
      <c r="AM146" s="4"/>
      <c r="AN146" s="7">
        <f t="shared" si="705"/>
        <v>1</v>
      </c>
      <c r="AO146" s="7">
        <f t="shared" si="706"/>
        <v>0</v>
      </c>
      <c r="AP146" s="7">
        <f t="shared" si="707"/>
        <v>0</v>
      </c>
      <c r="AQ146" s="7">
        <f t="shared" si="708"/>
        <v>0</v>
      </c>
      <c r="AR146" s="7">
        <f t="shared" si="709"/>
        <v>0</v>
      </c>
      <c r="AS146" s="7">
        <f t="shared" si="710"/>
        <v>0</v>
      </c>
      <c r="AT146" s="7">
        <f t="shared" si="711"/>
        <v>0</v>
      </c>
      <c r="AU146" s="7">
        <f t="shared" si="712"/>
        <v>0</v>
      </c>
      <c r="AV146" s="7">
        <f t="shared" si="713"/>
        <v>0</v>
      </c>
      <c r="AW146" s="7">
        <f t="shared" si="714"/>
        <v>0</v>
      </c>
      <c r="AX146" s="75">
        <f t="shared" si="715"/>
        <v>100</v>
      </c>
      <c r="AY146" s="129"/>
      <c r="AZ146" s="129"/>
      <c r="BA146" s="137">
        <v>4424077</v>
      </c>
      <c r="BB146" s="136" t="s">
        <v>346</v>
      </c>
      <c r="BI146" s="166"/>
      <c r="BJ146" s="166"/>
      <c r="BK146" s="166"/>
    </row>
    <row r="147" spans="1:63" ht="145.5" customHeight="1">
      <c r="A147" s="108">
        <v>141</v>
      </c>
      <c r="B147" s="163">
        <v>901046</v>
      </c>
      <c r="C147" s="119" t="s">
        <v>422</v>
      </c>
      <c r="D147" s="155" t="s">
        <v>236</v>
      </c>
      <c r="E147" s="122" t="s">
        <v>201</v>
      </c>
      <c r="F147" s="116">
        <v>204</v>
      </c>
      <c r="G147" s="128" t="s">
        <v>427</v>
      </c>
      <c r="H147" s="73">
        <v>15</v>
      </c>
      <c r="I147" s="109">
        <v>0</v>
      </c>
      <c r="J147" s="64">
        <f t="shared" si="583"/>
        <v>15</v>
      </c>
      <c r="K147" s="65">
        <f t="shared" si="584"/>
        <v>120</v>
      </c>
      <c r="L147" s="66">
        <f t="shared" si="585"/>
        <v>0.98076923076923073</v>
      </c>
      <c r="M147" s="67">
        <f t="shared" si="586"/>
        <v>117.69230769230769</v>
      </c>
      <c r="N147" s="73">
        <v>0</v>
      </c>
      <c r="O147" s="67">
        <f t="shared" si="587"/>
        <v>0</v>
      </c>
      <c r="P147" s="68">
        <v>0</v>
      </c>
      <c r="Q147" s="67">
        <f t="shared" si="588"/>
        <v>0</v>
      </c>
      <c r="R147" s="68">
        <v>0</v>
      </c>
      <c r="S147" s="67">
        <f t="shared" si="589"/>
        <v>0</v>
      </c>
      <c r="T147" s="72">
        <v>10</v>
      </c>
      <c r="U147" s="74">
        <f t="shared" si="581"/>
        <v>7.5</v>
      </c>
      <c r="V147" s="72">
        <v>0</v>
      </c>
      <c r="W147" s="184">
        <v>2</v>
      </c>
      <c r="X147" s="195">
        <v>0</v>
      </c>
      <c r="Y147" s="74">
        <v>0</v>
      </c>
      <c r="Z147" s="183">
        <v>0</v>
      </c>
      <c r="AA147" s="66">
        <f t="shared" si="727"/>
        <v>0</v>
      </c>
      <c r="AB147" s="93">
        <f t="shared" si="682"/>
        <v>137.19</v>
      </c>
      <c r="AC147" s="99">
        <v>0</v>
      </c>
      <c r="AD147" s="99">
        <v>0</v>
      </c>
      <c r="AE147" s="72">
        <v>0</v>
      </c>
      <c r="AF147" s="191">
        <v>0</v>
      </c>
      <c r="AG147" s="145">
        <f t="shared" si="582"/>
        <v>0</v>
      </c>
      <c r="AH147" s="188">
        <v>0</v>
      </c>
      <c r="AI147" s="94">
        <v>100</v>
      </c>
      <c r="AJ147" s="95">
        <f t="shared" si="511"/>
        <v>100</v>
      </c>
      <c r="AK147" s="96">
        <f t="shared" si="512"/>
        <v>0</v>
      </c>
      <c r="AL147" s="147"/>
      <c r="AM147" s="4"/>
      <c r="AN147" s="7">
        <f t="shared" si="705"/>
        <v>1</v>
      </c>
      <c r="AO147" s="7">
        <f t="shared" si="706"/>
        <v>0</v>
      </c>
      <c r="AP147" s="7">
        <f t="shared" si="707"/>
        <v>0</v>
      </c>
      <c r="AQ147" s="7">
        <f t="shared" si="708"/>
        <v>0</v>
      </c>
      <c r="AR147" s="7">
        <f t="shared" si="709"/>
        <v>0</v>
      </c>
      <c r="AS147" s="7">
        <f t="shared" si="710"/>
        <v>0</v>
      </c>
      <c r="AT147" s="7">
        <f t="shared" si="711"/>
        <v>0</v>
      </c>
      <c r="AU147" s="7">
        <f t="shared" si="712"/>
        <v>0</v>
      </c>
      <c r="AV147" s="7">
        <f t="shared" si="713"/>
        <v>0</v>
      </c>
      <c r="AW147" s="7">
        <f t="shared" si="714"/>
        <v>0</v>
      </c>
      <c r="AX147" s="75">
        <f t="shared" si="715"/>
        <v>100</v>
      </c>
      <c r="AY147" s="129"/>
      <c r="AZ147" s="129"/>
      <c r="BA147" s="137">
        <v>4424077</v>
      </c>
      <c r="BB147" s="136" t="s">
        <v>346</v>
      </c>
      <c r="BI147" s="166"/>
      <c r="BJ147" s="166"/>
      <c r="BK147" s="166"/>
    </row>
    <row r="148" spans="1:63" ht="145.5" customHeight="1">
      <c r="A148" s="108">
        <v>142</v>
      </c>
      <c r="B148" s="163">
        <v>901048</v>
      </c>
      <c r="C148" s="119" t="s">
        <v>423</v>
      </c>
      <c r="D148" s="155" t="s">
        <v>236</v>
      </c>
      <c r="E148" s="122" t="s">
        <v>201</v>
      </c>
      <c r="F148" s="116">
        <v>204</v>
      </c>
      <c r="G148" s="128" t="s">
        <v>428</v>
      </c>
      <c r="H148" s="73">
        <v>17</v>
      </c>
      <c r="I148" s="109">
        <v>0</v>
      </c>
      <c r="J148" s="64">
        <f t="shared" si="583"/>
        <v>17</v>
      </c>
      <c r="K148" s="65">
        <f t="shared" si="584"/>
        <v>136</v>
      </c>
      <c r="L148" s="66">
        <f t="shared" si="585"/>
        <v>0.98076923076923073</v>
      </c>
      <c r="M148" s="67">
        <f t="shared" si="586"/>
        <v>133.38461538461539</v>
      </c>
      <c r="N148" s="73">
        <v>0</v>
      </c>
      <c r="O148" s="67">
        <f t="shared" si="587"/>
        <v>0</v>
      </c>
      <c r="P148" s="68">
        <v>0</v>
      </c>
      <c r="Q148" s="67">
        <f t="shared" si="588"/>
        <v>0</v>
      </c>
      <c r="R148" s="68">
        <v>0</v>
      </c>
      <c r="S148" s="67">
        <f t="shared" si="589"/>
        <v>0</v>
      </c>
      <c r="T148" s="72">
        <v>10</v>
      </c>
      <c r="U148" s="74">
        <f t="shared" si="581"/>
        <v>8.5</v>
      </c>
      <c r="V148" s="72">
        <v>0</v>
      </c>
      <c r="W148" s="184">
        <v>2</v>
      </c>
      <c r="X148" s="195">
        <v>0</v>
      </c>
      <c r="Y148" s="74">
        <v>0</v>
      </c>
      <c r="Z148" s="183">
        <v>0</v>
      </c>
      <c r="AA148" s="66">
        <f t="shared" si="727"/>
        <v>0</v>
      </c>
      <c r="AB148" s="93">
        <f t="shared" si="682"/>
        <v>153.88</v>
      </c>
      <c r="AC148" s="99">
        <v>0</v>
      </c>
      <c r="AD148" s="99">
        <v>0</v>
      </c>
      <c r="AE148" s="72">
        <v>0</v>
      </c>
      <c r="AF148" s="191">
        <v>0</v>
      </c>
      <c r="AG148" s="145">
        <f t="shared" si="582"/>
        <v>0</v>
      </c>
      <c r="AH148" s="188">
        <v>0</v>
      </c>
      <c r="AI148" s="94">
        <v>100</v>
      </c>
      <c r="AJ148" s="95">
        <f t="shared" si="511"/>
        <v>100</v>
      </c>
      <c r="AK148" s="96">
        <f t="shared" si="512"/>
        <v>0</v>
      </c>
      <c r="AL148" s="147"/>
      <c r="AM148" s="4"/>
      <c r="AN148" s="7">
        <f t="shared" ref="AN148:AN150" si="750">INT(AI148/100)</f>
        <v>1</v>
      </c>
      <c r="AO148" s="7">
        <f t="shared" ref="AO148:AO150" si="751">INT(MOD(AI148,100)/50)</f>
        <v>0</v>
      </c>
      <c r="AP148" s="7">
        <f t="shared" ref="AP148:AP150" si="752">INT(MOD(AI148,50)/20)</f>
        <v>0</v>
      </c>
      <c r="AQ148" s="7">
        <f t="shared" ref="AQ148:AQ150" si="753">INT((AI148-AN148*100-AO148*50-AP148*20)/10)</f>
        <v>0</v>
      </c>
      <c r="AR148" s="7">
        <f t="shared" ref="AR148:AR150" si="754">INT(AK148/20000)</f>
        <v>0</v>
      </c>
      <c r="AS148" s="7">
        <f t="shared" ref="AS148:AS150" si="755">INT(MOD(AK148,20000)/10000)</f>
        <v>0</v>
      </c>
      <c r="AT148" s="7">
        <f t="shared" ref="AT148:AT150" si="756">INT(MOD(AK148,10000)/5000)</f>
        <v>0</v>
      </c>
      <c r="AU148" s="7">
        <f t="shared" ref="AU148:AU150" si="757">INT(MOD(AK148,5000)/1000)</f>
        <v>0</v>
      </c>
      <c r="AV148" s="7">
        <f t="shared" ref="AV148:AV150" si="758">INT(MOD(AK148,1000)/500)</f>
        <v>0</v>
      </c>
      <c r="AW148" s="7">
        <f t="shared" ref="AW148:AW150" si="759">INT(MOD(AK148,500)/100)</f>
        <v>0</v>
      </c>
      <c r="AX148" s="75">
        <f t="shared" ref="AX148:AX150" si="760">AN148*100+AO148*50+AP148*20+AQ148*10</f>
        <v>100</v>
      </c>
      <c r="AY148" s="129"/>
      <c r="AZ148" s="129"/>
      <c r="BA148" s="137">
        <v>4424077</v>
      </c>
      <c r="BB148" s="136" t="s">
        <v>346</v>
      </c>
      <c r="BI148" s="166"/>
      <c r="BJ148" s="166"/>
      <c r="BK148" s="166"/>
    </row>
    <row r="149" spans="1:63" ht="145.5" customHeight="1">
      <c r="A149" s="108">
        <v>143</v>
      </c>
      <c r="B149" s="163">
        <v>901063</v>
      </c>
      <c r="C149" s="115" t="s">
        <v>429</v>
      </c>
      <c r="D149" s="155" t="s">
        <v>635</v>
      </c>
      <c r="E149" s="122" t="s">
        <v>201</v>
      </c>
      <c r="F149" s="116">
        <v>204</v>
      </c>
      <c r="G149" s="128" t="s">
        <v>431</v>
      </c>
      <c r="H149" s="73">
        <v>16</v>
      </c>
      <c r="I149" s="109">
        <v>0</v>
      </c>
      <c r="J149" s="64">
        <f t="shared" si="583"/>
        <v>16</v>
      </c>
      <c r="K149" s="65">
        <f t="shared" si="584"/>
        <v>128</v>
      </c>
      <c r="L149" s="66">
        <f t="shared" si="585"/>
        <v>0.98076923076923073</v>
      </c>
      <c r="M149" s="67">
        <f t="shared" si="586"/>
        <v>125.53846153846153</v>
      </c>
      <c r="N149" s="73">
        <v>4</v>
      </c>
      <c r="O149" s="67">
        <f t="shared" si="587"/>
        <v>5.8846153846153841</v>
      </c>
      <c r="P149" s="68">
        <v>0</v>
      </c>
      <c r="Q149" s="67">
        <f t="shared" si="588"/>
        <v>0</v>
      </c>
      <c r="R149" s="68">
        <v>0</v>
      </c>
      <c r="S149" s="67">
        <f t="shared" si="589"/>
        <v>0</v>
      </c>
      <c r="T149" s="72">
        <v>10</v>
      </c>
      <c r="U149" s="74">
        <f t="shared" si="581"/>
        <v>8</v>
      </c>
      <c r="V149" s="72">
        <v>0</v>
      </c>
      <c r="W149" s="184">
        <v>2</v>
      </c>
      <c r="X149" s="195">
        <v>0</v>
      </c>
      <c r="Y149" s="74">
        <v>0</v>
      </c>
      <c r="Z149" s="183">
        <v>0</v>
      </c>
      <c r="AA149" s="66">
        <f t="shared" si="727"/>
        <v>1</v>
      </c>
      <c r="AB149" s="93">
        <f t="shared" si="682"/>
        <v>152.41999999999999</v>
      </c>
      <c r="AC149" s="99">
        <v>1</v>
      </c>
      <c r="AD149" s="99">
        <v>2</v>
      </c>
      <c r="AE149" s="72">
        <v>0</v>
      </c>
      <c r="AF149" s="191">
        <v>0</v>
      </c>
      <c r="AG149" s="145">
        <f t="shared" si="582"/>
        <v>0</v>
      </c>
      <c r="AH149" s="188">
        <v>0</v>
      </c>
      <c r="AI149" s="94">
        <v>100</v>
      </c>
      <c r="AJ149" s="95">
        <f t="shared" si="511"/>
        <v>100</v>
      </c>
      <c r="AK149" s="96">
        <f t="shared" si="512"/>
        <v>0</v>
      </c>
      <c r="AL149" s="147"/>
      <c r="AM149" s="4"/>
      <c r="AN149" s="7">
        <f t="shared" ref="AN149" si="761">INT(AI149/100)</f>
        <v>1</v>
      </c>
      <c r="AO149" s="7">
        <f t="shared" ref="AO149" si="762">INT(MOD(AI149,100)/50)</f>
        <v>0</v>
      </c>
      <c r="AP149" s="7">
        <f t="shared" ref="AP149" si="763">INT(MOD(AI149,50)/20)</f>
        <v>0</v>
      </c>
      <c r="AQ149" s="7">
        <f t="shared" ref="AQ149" si="764">INT((AI149-AN149*100-AO149*50-AP149*20)/10)</f>
        <v>0</v>
      </c>
      <c r="AR149" s="7">
        <f t="shared" ref="AR149" si="765">INT(AK149/20000)</f>
        <v>0</v>
      </c>
      <c r="AS149" s="7">
        <f t="shared" ref="AS149" si="766">INT(MOD(AK149,20000)/10000)</f>
        <v>0</v>
      </c>
      <c r="AT149" s="7">
        <f t="shared" ref="AT149" si="767">INT(MOD(AK149,10000)/5000)</f>
        <v>0</v>
      </c>
      <c r="AU149" s="7">
        <f t="shared" ref="AU149" si="768">INT(MOD(AK149,5000)/1000)</f>
        <v>0</v>
      </c>
      <c r="AV149" s="7">
        <f t="shared" ref="AV149" si="769">INT(MOD(AK149,1000)/500)</f>
        <v>0</v>
      </c>
      <c r="AW149" s="7">
        <f t="shared" ref="AW149" si="770">INT(MOD(AK149,500)/100)</f>
        <v>0</v>
      </c>
      <c r="AX149" s="75">
        <f t="shared" ref="AX149" si="771">AN149*100+AO149*50+AP149*20+AQ149*10</f>
        <v>100</v>
      </c>
      <c r="AY149" s="129"/>
      <c r="AZ149" s="129"/>
      <c r="BA149" s="137">
        <v>4424077</v>
      </c>
      <c r="BB149" s="136" t="s">
        <v>346</v>
      </c>
      <c r="BI149" s="166"/>
      <c r="BJ149" s="166"/>
      <c r="BK149" s="166"/>
    </row>
    <row r="150" spans="1:63" ht="145.5" customHeight="1">
      <c r="A150" s="108">
        <v>144</v>
      </c>
      <c r="B150" s="163">
        <v>901074</v>
      </c>
      <c r="C150" s="115" t="s">
        <v>430</v>
      </c>
      <c r="D150" s="155" t="s">
        <v>108</v>
      </c>
      <c r="E150" s="122" t="s">
        <v>201</v>
      </c>
      <c r="F150" s="116">
        <v>204</v>
      </c>
      <c r="G150" s="128" t="s">
        <v>432</v>
      </c>
      <c r="H150" s="73">
        <v>16</v>
      </c>
      <c r="I150" s="109">
        <v>0</v>
      </c>
      <c r="J150" s="64">
        <f t="shared" si="583"/>
        <v>16</v>
      </c>
      <c r="K150" s="65">
        <f t="shared" si="584"/>
        <v>128</v>
      </c>
      <c r="L150" s="66">
        <f t="shared" si="585"/>
        <v>0.98076923076923073</v>
      </c>
      <c r="M150" s="67">
        <f t="shared" si="586"/>
        <v>125.53846153846153</v>
      </c>
      <c r="N150" s="73">
        <v>2</v>
      </c>
      <c r="O150" s="67">
        <f t="shared" si="587"/>
        <v>2.9423076923076921</v>
      </c>
      <c r="P150" s="68">
        <v>0</v>
      </c>
      <c r="Q150" s="67">
        <f t="shared" si="588"/>
        <v>0</v>
      </c>
      <c r="R150" s="68">
        <v>0</v>
      </c>
      <c r="S150" s="67">
        <f t="shared" si="589"/>
        <v>0</v>
      </c>
      <c r="T150" s="72">
        <v>10</v>
      </c>
      <c r="U150" s="74">
        <f t="shared" si="581"/>
        <v>8</v>
      </c>
      <c r="V150" s="72">
        <v>0</v>
      </c>
      <c r="W150" s="184">
        <v>2</v>
      </c>
      <c r="X150" s="195">
        <v>0</v>
      </c>
      <c r="Y150" s="74">
        <v>0</v>
      </c>
      <c r="Z150" s="183">
        <v>0</v>
      </c>
      <c r="AA150" s="66">
        <f t="shared" si="727"/>
        <v>0.5</v>
      </c>
      <c r="AB150" s="93">
        <f t="shared" si="682"/>
        <v>148.97999999999999</v>
      </c>
      <c r="AC150" s="99">
        <v>1</v>
      </c>
      <c r="AD150" s="99">
        <v>2</v>
      </c>
      <c r="AE150" s="72">
        <v>0</v>
      </c>
      <c r="AF150" s="191">
        <v>0</v>
      </c>
      <c r="AG150" s="145">
        <f t="shared" si="582"/>
        <v>0</v>
      </c>
      <c r="AH150" s="188">
        <v>0</v>
      </c>
      <c r="AI150" s="94">
        <v>100</v>
      </c>
      <c r="AJ150" s="95">
        <f t="shared" ref="AJ150:AJ181" si="772">ROUNDDOWN(AI150,-1)</f>
        <v>100</v>
      </c>
      <c r="AK150" s="96">
        <f t="shared" ref="AK150:AK181" si="773">ROUND((AI150-AJ150)*4000,-2)</f>
        <v>0</v>
      </c>
      <c r="AL150" s="147"/>
      <c r="AM150" s="4"/>
      <c r="AN150" s="7">
        <f t="shared" si="750"/>
        <v>1</v>
      </c>
      <c r="AO150" s="7">
        <f t="shared" si="751"/>
        <v>0</v>
      </c>
      <c r="AP150" s="7">
        <f t="shared" si="752"/>
        <v>0</v>
      </c>
      <c r="AQ150" s="7">
        <f t="shared" si="753"/>
        <v>0</v>
      </c>
      <c r="AR150" s="7">
        <f t="shared" si="754"/>
        <v>0</v>
      </c>
      <c r="AS150" s="7">
        <f t="shared" si="755"/>
        <v>0</v>
      </c>
      <c r="AT150" s="7">
        <f t="shared" si="756"/>
        <v>0</v>
      </c>
      <c r="AU150" s="7">
        <f t="shared" si="757"/>
        <v>0</v>
      </c>
      <c r="AV150" s="7">
        <f t="shared" si="758"/>
        <v>0</v>
      </c>
      <c r="AW150" s="7">
        <f t="shared" si="759"/>
        <v>0</v>
      </c>
      <c r="AX150" s="75">
        <f t="shared" si="760"/>
        <v>100</v>
      </c>
      <c r="AY150" s="129"/>
      <c r="AZ150" s="129"/>
      <c r="BA150" s="137">
        <v>4424077</v>
      </c>
      <c r="BB150" s="136" t="s">
        <v>346</v>
      </c>
      <c r="BI150" s="166"/>
      <c r="BJ150" s="166"/>
      <c r="BK150" s="166"/>
    </row>
    <row r="151" spans="1:63" ht="145.5" customHeight="1">
      <c r="A151" s="108">
        <v>145</v>
      </c>
      <c r="B151" s="163">
        <v>901081</v>
      </c>
      <c r="C151" s="146" t="s">
        <v>433</v>
      </c>
      <c r="D151" s="155" t="s">
        <v>87</v>
      </c>
      <c r="E151" s="122" t="s">
        <v>201</v>
      </c>
      <c r="F151" s="116">
        <v>204</v>
      </c>
      <c r="G151" s="128" t="s">
        <v>437</v>
      </c>
      <c r="H151" s="73">
        <v>16.5</v>
      </c>
      <c r="I151" s="109">
        <v>0</v>
      </c>
      <c r="J151" s="64">
        <f t="shared" si="583"/>
        <v>16.5</v>
      </c>
      <c r="K151" s="65">
        <f t="shared" si="584"/>
        <v>132</v>
      </c>
      <c r="L151" s="66">
        <f t="shared" si="585"/>
        <v>0.98076923076923073</v>
      </c>
      <c r="M151" s="67">
        <f t="shared" si="586"/>
        <v>129.46153846153845</v>
      </c>
      <c r="N151" s="73">
        <v>2</v>
      </c>
      <c r="O151" s="67">
        <f t="shared" si="587"/>
        <v>2.9423076923076921</v>
      </c>
      <c r="P151" s="68">
        <v>0</v>
      </c>
      <c r="Q151" s="67">
        <f t="shared" si="588"/>
        <v>0</v>
      </c>
      <c r="R151" s="68">
        <v>0</v>
      </c>
      <c r="S151" s="67">
        <f t="shared" si="589"/>
        <v>0</v>
      </c>
      <c r="T151" s="72">
        <v>10</v>
      </c>
      <c r="U151" s="74">
        <f t="shared" si="581"/>
        <v>8.25</v>
      </c>
      <c r="V151" s="72">
        <v>0</v>
      </c>
      <c r="W151" s="184">
        <v>2</v>
      </c>
      <c r="X151" s="195">
        <v>0</v>
      </c>
      <c r="Y151" s="74">
        <v>0</v>
      </c>
      <c r="Z151" s="183">
        <v>0</v>
      </c>
      <c r="AA151" s="66">
        <f t="shared" si="727"/>
        <v>0.5</v>
      </c>
      <c r="AB151" s="93">
        <f t="shared" si="682"/>
        <v>153.15</v>
      </c>
      <c r="AC151" s="99">
        <v>1</v>
      </c>
      <c r="AD151" s="99">
        <v>2</v>
      </c>
      <c r="AE151" s="72">
        <v>0</v>
      </c>
      <c r="AF151" s="191">
        <v>0</v>
      </c>
      <c r="AG151" s="145">
        <f t="shared" si="582"/>
        <v>0</v>
      </c>
      <c r="AH151" s="188">
        <v>0</v>
      </c>
      <c r="AI151" s="94">
        <v>100</v>
      </c>
      <c r="AJ151" s="95">
        <f t="shared" si="772"/>
        <v>100</v>
      </c>
      <c r="AK151" s="96">
        <f t="shared" si="773"/>
        <v>0</v>
      </c>
      <c r="AL151" s="147"/>
      <c r="AM151" s="4"/>
      <c r="AN151" s="7">
        <f t="shared" ref="AN151:AN157" si="774">INT(AI151/100)</f>
        <v>1</v>
      </c>
      <c r="AO151" s="7">
        <f t="shared" ref="AO151:AO157" si="775">INT(MOD(AI151,100)/50)</f>
        <v>0</v>
      </c>
      <c r="AP151" s="7">
        <f t="shared" ref="AP151:AP157" si="776">INT(MOD(AI151,50)/20)</f>
        <v>0</v>
      </c>
      <c r="AQ151" s="7">
        <f t="shared" ref="AQ151:AQ157" si="777">INT((AI151-AN151*100-AO151*50-AP151*20)/10)</f>
        <v>0</v>
      </c>
      <c r="AR151" s="7">
        <f t="shared" ref="AR151:AR157" si="778">INT(AK151/20000)</f>
        <v>0</v>
      </c>
      <c r="AS151" s="7">
        <f t="shared" ref="AS151:AS157" si="779">INT(MOD(AK151,20000)/10000)</f>
        <v>0</v>
      </c>
      <c r="AT151" s="7">
        <f t="shared" ref="AT151:AT157" si="780">INT(MOD(AK151,10000)/5000)</f>
        <v>0</v>
      </c>
      <c r="AU151" s="7">
        <f t="shared" ref="AU151:AU157" si="781">INT(MOD(AK151,5000)/1000)</f>
        <v>0</v>
      </c>
      <c r="AV151" s="7">
        <f t="shared" ref="AV151:AV157" si="782">INT(MOD(AK151,1000)/500)</f>
        <v>0</v>
      </c>
      <c r="AW151" s="7">
        <f t="shared" ref="AW151:AW157" si="783">INT(MOD(AK151,500)/100)</f>
        <v>0</v>
      </c>
      <c r="AX151" s="75">
        <f t="shared" ref="AX151:AX157" si="784">AN151*100+AO151*50+AP151*20+AQ151*10</f>
        <v>100</v>
      </c>
      <c r="AY151" s="129"/>
      <c r="AZ151" s="129"/>
      <c r="BA151" s="137">
        <v>4424077</v>
      </c>
      <c r="BB151" s="136" t="s">
        <v>346</v>
      </c>
      <c r="BI151" s="166"/>
      <c r="BJ151" s="166"/>
      <c r="BK151" s="166"/>
    </row>
    <row r="152" spans="1:63" ht="145.5" customHeight="1">
      <c r="A152" s="108">
        <v>146</v>
      </c>
      <c r="B152" s="163">
        <v>901082</v>
      </c>
      <c r="C152" s="146" t="s">
        <v>453</v>
      </c>
      <c r="D152" s="155" t="s">
        <v>107</v>
      </c>
      <c r="E152" s="122" t="s">
        <v>201</v>
      </c>
      <c r="F152" s="116">
        <v>204</v>
      </c>
      <c r="G152" s="128" t="s">
        <v>454</v>
      </c>
      <c r="H152" s="73">
        <v>16</v>
      </c>
      <c r="I152" s="109">
        <v>0</v>
      </c>
      <c r="J152" s="64">
        <f t="shared" si="583"/>
        <v>16</v>
      </c>
      <c r="K152" s="65">
        <f t="shared" si="584"/>
        <v>128</v>
      </c>
      <c r="L152" s="66">
        <f t="shared" si="585"/>
        <v>0.98076923076923073</v>
      </c>
      <c r="M152" s="67">
        <f t="shared" si="586"/>
        <v>125.53846153846153</v>
      </c>
      <c r="N152" s="73">
        <v>2</v>
      </c>
      <c r="O152" s="67">
        <f t="shared" si="587"/>
        <v>2.9423076923076921</v>
      </c>
      <c r="P152" s="68">
        <v>0</v>
      </c>
      <c r="Q152" s="67">
        <f t="shared" si="588"/>
        <v>0</v>
      </c>
      <c r="R152" s="68">
        <v>0</v>
      </c>
      <c r="S152" s="67">
        <f t="shared" si="589"/>
        <v>0</v>
      </c>
      <c r="T152" s="72">
        <v>10</v>
      </c>
      <c r="U152" s="74">
        <f t="shared" si="581"/>
        <v>8</v>
      </c>
      <c r="V152" s="72">
        <v>0</v>
      </c>
      <c r="W152" s="184">
        <v>2</v>
      </c>
      <c r="X152" s="195">
        <v>0</v>
      </c>
      <c r="Y152" s="74">
        <v>0</v>
      </c>
      <c r="Z152" s="183">
        <v>0</v>
      </c>
      <c r="AA152" s="66">
        <f t="shared" si="727"/>
        <v>0.5</v>
      </c>
      <c r="AB152" s="93">
        <f t="shared" si="682"/>
        <v>148.97999999999999</v>
      </c>
      <c r="AC152" s="99">
        <v>1</v>
      </c>
      <c r="AD152" s="99">
        <v>2</v>
      </c>
      <c r="AE152" s="72">
        <v>0</v>
      </c>
      <c r="AF152" s="191">
        <v>0</v>
      </c>
      <c r="AG152" s="145">
        <f t="shared" si="582"/>
        <v>0</v>
      </c>
      <c r="AH152" s="188">
        <v>0</v>
      </c>
      <c r="AI152" s="94">
        <v>100</v>
      </c>
      <c r="AJ152" s="95">
        <f t="shared" si="772"/>
        <v>100</v>
      </c>
      <c r="AK152" s="96">
        <f t="shared" si="773"/>
        <v>0</v>
      </c>
      <c r="AL152" s="147"/>
      <c r="AM152" s="4"/>
      <c r="AN152" s="7">
        <f t="shared" ref="AN152" si="785">INT(AI152/100)</f>
        <v>1</v>
      </c>
      <c r="AO152" s="7">
        <f t="shared" ref="AO152" si="786">INT(MOD(AI152,100)/50)</f>
        <v>0</v>
      </c>
      <c r="AP152" s="7">
        <f t="shared" ref="AP152" si="787">INT(MOD(AI152,50)/20)</f>
        <v>0</v>
      </c>
      <c r="AQ152" s="7">
        <f t="shared" ref="AQ152" si="788">INT((AI152-AN152*100-AO152*50-AP152*20)/10)</f>
        <v>0</v>
      </c>
      <c r="AR152" s="7">
        <f t="shared" ref="AR152" si="789">INT(AK152/20000)</f>
        <v>0</v>
      </c>
      <c r="AS152" s="7">
        <f t="shared" ref="AS152" si="790">INT(MOD(AK152,20000)/10000)</f>
        <v>0</v>
      </c>
      <c r="AT152" s="7">
        <f t="shared" ref="AT152" si="791">INT(MOD(AK152,10000)/5000)</f>
        <v>0</v>
      </c>
      <c r="AU152" s="7">
        <f t="shared" ref="AU152" si="792">INT(MOD(AK152,5000)/1000)</f>
        <v>0</v>
      </c>
      <c r="AV152" s="7">
        <f t="shared" ref="AV152" si="793">INT(MOD(AK152,1000)/500)</f>
        <v>0</v>
      </c>
      <c r="AW152" s="7">
        <f t="shared" ref="AW152" si="794">INT(MOD(AK152,500)/100)</f>
        <v>0</v>
      </c>
      <c r="AX152" s="75">
        <f t="shared" ref="AX152" si="795">AN152*100+AO152*50+AP152*20+AQ152*10</f>
        <v>100</v>
      </c>
      <c r="AY152" s="129"/>
      <c r="AZ152" s="129"/>
      <c r="BA152" s="137">
        <v>4424077</v>
      </c>
      <c r="BB152" s="136" t="s">
        <v>346</v>
      </c>
      <c r="BI152" s="166"/>
      <c r="BJ152" s="166"/>
      <c r="BK152" s="166"/>
    </row>
    <row r="153" spans="1:63" ht="145.5" customHeight="1">
      <c r="A153" s="108">
        <v>147</v>
      </c>
      <c r="B153" s="163">
        <v>901091</v>
      </c>
      <c r="C153" s="146" t="s">
        <v>434</v>
      </c>
      <c r="D153" s="155" t="s">
        <v>87</v>
      </c>
      <c r="E153" s="122" t="s">
        <v>201</v>
      </c>
      <c r="F153" s="116">
        <v>204</v>
      </c>
      <c r="G153" s="128" t="s">
        <v>438</v>
      </c>
      <c r="H153" s="73">
        <v>14</v>
      </c>
      <c r="I153" s="109">
        <v>0</v>
      </c>
      <c r="J153" s="64">
        <f t="shared" si="583"/>
        <v>14</v>
      </c>
      <c r="K153" s="65">
        <f t="shared" si="584"/>
        <v>112</v>
      </c>
      <c r="L153" s="66">
        <f t="shared" si="585"/>
        <v>0.98076923076923073</v>
      </c>
      <c r="M153" s="67">
        <f t="shared" si="586"/>
        <v>109.84615384615384</v>
      </c>
      <c r="N153" s="73">
        <v>4</v>
      </c>
      <c r="O153" s="67">
        <f t="shared" si="587"/>
        <v>5.8846153846153841</v>
      </c>
      <c r="P153" s="68">
        <v>0</v>
      </c>
      <c r="Q153" s="67">
        <f t="shared" si="588"/>
        <v>0</v>
      </c>
      <c r="R153" s="68">
        <v>0</v>
      </c>
      <c r="S153" s="67">
        <f t="shared" si="589"/>
        <v>0</v>
      </c>
      <c r="T153" s="72">
        <v>10</v>
      </c>
      <c r="U153" s="74">
        <f t="shared" si="581"/>
        <v>7</v>
      </c>
      <c r="V153" s="72">
        <v>0</v>
      </c>
      <c r="W153" s="184">
        <v>2</v>
      </c>
      <c r="X153" s="195">
        <v>0</v>
      </c>
      <c r="Y153" s="74">
        <v>0</v>
      </c>
      <c r="Z153" s="183">
        <v>0</v>
      </c>
      <c r="AA153" s="66">
        <f t="shared" si="727"/>
        <v>1</v>
      </c>
      <c r="AB153" s="93">
        <f t="shared" si="682"/>
        <v>135.72999999999999</v>
      </c>
      <c r="AC153" s="99">
        <v>1</v>
      </c>
      <c r="AD153" s="99">
        <v>2</v>
      </c>
      <c r="AE153" s="72">
        <v>0</v>
      </c>
      <c r="AF153" s="191">
        <v>0</v>
      </c>
      <c r="AG153" s="145">
        <f t="shared" si="582"/>
        <v>0</v>
      </c>
      <c r="AH153" s="188">
        <v>0</v>
      </c>
      <c r="AI153" s="94">
        <v>100</v>
      </c>
      <c r="AJ153" s="95">
        <f t="shared" si="772"/>
        <v>100</v>
      </c>
      <c r="AK153" s="96">
        <f t="shared" si="773"/>
        <v>0</v>
      </c>
      <c r="AL153" s="147"/>
      <c r="AM153" s="4"/>
      <c r="AN153" s="7">
        <f t="shared" ref="AN153" si="796">INT(AI153/100)</f>
        <v>1</v>
      </c>
      <c r="AO153" s="7">
        <f t="shared" ref="AO153" si="797">INT(MOD(AI153,100)/50)</f>
        <v>0</v>
      </c>
      <c r="AP153" s="7">
        <f t="shared" ref="AP153" si="798">INT(MOD(AI153,50)/20)</f>
        <v>0</v>
      </c>
      <c r="AQ153" s="7">
        <f t="shared" ref="AQ153" si="799">INT((AI153-AN153*100-AO153*50-AP153*20)/10)</f>
        <v>0</v>
      </c>
      <c r="AR153" s="7">
        <f t="shared" ref="AR153" si="800">INT(AK153/20000)</f>
        <v>0</v>
      </c>
      <c r="AS153" s="7">
        <f t="shared" ref="AS153" si="801">INT(MOD(AK153,20000)/10000)</f>
        <v>0</v>
      </c>
      <c r="AT153" s="7">
        <f t="shared" ref="AT153" si="802">INT(MOD(AK153,10000)/5000)</f>
        <v>0</v>
      </c>
      <c r="AU153" s="7">
        <f t="shared" ref="AU153" si="803">INT(MOD(AK153,5000)/1000)</f>
        <v>0</v>
      </c>
      <c r="AV153" s="7">
        <f t="shared" ref="AV153" si="804">INT(MOD(AK153,1000)/500)</f>
        <v>0</v>
      </c>
      <c r="AW153" s="7">
        <f t="shared" ref="AW153" si="805">INT(MOD(AK153,500)/100)</f>
        <v>0</v>
      </c>
      <c r="AX153" s="75">
        <f t="shared" ref="AX153" si="806">AN153*100+AO153*50+AP153*20+AQ153*10</f>
        <v>100</v>
      </c>
      <c r="AY153" s="129"/>
      <c r="AZ153" s="129"/>
      <c r="BA153" s="137">
        <v>4424077</v>
      </c>
      <c r="BB153" s="136" t="s">
        <v>346</v>
      </c>
      <c r="BI153" s="166"/>
      <c r="BJ153" s="166"/>
      <c r="BK153" s="166"/>
    </row>
    <row r="154" spans="1:63" ht="145.5" customHeight="1">
      <c r="A154" s="108">
        <v>148</v>
      </c>
      <c r="B154" s="163">
        <v>901095</v>
      </c>
      <c r="C154" s="146" t="s">
        <v>527</v>
      </c>
      <c r="D154" s="155" t="s">
        <v>87</v>
      </c>
      <c r="E154" s="122" t="s">
        <v>201</v>
      </c>
      <c r="F154" s="116">
        <v>204</v>
      </c>
      <c r="G154" s="128" t="s">
        <v>438</v>
      </c>
      <c r="H154" s="73">
        <v>16</v>
      </c>
      <c r="I154" s="109">
        <v>0</v>
      </c>
      <c r="J154" s="64">
        <f t="shared" si="583"/>
        <v>16</v>
      </c>
      <c r="K154" s="65">
        <f t="shared" si="584"/>
        <v>128</v>
      </c>
      <c r="L154" s="66">
        <f t="shared" si="585"/>
        <v>0.98076923076923073</v>
      </c>
      <c r="M154" s="67">
        <f t="shared" si="586"/>
        <v>125.53846153846153</v>
      </c>
      <c r="N154" s="73">
        <v>2</v>
      </c>
      <c r="O154" s="67">
        <f t="shared" si="587"/>
        <v>2.9423076923076921</v>
      </c>
      <c r="P154" s="68">
        <v>0</v>
      </c>
      <c r="Q154" s="67">
        <f t="shared" si="588"/>
        <v>0</v>
      </c>
      <c r="R154" s="68">
        <v>0</v>
      </c>
      <c r="S154" s="67">
        <f t="shared" si="589"/>
        <v>0</v>
      </c>
      <c r="T154" s="72">
        <v>10</v>
      </c>
      <c r="U154" s="74">
        <f t="shared" si="581"/>
        <v>8</v>
      </c>
      <c r="V154" s="72">
        <v>0</v>
      </c>
      <c r="W154" s="184">
        <v>2</v>
      </c>
      <c r="X154" s="195">
        <v>0</v>
      </c>
      <c r="Y154" s="74">
        <v>0</v>
      </c>
      <c r="Z154" s="183">
        <v>0</v>
      </c>
      <c r="AA154" s="66">
        <f t="shared" si="727"/>
        <v>0.5</v>
      </c>
      <c r="AB154" s="93">
        <f t="shared" ref="AB154" si="807">ROUND(M154+O154+Q154+S154+T154+U154+V154+W154+X154+Y154+Z154+AA154,2)</f>
        <v>148.97999999999999</v>
      </c>
      <c r="AC154" s="99">
        <v>1</v>
      </c>
      <c r="AD154" s="99">
        <v>2</v>
      </c>
      <c r="AE154" s="72">
        <v>0</v>
      </c>
      <c r="AF154" s="191">
        <v>0</v>
      </c>
      <c r="AG154" s="145">
        <f t="shared" si="582"/>
        <v>0</v>
      </c>
      <c r="AH154" s="188">
        <v>0</v>
      </c>
      <c r="AI154" s="94">
        <v>100</v>
      </c>
      <c r="AJ154" s="95">
        <f t="shared" si="772"/>
        <v>100</v>
      </c>
      <c r="AK154" s="96">
        <f t="shared" si="773"/>
        <v>0</v>
      </c>
      <c r="AL154" s="147"/>
      <c r="AM154" s="4"/>
      <c r="AN154" s="7">
        <f t="shared" ref="AN154" si="808">INT(AI154/100)</f>
        <v>1</v>
      </c>
      <c r="AO154" s="7">
        <f t="shared" ref="AO154" si="809">INT(MOD(AI154,100)/50)</f>
        <v>0</v>
      </c>
      <c r="AP154" s="7">
        <f t="shared" ref="AP154" si="810">INT(MOD(AI154,50)/20)</f>
        <v>0</v>
      </c>
      <c r="AQ154" s="7">
        <f t="shared" ref="AQ154" si="811">INT((AI154-AN154*100-AO154*50-AP154*20)/10)</f>
        <v>0</v>
      </c>
      <c r="AR154" s="7">
        <f t="shared" ref="AR154" si="812">INT(AK154/20000)</f>
        <v>0</v>
      </c>
      <c r="AS154" s="7">
        <f t="shared" ref="AS154" si="813">INT(MOD(AK154,20000)/10000)</f>
        <v>0</v>
      </c>
      <c r="AT154" s="7">
        <f t="shared" ref="AT154" si="814">INT(MOD(AK154,10000)/5000)</f>
        <v>0</v>
      </c>
      <c r="AU154" s="7">
        <f t="shared" ref="AU154" si="815">INT(MOD(AK154,5000)/1000)</f>
        <v>0</v>
      </c>
      <c r="AV154" s="7">
        <f t="shared" ref="AV154" si="816">INT(MOD(AK154,1000)/500)</f>
        <v>0</v>
      </c>
      <c r="AW154" s="7">
        <f t="shared" ref="AW154" si="817">INT(MOD(AK154,500)/100)</f>
        <v>0</v>
      </c>
      <c r="AX154" s="75">
        <f t="shared" ref="AX154" si="818">AN154*100+AO154*50+AP154*20+AQ154*10</f>
        <v>100</v>
      </c>
      <c r="AY154" s="129"/>
      <c r="AZ154" s="129"/>
      <c r="BA154" s="137">
        <v>4424077</v>
      </c>
      <c r="BB154" s="136" t="s">
        <v>346</v>
      </c>
      <c r="BI154" s="166"/>
      <c r="BJ154" s="166"/>
      <c r="BK154" s="166"/>
    </row>
    <row r="155" spans="1:63" ht="145.5" customHeight="1">
      <c r="A155" s="108">
        <v>149</v>
      </c>
      <c r="B155" s="163">
        <v>901098</v>
      </c>
      <c r="C155" s="146" t="s">
        <v>435</v>
      </c>
      <c r="D155" s="155" t="s">
        <v>87</v>
      </c>
      <c r="E155" s="122" t="s">
        <v>201</v>
      </c>
      <c r="F155" s="116">
        <v>204</v>
      </c>
      <c r="G155" s="128" t="s">
        <v>439</v>
      </c>
      <c r="H155" s="73">
        <v>16</v>
      </c>
      <c r="I155" s="109">
        <v>0</v>
      </c>
      <c r="J155" s="64">
        <f t="shared" si="583"/>
        <v>16</v>
      </c>
      <c r="K155" s="65">
        <f t="shared" si="584"/>
        <v>128</v>
      </c>
      <c r="L155" s="66">
        <f t="shared" si="585"/>
        <v>0.98076923076923073</v>
      </c>
      <c r="M155" s="67">
        <f t="shared" si="586"/>
        <v>125.53846153846153</v>
      </c>
      <c r="N155" s="73">
        <v>0</v>
      </c>
      <c r="O155" s="67">
        <f t="shared" si="587"/>
        <v>0</v>
      </c>
      <c r="P155" s="68">
        <v>0</v>
      </c>
      <c r="Q155" s="67">
        <f t="shared" si="588"/>
        <v>0</v>
      </c>
      <c r="R155" s="68">
        <v>0</v>
      </c>
      <c r="S155" s="67">
        <f t="shared" si="589"/>
        <v>0</v>
      </c>
      <c r="T155" s="72">
        <v>10</v>
      </c>
      <c r="U155" s="74">
        <f t="shared" si="581"/>
        <v>8</v>
      </c>
      <c r="V155" s="72">
        <v>0</v>
      </c>
      <c r="W155" s="184">
        <v>2</v>
      </c>
      <c r="X155" s="195">
        <v>0</v>
      </c>
      <c r="Y155" s="74">
        <v>0</v>
      </c>
      <c r="Z155" s="183">
        <v>0</v>
      </c>
      <c r="AA155" s="66">
        <f t="shared" si="727"/>
        <v>0</v>
      </c>
      <c r="AB155" s="93">
        <f t="shared" si="682"/>
        <v>145.54</v>
      </c>
      <c r="AC155" s="99">
        <v>1</v>
      </c>
      <c r="AD155" s="99">
        <v>1</v>
      </c>
      <c r="AE155" s="72">
        <v>0</v>
      </c>
      <c r="AF155" s="191">
        <v>0</v>
      </c>
      <c r="AG155" s="145">
        <f t="shared" si="582"/>
        <v>0</v>
      </c>
      <c r="AH155" s="188">
        <v>0</v>
      </c>
      <c r="AI155" s="94">
        <v>100</v>
      </c>
      <c r="AJ155" s="95">
        <f t="shared" si="772"/>
        <v>100</v>
      </c>
      <c r="AK155" s="96">
        <f t="shared" si="773"/>
        <v>0</v>
      </c>
      <c r="AL155" s="147"/>
      <c r="AM155" s="4"/>
      <c r="AN155" s="7">
        <f t="shared" si="774"/>
        <v>1</v>
      </c>
      <c r="AO155" s="7">
        <f t="shared" si="775"/>
        <v>0</v>
      </c>
      <c r="AP155" s="7">
        <f t="shared" si="776"/>
        <v>0</v>
      </c>
      <c r="AQ155" s="7">
        <f t="shared" si="777"/>
        <v>0</v>
      </c>
      <c r="AR155" s="7">
        <f t="shared" si="778"/>
        <v>0</v>
      </c>
      <c r="AS155" s="7">
        <f t="shared" si="779"/>
        <v>0</v>
      </c>
      <c r="AT155" s="7">
        <f t="shared" si="780"/>
        <v>0</v>
      </c>
      <c r="AU155" s="7">
        <f t="shared" si="781"/>
        <v>0</v>
      </c>
      <c r="AV155" s="7">
        <f t="shared" si="782"/>
        <v>0</v>
      </c>
      <c r="AW155" s="7">
        <f t="shared" si="783"/>
        <v>0</v>
      </c>
      <c r="AX155" s="75">
        <f t="shared" si="784"/>
        <v>100</v>
      </c>
      <c r="AY155" s="129"/>
      <c r="AZ155" s="129"/>
      <c r="BA155" s="137">
        <v>4424077</v>
      </c>
      <c r="BB155" s="136" t="s">
        <v>346</v>
      </c>
      <c r="BI155" s="166"/>
      <c r="BJ155" s="166"/>
      <c r="BK155" s="166"/>
    </row>
    <row r="156" spans="1:63" ht="145.5" customHeight="1">
      <c r="A156" s="108">
        <v>150</v>
      </c>
      <c r="B156" s="163">
        <v>901111</v>
      </c>
      <c r="C156" s="146" t="s">
        <v>436</v>
      </c>
      <c r="D156" s="155" t="s">
        <v>87</v>
      </c>
      <c r="E156" s="122" t="s">
        <v>201</v>
      </c>
      <c r="F156" s="116">
        <v>204</v>
      </c>
      <c r="G156" s="128" t="s">
        <v>440</v>
      </c>
      <c r="H156" s="73">
        <v>11.5</v>
      </c>
      <c r="I156" s="109">
        <v>0</v>
      </c>
      <c r="J156" s="64">
        <f t="shared" si="583"/>
        <v>11.5</v>
      </c>
      <c r="K156" s="65">
        <f t="shared" si="584"/>
        <v>92</v>
      </c>
      <c r="L156" s="66">
        <f t="shared" si="585"/>
        <v>0.98076923076923073</v>
      </c>
      <c r="M156" s="67">
        <f t="shared" si="586"/>
        <v>90.230769230769226</v>
      </c>
      <c r="N156" s="73">
        <v>4</v>
      </c>
      <c r="O156" s="67">
        <f t="shared" si="587"/>
        <v>5.8846153846153841</v>
      </c>
      <c r="P156" s="68">
        <v>0</v>
      </c>
      <c r="Q156" s="67">
        <f t="shared" si="588"/>
        <v>0</v>
      </c>
      <c r="R156" s="68">
        <v>0</v>
      </c>
      <c r="S156" s="67">
        <f t="shared" si="589"/>
        <v>0</v>
      </c>
      <c r="T156" s="72">
        <v>5</v>
      </c>
      <c r="U156" s="74">
        <f t="shared" ref="U156:U192" si="819">13/26*H156</f>
        <v>5.75</v>
      </c>
      <c r="V156" s="72">
        <v>0</v>
      </c>
      <c r="W156" s="184">
        <v>2</v>
      </c>
      <c r="X156" s="195">
        <v>0</v>
      </c>
      <c r="Y156" s="74">
        <v>0</v>
      </c>
      <c r="Z156" s="183">
        <v>0</v>
      </c>
      <c r="AA156" s="66">
        <f t="shared" si="727"/>
        <v>1</v>
      </c>
      <c r="AB156" s="93">
        <f t="shared" si="682"/>
        <v>109.87</v>
      </c>
      <c r="AC156" s="99">
        <v>1</v>
      </c>
      <c r="AD156" s="99">
        <v>3</v>
      </c>
      <c r="AE156" s="72">
        <v>0</v>
      </c>
      <c r="AF156" s="191">
        <v>0</v>
      </c>
      <c r="AG156" s="145">
        <f t="shared" ref="AG156:AG192" si="820">(IF(((AB156-T156-U156-AA156)*$AP$2-(AC156+AD156)*150000)&lt;1500001,((AB156-T156-U156-AA156)*$AP$2-(AC156+AD156)*150000)*0%,IF(((AB156-T156-U156-AA156)*$AP$2-(AC156+AD156)*150000)&lt;=2000000,(((AB156-T156-U156-AA156)*$AP$2-(AC156+AD156)*150000)*5%-75000),IF(((AB156-T156-U156-AA156)*$AP$2-(AC156+AD156)*150000)&lt;=8500000,(((AB156-T156-U156-AA156)*$AP$2-(AC156+AD156)*150000)*10%-175000),IF(((AB156-T156-U156-AA156)*$AP$2-(AC156+AD156)*150000)&lt;=12500000,(((AB156-T156-U156-AA156)*$AP$2-(AC156+AD156)*150000)*15%-600000),(((AB156-T156-U156-AA156)*$AP$2-(AC156+AD156)*150000)*20%-1250000))))))/$AP$2</f>
        <v>0</v>
      </c>
      <c r="AH156" s="188">
        <v>0</v>
      </c>
      <c r="AI156" s="94">
        <v>100</v>
      </c>
      <c r="AJ156" s="95">
        <f t="shared" si="772"/>
        <v>100</v>
      </c>
      <c r="AK156" s="96">
        <f t="shared" si="773"/>
        <v>0</v>
      </c>
      <c r="AL156" s="147"/>
      <c r="AM156" s="4"/>
      <c r="AN156" s="7">
        <f t="shared" ref="AN156" si="821">INT(AI156/100)</f>
        <v>1</v>
      </c>
      <c r="AO156" s="7">
        <f t="shared" ref="AO156" si="822">INT(MOD(AI156,100)/50)</f>
        <v>0</v>
      </c>
      <c r="AP156" s="7">
        <f t="shared" ref="AP156" si="823">INT(MOD(AI156,50)/20)</f>
        <v>0</v>
      </c>
      <c r="AQ156" s="7">
        <f t="shared" ref="AQ156" si="824">INT((AI156-AN156*100-AO156*50-AP156*20)/10)</f>
        <v>0</v>
      </c>
      <c r="AR156" s="7">
        <f t="shared" ref="AR156" si="825">INT(AK156/20000)</f>
        <v>0</v>
      </c>
      <c r="AS156" s="7">
        <f t="shared" ref="AS156" si="826">INT(MOD(AK156,20000)/10000)</f>
        <v>0</v>
      </c>
      <c r="AT156" s="7">
        <f t="shared" ref="AT156" si="827">INT(MOD(AK156,10000)/5000)</f>
        <v>0</v>
      </c>
      <c r="AU156" s="7">
        <f t="shared" ref="AU156" si="828">INT(MOD(AK156,5000)/1000)</f>
        <v>0</v>
      </c>
      <c r="AV156" s="7">
        <f t="shared" ref="AV156" si="829">INT(MOD(AK156,1000)/500)</f>
        <v>0</v>
      </c>
      <c r="AW156" s="7">
        <f t="shared" ref="AW156" si="830">INT(MOD(AK156,500)/100)</f>
        <v>0</v>
      </c>
      <c r="AX156" s="75">
        <f t="shared" ref="AX156" si="831">AN156*100+AO156*50+AP156*20+AQ156*10</f>
        <v>100</v>
      </c>
      <c r="AY156" s="129"/>
      <c r="AZ156" s="129"/>
      <c r="BA156" s="137">
        <v>4424077</v>
      </c>
      <c r="BB156" s="136" t="s">
        <v>346</v>
      </c>
      <c r="BI156" s="166"/>
      <c r="BJ156" s="166"/>
      <c r="BK156" s="166"/>
    </row>
    <row r="157" spans="1:63" ht="145.5" customHeight="1">
      <c r="A157" s="108">
        <v>151</v>
      </c>
      <c r="B157" s="163">
        <v>901126</v>
      </c>
      <c r="C157" s="139" t="s">
        <v>441</v>
      </c>
      <c r="D157" s="155" t="s">
        <v>87</v>
      </c>
      <c r="E157" s="122" t="s">
        <v>201</v>
      </c>
      <c r="F157" s="116">
        <v>204</v>
      </c>
      <c r="G157" s="128" t="s">
        <v>444</v>
      </c>
      <c r="H157" s="73">
        <v>10.5</v>
      </c>
      <c r="I157" s="109">
        <v>0</v>
      </c>
      <c r="J157" s="64">
        <f t="shared" si="583"/>
        <v>10.5</v>
      </c>
      <c r="K157" s="65">
        <f t="shared" si="584"/>
        <v>84</v>
      </c>
      <c r="L157" s="66">
        <f t="shared" si="585"/>
        <v>0.98076923076923073</v>
      </c>
      <c r="M157" s="67">
        <f t="shared" si="586"/>
        <v>82.384615384615387</v>
      </c>
      <c r="N157" s="73">
        <v>0</v>
      </c>
      <c r="O157" s="67">
        <f t="shared" si="587"/>
        <v>0</v>
      </c>
      <c r="P157" s="68">
        <v>0</v>
      </c>
      <c r="Q157" s="67">
        <f t="shared" si="588"/>
        <v>0</v>
      </c>
      <c r="R157" s="68">
        <v>0</v>
      </c>
      <c r="S157" s="67">
        <f t="shared" si="589"/>
        <v>0</v>
      </c>
      <c r="T157" s="72">
        <v>5</v>
      </c>
      <c r="U157" s="74">
        <f t="shared" si="819"/>
        <v>5.25</v>
      </c>
      <c r="V157" s="72">
        <v>0</v>
      </c>
      <c r="W157" s="184">
        <v>2</v>
      </c>
      <c r="X157" s="195">
        <v>0</v>
      </c>
      <c r="Y157" s="74">
        <v>0</v>
      </c>
      <c r="Z157" s="183">
        <v>0</v>
      </c>
      <c r="AA157" s="66">
        <f t="shared" si="727"/>
        <v>0</v>
      </c>
      <c r="AB157" s="93">
        <f t="shared" si="682"/>
        <v>94.63</v>
      </c>
      <c r="AC157" s="99">
        <v>1</v>
      </c>
      <c r="AD157" s="99">
        <v>3</v>
      </c>
      <c r="AE157" s="72">
        <v>0</v>
      </c>
      <c r="AF157" s="191">
        <v>0</v>
      </c>
      <c r="AG157" s="145">
        <f t="shared" si="820"/>
        <v>0</v>
      </c>
      <c r="AH157" s="188">
        <v>0</v>
      </c>
      <c r="AI157" s="94">
        <v>50</v>
      </c>
      <c r="AJ157" s="95">
        <f t="shared" si="772"/>
        <v>50</v>
      </c>
      <c r="AK157" s="96">
        <f t="shared" si="773"/>
        <v>0</v>
      </c>
      <c r="AL157" s="147"/>
      <c r="AM157" s="4"/>
      <c r="AN157" s="7">
        <f t="shared" si="774"/>
        <v>0</v>
      </c>
      <c r="AO157" s="7">
        <f t="shared" si="775"/>
        <v>1</v>
      </c>
      <c r="AP157" s="7">
        <f t="shared" si="776"/>
        <v>0</v>
      </c>
      <c r="AQ157" s="7">
        <f t="shared" si="777"/>
        <v>0</v>
      </c>
      <c r="AR157" s="7">
        <f t="shared" si="778"/>
        <v>0</v>
      </c>
      <c r="AS157" s="7">
        <f t="shared" si="779"/>
        <v>0</v>
      </c>
      <c r="AT157" s="7">
        <f t="shared" si="780"/>
        <v>0</v>
      </c>
      <c r="AU157" s="7">
        <f t="shared" si="781"/>
        <v>0</v>
      </c>
      <c r="AV157" s="7">
        <f t="shared" si="782"/>
        <v>0</v>
      </c>
      <c r="AW157" s="7">
        <f t="shared" si="783"/>
        <v>0</v>
      </c>
      <c r="AX157" s="75">
        <f t="shared" si="784"/>
        <v>50</v>
      </c>
      <c r="AY157" s="129"/>
      <c r="AZ157" s="129"/>
      <c r="BA157" s="137">
        <v>4424077</v>
      </c>
      <c r="BB157" s="136" t="s">
        <v>346</v>
      </c>
      <c r="BI157" s="166"/>
      <c r="BJ157" s="166"/>
      <c r="BK157" s="166"/>
    </row>
    <row r="158" spans="1:63" ht="145.5" customHeight="1">
      <c r="A158" s="108">
        <v>152</v>
      </c>
      <c r="B158" s="163">
        <v>901137</v>
      </c>
      <c r="C158" s="119" t="s">
        <v>445</v>
      </c>
      <c r="D158" s="155" t="s">
        <v>108</v>
      </c>
      <c r="E158" s="122" t="s">
        <v>201</v>
      </c>
      <c r="F158" s="116">
        <v>204</v>
      </c>
      <c r="G158" s="128" t="s">
        <v>449</v>
      </c>
      <c r="H158" s="73">
        <v>17</v>
      </c>
      <c r="I158" s="109">
        <v>0</v>
      </c>
      <c r="J158" s="64">
        <f t="shared" si="583"/>
        <v>17</v>
      </c>
      <c r="K158" s="65">
        <f t="shared" si="584"/>
        <v>136</v>
      </c>
      <c r="L158" s="66">
        <f t="shared" si="585"/>
        <v>0.98076923076923073</v>
      </c>
      <c r="M158" s="67">
        <f t="shared" si="586"/>
        <v>133.38461538461539</v>
      </c>
      <c r="N158" s="73">
        <v>0</v>
      </c>
      <c r="O158" s="67">
        <f t="shared" si="587"/>
        <v>0</v>
      </c>
      <c r="P158" s="68">
        <v>0</v>
      </c>
      <c r="Q158" s="67">
        <f t="shared" si="588"/>
        <v>0</v>
      </c>
      <c r="R158" s="68">
        <v>0</v>
      </c>
      <c r="S158" s="67">
        <f t="shared" si="589"/>
        <v>0</v>
      </c>
      <c r="T158" s="72">
        <v>10</v>
      </c>
      <c r="U158" s="74">
        <f t="shared" si="819"/>
        <v>8.5</v>
      </c>
      <c r="V158" s="72">
        <v>0</v>
      </c>
      <c r="W158" s="184">
        <v>2</v>
      </c>
      <c r="X158" s="195">
        <v>0</v>
      </c>
      <c r="Y158" s="74">
        <v>0</v>
      </c>
      <c r="Z158" s="183">
        <v>0</v>
      </c>
      <c r="AA158" s="66">
        <f t="shared" si="727"/>
        <v>0</v>
      </c>
      <c r="AB158" s="93">
        <f t="shared" si="682"/>
        <v>153.88</v>
      </c>
      <c r="AC158" s="99">
        <v>0</v>
      </c>
      <c r="AD158" s="99">
        <v>0</v>
      </c>
      <c r="AE158" s="72">
        <v>0</v>
      </c>
      <c r="AF158" s="191">
        <v>0</v>
      </c>
      <c r="AG158" s="145">
        <f t="shared" si="820"/>
        <v>0</v>
      </c>
      <c r="AH158" s="188">
        <v>0</v>
      </c>
      <c r="AI158" s="94">
        <v>100</v>
      </c>
      <c r="AJ158" s="95">
        <f t="shared" si="772"/>
        <v>100</v>
      </c>
      <c r="AK158" s="96">
        <f t="shared" si="773"/>
        <v>0</v>
      </c>
      <c r="AL158" s="147"/>
      <c r="AM158" s="4"/>
      <c r="AN158" s="7">
        <f t="shared" ref="AN158" si="832">INT(AI158/100)</f>
        <v>1</v>
      </c>
      <c r="AO158" s="7">
        <f t="shared" ref="AO158" si="833">INT(MOD(AI158,100)/50)</f>
        <v>0</v>
      </c>
      <c r="AP158" s="7">
        <f t="shared" ref="AP158" si="834">INT(MOD(AI158,50)/20)</f>
        <v>0</v>
      </c>
      <c r="AQ158" s="7">
        <f t="shared" ref="AQ158" si="835">INT((AI158-AN158*100-AO158*50-AP158*20)/10)</f>
        <v>0</v>
      </c>
      <c r="AR158" s="7">
        <f t="shared" ref="AR158" si="836">INT(AK158/20000)</f>
        <v>0</v>
      </c>
      <c r="AS158" s="7">
        <f t="shared" ref="AS158" si="837">INT(MOD(AK158,20000)/10000)</f>
        <v>0</v>
      </c>
      <c r="AT158" s="7">
        <f t="shared" ref="AT158" si="838">INT(MOD(AK158,10000)/5000)</f>
        <v>0</v>
      </c>
      <c r="AU158" s="7">
        <f t="shared" ref="AU158" si="839">INT(MOD(AK158,5000)/1000)</f>
        <v>0</v>
      </c>
      <c r="AV158" s="7">
        <f t="shared" ref="AV158" si="840">INT(MOD(AK158,1000)/500)</f>
        <v>0</v>
      </c>
      <c r="AW158" s="7">
        <f t="shared" ref="AW158" si="841">INT(MOD(AK158,500)/100)</f>
        <v>0</v>
      </c>
      <c r="AX158" s="75">
        <f t="shared" ref="AX158" si="842">AN158*100+AO158*50+AP158*20+AQ158*10</f>
        <v>100</v>
      </c>
      <c r="AY158" s="129"/>
      <c r="AZ158" s="129"/>
      <c r="BA158" s="137">
        <v>4424077</v>
      </c>
      <c r="BB158" s="136" t="s">
        <v>346</v>
      </c>
      <c r="BI158" s="166"/>
      <c r="BJ158" s="166"/>
      <c r="BK158" s="166"/>
    </row>
    <row r="159" spans="1:63" ht="145.5" customHeight="1">
      <c r="A159" s="108">
        <v>153</v>
      </c>
      <c r="B159" s="163">
        <v>901141</v>
      </c>
      <c r="C159" s="119" t="s">
        <v>446</v>
      </c>
      <c r="D159" s="155" t="s">
        <v>108</v>
      </c>
      <c r="E159" s="122" t="s">
        <v>201</v>
      </c>
      <c r="F159" s="116">
        <v>204</v>
      </c>
      <c r="G159" s="128" t="s">
        <v>449</v>
      </c>
      <c r="H159" s="73">
        <v>17</v>
      </c>
      <c r="I159" s="109">
        <v>0</v>
      </c>
      <c r="J159" s="64">
        <f t="shared" si="583"/>
        <v>17</v>
      </c>
      <c r="K159" s="65">
        <f t="shared" si="584"/>
        <v>136</v>
      </c>
      <c r="L159" s="66">
        <f t="shared" si="585"/>
        <v>0.98076923076923073</v>
      </c>
      <c r="M159" s="67">
        <f t="shared" si="586"/>
        <v>133.38461538461539</v>
      </c>
      <c r="N159" s="73">
        <v>2</v>
      </c>
      <c r="O159" s="67">
        <f t="shared" si="587"/>
        <v>2.9423076923076921</v>
      </c>
      <c r="P159" s="68">
        <v>0</v>
      </c>
      <c r="Q159" s="67">
        <f t="shared" si="588"/>
        <v>0</v>
      </c>
      <c r="R159" s="68">
        <v>0</v>
      </c>
      <c r="S159" s="67">
        <f t="shared" si="589"/>
        <v>0</v>
      </c>
      <c r="T159" s="72">
        <v>10</v>
      </c>
      <c r="U159" s="74">
        <f t="shared" si="819"/>
        <v>8.5</v>
      </c>
      <c r="V159" s="72">
        <v>0</v>
      </c>
      <c r="W159" s="184">
        <v>2</v>
      </c>
      <c r="X159" s="195">
        <v>0</v>
      </c>
      <c r="Y159" s="74">
        <v>0</v>
      </c>
      <c r="Z159" s="183">
        <v>0</v>
      </c>
      <c r="AA159" s="66">
        <f t="shared" si="727"/>
        <v>0.5</v>
      </c>
      <c r="AB159" s="93">
        <f t="shared" ref="AB159:AB175" si="843">ROUND(M159+O159+Q159+S159+T159+U159+V159+W159+X159+Y159+Z159+AA159,2)</f>
        <v>157.33000000000001</v>
      </c>
      <c r="AC159" s="99">
        <v>0</v>
      </c>
      <c r="AD159" s="99">
        <v>0</v>
      </c>
      <c r="AE159" s="72">
        <v>0</v>
      </c>
      <c r="AF159" s="191">
        <v>0</v>
      </c>
      <c r="AG159" s="145">
        <f t="shared" si="820"/>
        <v>0</v>
      </c>
      <c r="AH159" s="188">
        <v>0</v>
      </c>
      <c r="AI159" s="94">
        <v>100</v>
      </c>
      <c r="AJ159" s="95">
        <f t="shared" si="772"/>
        <v>100</v>
      </c>
      <c r="AK159" s="96">
        <f t="shared" si="773"/>
        <v>0</v>
      </c>
      <c r="AL159" s="147"/>
      <c r="AM159" s="4"/>
      <c r="AN159" s="7">
        <f t="shared" ref="AN159:AN160" si="844">INT(AI159/100)</f>
        <v>1</v>
      </c>
      <c r="AO159" s="7">
        <f t="shared" ref="AO159:AO160" si="845">INT(MOD(AI159,100)/50)</f>
        <v>0</v>
      </c>
      <c r="AP159" s="7">
        <f t="shared" ref="AP159:AP160" si="846">INT(MOD(AI159,50)/20)</f>
        <v>0</v>
      </c>
      <c r="AQ159" s="7">
        <f t="shared" ref="AQ159:AQ160" si="847">INT((AI159-AN159*100-AO159*50-AP159*20)/10)</f>
        <v>0</v>
      </c>
      <c r="AR159" s="7">
        <f t="shared" ref="AR159:AR160" si="848">INT(AK159/20000)</f>
        <v>0</v>
      </c>
      <c r="AS159" s="7">
        <f t="shared" ref="AS159:AS160" si="849">INT(MOD(AK159,20000)/10000)</f>
        <v>0</v>
      </c>
      <c r="AT159" s="7">
        <f t="shared" ref="AT159:AT160" si="850">INT(MOD(AK159,10000)/5000)</f>
        <v>0</v>
      </c>
      <c r="AU159" s="7">
        <f t="shared" ref="AU159:AU160" si="851">INT(MOD(AK159,5000)/1000)</f>
        <v>0</v>
      </c>
      <c r="AV159" s="7">
        <f t="shared" ref="AV159:AV160" si="852">INT(MOD(AK159,1000)/500)</f>
        <v>0</v>
      </c>
      <c r="AW159" s="7">
        <f t="shared" ref="AW159:AW160" si="853">INT(MOD(AK159,500)/100)</f>
        <v>0</v>
      </c>
      <c r="AX159" s="75">
        <f t="shared" ref="AX159:AX160" si="854">AN159*100+AO159*50+AP159*20+AQ159*10</f>
        <v>100</v>
      </c>
      <c r="AY159" s="129"/>
      <c r="AZ159" s="129"/>
      <c r="BA159" s="137">
        <v>4424077</v>
      </c>
      <c r="BB159" s="136" t="s">
        <v>346</v>
      </c>
      <c r="BI159" s="166"/>
      <c r="BJ159" s="166"/>
      <c r="BK159" s="166"/>
    </row>
    <row r="160" spans="1:63" ht="145.5" customHeight="1">
      <c r="A160" s="108">
        <v>154</v>
      </c>
      <c r="B160" s="163">
        <v>901145</v>
      </c>
      <c r="C160" s="119" t="s">
        <v>447</v>
      </c>
      <c r="D160" s="155" t="s">
        <v>108</v>
      </c>
      <c r="E160" s="122" t="s">
        <v>201</v>
      </c>
      <c r="F160" s="116">
        <v>204</v>
      </c>
      <c r="G160" s="128" t="s">
        <v>450</v>
      </c>
      <c r="H160" s="73">
        <v>16</v>
      </c>
      <c r="I160" s="109">
        <v>0</v>
      </c>
      <c r="J160" s="64">
        <f t="shared" si="583"/>
        <v>16</v>
      </c>
      <c r="K160" s="65">
        <f t="shared" si="584"/>
        <v>128</v>
      </c>
      <c r="L160" s="66">
        <f t="shared" si="585"/>
        <v>0.98076923076923073</v>
      </c>
      <c r="M160" s="67">
        <f t="shared" si="586"/>
        <v>125.53846153846153</v>
      </c>
      <c r="N160" s="73">
        <v>0</v>
      </c>
      <c r="O160" s="67">
        <f t="shared" si="587"/>
        <v>0</v>
      </c>
      <c r="P160" s="68">
        <v>0</v>
      </c>
      <c r="Q160" s="67">
        <f t="shared" si="588"/>
        <v>0</v>
      </c>
      <c r="R160" s="68">
        <v>0</v>
      </c>
      <c r="S160" s="67">
        <f t="shared" si="589"/>
        <v>0</v>
      </c>
      <c r="T160" s="72">
        <v>10</v>
      </c>
      <c r="U160" s="74">
        <f t="shared" si="819"/>
        <v>8</v>
      </c>
      <c r="V160" s="72">
        <v>0</v>
      </c>
      <c r="W160" s="184">
        <v>2</v>
      </c>
      <c r="X160" s="195">
        <v>0</v>
      </c>
      <c r="Y160" s="74">
        <v>0</v>
      </c>
      <c r="Z160" s="183">
        <v>0</v>
      </c>
      <c r="AA160" s="66">
        <f t="shared" si="727"/>
        <v>0</v>
      </c>
      <c r="AB160" s="93">
        <f t="shared" si="843"/>
        <v>145.54</v>
      </c>
      <c r="AC160" s="99">
        <v>1</v>
      </c>
      <c r="AD160" s="99">
        <v>1</v>
      </c>
      <c r="AE160" s="72">
        <v>0</v>
      </c>
      <c r="AF160" s="191">
        <v>0</v>
      </c>
      <c r="AG160" s="145">
        <f t="shared" si="820"/>
        <v>0</v>
      </c>
      <c r="AH160" s="188">
        <v>0</v>
      </c>
      <c r="AI160" s="94">
        <v>100</v>
      </c>
      <c r="AJ160" s="95">
        <f t="shared" si="772"/>
        <v>100</v>
      </c>
      <c r="AK160" s="96">
        <f t="shared" si="773"/>
        <v>0</v>
      </c>
      <c r="AL160" s="147"/>
      <c r="AM160" s="4"/>
      <c r="AN160" s="7">
        <f t="shared" si="844"/>
        <v>1</v>
      </c>
      <c r="AO160" s="7">
        <f t="shared" si="845"/>
        <v>0</v>
      </c>
      <c r="AP160" s="7">
        <f t="shared" si="846"/>
        <v>0</v>
      </c>
      <c r="AQ160" s="7">
        <f t="shared" si="847"/>
        <v>0</v>
      </c>
      <c r="AR160" s="7">
        <f t="shared" si="848"/>
        <v>0</v>
      </c>
      <c r="AS160" s="7">
        <f t="shared" si="849"/>
        <v>0</v>
      </c>
      <c r="AT160" s="7">
        <f t="shared" si="850"/>
        <v>0</v>
      </c>
      <c r="AU160" s="7">
        <f t="shared" si="851"/>
        <v>0</v>
      </c>
      <c r="AV160" s="7">
        <f t="shared" si="852"/>
        <v>0</v>
      </c>
      <c r="AW160" s="7">
        <f t="shared" si="853"/>
        <v>0</v>
      </c>
      <c r="AX160" s="75">
        <f t="shared" si="854"/>
        <v>100</v>
      </c>
      <c r="AY160" s="129"/>
      <c r="AZ160" s="129"/>
      <c r="BA160" s="137">
        <v>4424077</v>
      </c>
      <c r="BB160" s="136" t="s">
        <v>346</v>
      </c>
      <c r="BI160" s="166"/>
      <c r="BJ160" s="166"/>
      <c r="BK160" s="166"/>
    </row>
    <row r="161" spans="1:63" ht="145.5" customHeight="1">
      <c r="A161" s="108">
        <v>155</v>
      </c>
      <c r="B161" s="163">
        <v>901149</v>
      </c>
      <c r="C161" s="119" t="s">
        <v>448</v>
      </c>
      <c r="D161" s="155" t="s">
        <v>108</v>
      </c>
      <c r="E161" s="122" t="s">
        <v>201</v>
      </c>
      <c r="F161" s="116">
        <v>204</v>
      </c>
      <c r="G161" s="128" t="s">
        <v>451</v>
      </c>
      <c r="H161" s="73">
        <v>15</v>
      </c>
      <c r="I161" s="109">
        <v>0</v>
      </c>
      <c r="J161" s="64">
        <f t="shared" si="583"/>
        <v>15</v>
      </c>
      <c r="K161" s="65">
        <f t="shared" si="584"/>
        <v>120</v>
      </c>
      <c r="L161" s="66">
        <f t="shared" si="585"/>
        <v>0.98076923076923073</v>
      </c>
      <c r="M161" s="67">
        <f t="shared" si="586"/>
        <v>117.69230769230769</v>
      </c>
      <c r="N161" s="73">
        <v>0</v>
      </c>
      <c r="O161" s="67">
        <f t="shared" si="587"/>
        <v>0</v>
      </c>
      <c r="P161" s="68">
        <v>0</v>
      </c>
      <c r="Q161" s="67">
        <f t="shared" si="588"/>
        <v>0</v>
      </c>
      <c r="R161" s="68">
        <v>0</v>
      </c>
      <c r="S161" s="67">
        <f t="shared" si="589"/>
        <v>0</v>
      </c>
      <c r="T161" s="72">
        <v>10</v>
      </c>
      <c r="U161" s="74">
        <f t="shared" si="819"/>
        <v>7.5</v>
      </c>
      <c r="V161" s="72">
        <v>0</v>
      </c>
      <c r="W161" s="184">
        <v>2</v>
      </c>
      <c r="X161" s="195">
        <v>0</v>
      </c>
      <c r="Y161" s="74">
        <v>0</v>
      </c>
      <c r="Z161" s="183">
        <v>0</v>
      </c>
      <c r="AA161" s="66">
        <f t="shared" si="727"/>
        <v>0</v>
      </c>
      <c r="AB161" s="93">
        <f t="shared" si="843"/>
        <v>137.19</v>
      </c>
      <c r="AC161" s="99">
        <v>1</v>
      </c>
      <c r="AD161" s="99">
        <v>2</v>
      </c>
      <c r="AE161" s="72">
        <v>0</v>
      </c>
      <c r="AF161" s="191">
        <v>0</v>
      </c>
      <c r="AG161" s="145">
        <f t="shared" si="820"/>
        <v>0</v>
      </c>
      <c r="AH161" s="188">
        <v>0</v>
      </c>
      <c r="AI161" s="94">
        <v>100</v>
      </c>
      <c r="AJ161" s="95">
        <f t="shared" si="772"/>
        <v>100</v>
      </c>
      <c r="AK161" s="96">
        <f t="shared" si="773"/>
        <v>0</v>
      </c>
      <c r="AL161" s="147"/>
      <c r="AM161" s="4"/>
      <c r="AN161" s="7">
        <f t="shared" ref="AN161" si="855">INT(AI161/100)</f>
        <v>1</v>
      </c>
      <c r="AO161" s="7">
        <f t="shared" ref="AO161" si="856">INT(MOD(AI161,100)/50)</f>
        <v>0</v>
      </c>
      <c r="AP161" s="7">
        <f t="shared" ref="AP161" si="857">INT(MOD(AI161,50)/20)</f>
        <v>0</v>
      </c>
      <c r="AQ161" s="7">
        <f t="shared" ref="AQ161" si="858">INT((AI161-AN161*100-AO161*50-AP161*20)/10)</f>
        <v>0</v>
      </c>
      <c r="AR161" s="7">
        <f t="shared" ref="AR161" si="859">INT(AK161/20000)</f>
        <v>0</v>
      </c>
      <c r="AS161" s="7">
        <f t="shared" ref="AS161" si="860">INT(MOD(AK161,20000)/10000)</f>
        <v>0</v>
      </c>
      <c r="AT161" s="7">
        <f t="shared" ref="AT161" si="861">INT(MOD(AK161,10000)/5000)</f>
        <v>0</v>
      </c>
      <c r="AU161" s="7">
        <f t="shared" ref="AU161" si="862">INT(MOD(AK161,5000)/1000)</f>
        <v>0</v>
      </c>
      <c r="AV161" s="7">
        <f t="shared" ref="AV161" si="863">INT(MOD(AK161,1000)/500)</f>
        <v>0</v>
      </c>
      <c r="AW161" s="7">
        <f t="shared" ref="AW161" si="864">INT(MOD(AK161,500)/100)</f>
        <v>0</v>
      </c>
      <c r="AX161" s="75">
        <f t="shared" ref="AX161" si="865">AN161*100+AO161*50+AP161*20+AQ161*10</f>
        <v>100</v>
      </c>
      <c r="AY161" s="129"/>
      <c r="AZ161" s="129"/>
      <c r="BA161" s="137">
        <v>4424077</v>
      </c>
      <c r="BB161" s="136" t="s">
        <v>346</v>
      </c>
      <c r="BI161" s="166"/>
      <c r="BJ161" s="166"/>
      <c r="BK161" s="166"/>
    </row>
    <row r="162" spans="1:63" ht="145.5" customHeight="1">
      <c r="A162" s="108">
        <v>156</v>
      </c>
      <c r="B162" s="163">
        <v>901150</v>
      </c>
      <c r="C162" s="146" t="s">
        <v>457</v>
      </c>
      <c r="D162" s="155" t="s">
        <v>91</v>
      </c>
      <c r="E162" s="122" t="s">
        <v>201</v>
      </c>
      <c r="F162" s="116">
        <v>204</v>
      </c>
      <c r="G162" s="128" t="s">
        <v>458</v>
      </c>
      <c r="H162" s="73">
        <v>16</v>
      </c>
      <c r="I162" s="109">
        <v>0</v>
      </c>
      <c r="J162" s="64">
        <f t="shared" si="583"/>
        <v>16</v>
      </c>
      <c r="K162" s="65">
        <f t="shared" si="584"/>
        <v>128</v>
      </c>
      <c r="L162" s="66">
        <f t="shared" si="585"/>
        <v>0.98076923076923073</v>
      </c>
      <c r="M162" s="67">
        <f t="shared" si="586"/>
        <v>125.53846153846153</v>
      </c>
      <c r="N162" s="73">
        <v>0</v>
      </c>
      <c r="O162" s="67">
        <f t="shared" si="587"/>
        <v>0</v>
      </c>
      <c r="P162" s="68">
        <v>0</v>
      </c>
      <c r="Q162" s="67">
        <f t="shared" si="588"/>
        <v>0</v>
      </c>
      <c r="R162" s="68">
        <v>0</v>
      </c>
      <c r="S162" s="67">
        <f t="shared" si="589"/>
        <v>0</v>
      </c>
      <c r="T162" s="72">
        <v>10</v>
      </c>
      <c r="U162" s="74">
        <f t="shared" si="819"/>
        <v>8</v>
      </c>
      <c r="V162" s="72">
        <v>0</v>
      </c>
      <c r="W162" s="184">
        <v>2</v>
      </c>
      <c r="X162" s="195">
        <v>0</v>
      </c>
      <c r="Y162" s="74">
        <v>0</v>
      </c>
      <c r="Z162" s="183">
        <v>0</v>
      </c>
      <c r="AA162" s="66">
        <f t="shared" si="727"/>
        <v>0</v>
      </c>
      <c r="AB162" s="93">
        <f t="shared" si="843"/>
        <v>145.54</v>
      </c>
      <c r="AC162" s="99">
        <v>1</v>
      </c>
      <c r="AD162" s="99">
        <v>2</v>
      </c>
      <c r="AE162" s="72">
        <v>0</v>
      </c>
      <c r="AF162" s="191">
        <v>0</v>
      </c>
      <c r="AG162" s="145">
        <f t="shared" si="820"/>
        <v>0</v>
      </c>
      <c r="AH162" s="188">
        <v>0</v>
      </c>
      <c r="AI162" s="94">
        <v>100</v>
      </c>
      <c r="AJ162" s="95">
        <f t="shared" si="772"/>
        <v>100</v>
      </c>
      <c r="AK162" s="96">
        <f t="shared" si="773"/>
        <v>0</v>
      </c>
      <c r="AL162" s="147"/>
      <c r="AM162" s="4"/>
      <c r="AN162" s="7">
        <f t="shared" ref="AN162:AN163" si="866">INT(AI162/100)</f>
        <v>1</v>
      </c>
      <c r="AO162" s="7">
        <f t="shared" ref="AO162:AO163" si="867">INT(MOD(AI162,100)/50)</f>
        <v>0</v>
      </c>
      <c r="AP162" s="7">
        <f t="shared" ref="AP162:AP163" si="868">INT(MOD(AI162,50)/20)</f>
        <v>0</v>
      </c>
      <c r="AQ162" s="7">
        <f t="shared" ref="AQ162:AQ163" si="869">INT((AI162-AN162*100-AO162*50-AP162*20)/10)</f>
        <v>0</v>
      </c>
      <c r="AR162" s="7">
        <f t="shared" ref="AR162:AR163" si="870">INT(AK162/20000)</f>
        <v>0</v>
      </c>
      <c r="AS162" s="7">
        <f t="shared" ref="AS162:AS163" si="871">INT(MOD(AK162,20000)/10000)</f>
        <v>0</v>
      </c>
      <c r="AT162" s="7">
        <f t="shared" ref="AT162:AT163" si="872">INT(MOD(AK162,10000)/5000)</f>
        <v>0</v>
      </c>
      <c r="AU162" s="7">
        <f t="shared" ref="AU162:AU163" si="873">INT(MOD(AK162,5000)/1000)</f>
        <v>0</v>
      </c>
      <c r="AV162" s="7">
        <f t="shared" ref="AV162:AV163" si="874">INT(MOD(AK162,1000)/500)</f>
        <v>0</v>
      </c>
      <c r="AW162" s="7">
        <f t="shared" ref="AW162:AW163" si="875">INT(MOD(AK162,500)/100)</f>
        <v>0</v>
      </c>
      <c r="AX162" s="75">
        <f t="shared" ref="AX162:AX163" si="876">AN162*100+AO162*50+AP162*20+AQ162*10</f>
        <v>100</v>
      </c>
      <c r="AY162" s="129"/>
      <c r="AZ162" s="129"/>
      <c r="BA162" s="137">
        <v>4424077</v>
      </c>
      <c r="BB162" s="136" t="s">
        <v>346</v>
      </c>
      <c r="BI162" s="166"/>
      <c r="BJ162" s="166"/>
      <c r="BK162" s="166"/>
    </row>
    <row r="163" spans="1:63" ht="145.5" customHeight="1">
      <c r="A163" s="108">
        <v>157</v>
      </c>
      <c r="B163" s="163">
        <v>901151</v>
      </c>
      <c r="C163" s="119" t="s">
        <v>459</v>
      </c>
      <c r="D163" s="155" t="s">
        <v>88</v>
      </c>
      <c r="E163" s="122" t="s">
        <v>201</v>
      </c>
      <c r="F163" s="116">
        <v>204</v>
      </c>
      <c r="G163" s="128" t="s">
        <v>460</v>
      </c>
      <c r="H163" s="73">
        <v>16</v>
      </c>
      <c r="I163" s="109">
        <v>0</v>
      </c>
      <c r="J163" s="64">
        <f t="shared" si="583"/>
        <v>16</v>
      </c>
      <c r="K163" s="65">
        <f t="shared" si="584"/>
        <v>128</v>
      </c>
      <c r="L163" s="66">
        <f t="shared" si="585"/>
        <v>0.98076923076923073</v>
      </c>
      <c r="M163" s="67">
        <f t="shared" si="586"/>
        <v>125.53846153846153</v>
      </c>
      <c r="N163" s="73">
        <v>2</v>
      </c>
      <c r="O163" s="67">
        <f t="shared" si="587"/>
        <v>2.9423076923076921</v>
      </c>
      <c r="P163" s="68">
        <v>0</v>
      </c>
      <c r="Q163" s="67">
        <f t="shared" si="588"/>
        <v>0</v>
      </c>
      <c r="R163" s="68">
        <v>0</v>
      </c>
      <c r="S163" s="67">
        <f t="shared" si="589"/>
        <v>0</v>
      </c>
      <c r="T163" s="72">
        <v>10</v>
      </c>
      <c r="U163" s="74">
        <f t="shared" si="819"/>
        <v>8</v>
      </c>
      <c r="V163" s="72">
        <v>0</v>
      </c>
      <c r="W163" s="184">
        <v>2</v>
      </c>
      <c r="X163" s="195">
        <v>0</v>
      </c>
      <c r="Y163" s="74">
        <v>0</v>
      </c>
      <c r="Z163" s="183">
        <v>0</v>
      </c>
      <c r="AA163" s="66">
        <f t="shared" si="727"/>
        <v>0.5</v>
      </c>
      <c r="AB163" s="93">
        <f t="shared" si="843"/>
        <v>148.97999999999999</v>
      </c>
      <c r="AC163" s="99">
        <v>0</v>
      </c>
      <c r="AD163" s="99">
        <v>0</v>
      </c>
      <c r="AE163" s="72">
        <v>0</v>
      </c>
      <c r="AF163" s="191">
        <v>0</v>
      </c>
      <c r="AG163" s="145">
        <f t="shared" si="820"/>
        <v>0</v>
      </c>
      <c r="AH163" s="188">
        <v>0</v>
      </c>
      <c r="AI163" s="94">
        <v>100</v>
      </c>
      <c r="AJ163" s="95">
        <f t="shared" si="772"/>
        <v>100</v>
      </c>
      <c r="AK163" s="96">
        <f t="shared" si="773"/>
        <v>0</v>
      </c>
      <c r="AL163" s="147"/>
      <c r="AM163" s="4"/>
      <c r="AN163" s="7">
        <f t="shared" si="866"/>
        <v>1</v>
      </c>
      <c r="AO163" s="7">
        <f t="shared" si="867"/>
        <v>0</v>
      </c>
      <c r="AP163" s="7">
        <f t="shared" si="868"/>
        <v>0</v>
      </c>
      <c r="AQ163" s="7">
        <f t="shared" si="869"/>
        <v>0</v>
      </c>
      <c r="AR163" s="7">
        <f t="shared" si="870"/>
        <v>0</v>
      </c>
      <c r="AS163" s="7">
        <f t="shared" si="871"/>
        <v>0</v>
      </c>
      <c r="AT163" s="7">
        <f t="shared" si="872"/>
        <v>0</v>
      </c>
      <c r="AU163" s="7">
        <f t="shared" si="873"/>
        <v>0</v>
      </c>
      <c r="AV163" s="7">
        <f t="shared" si="874"/>
        <v>0</v>
      </c>
      <c r="AW163" s="7">
        <f t="shared" si="875"/>
        <v>0</v>
      </c>
      <c r="AX163" s="75">
        <f t="shared" si="876"/>
        <v>100</v>
      </c>
      <c r="AY163" s="129"/>
      <c r="AZ163" s="129"/>
      <c r="BA163" s="137">
        <v>4424077</v>
      </c>
      <c r="BB163" s="136" t="s">
        <v>346</v>
      </c>
      <c r="BI163" s="166"/>
      <c r="BJ163" s="166"/>
      <c r="BK163" s="166"/>
    </row>
    <row r="164" spans="1:63" ht="145.5" customHeight="1">
      <c r="A164" s="108">
        <v>158</v>
      </c>
      <c r="B164" s="151">
        <v>901161</v>
      </c>
      <c r="C164" s="180" t="s">
        <v>560</v>
      </c>
      <c r="D164" s="155" t="s">
        <v>108</v>
      </c>
      <c r="E164" s="122" t="s">
        <v>201</v>
      </c>
      <c r="F164" s="181">
        <v>204</v>
      </c>
      <c r="G164" s="153" t="s">
        <v>561</v>
      </c>
      <c r="H164" s="73">
        <v>16</v>
      </c>
      <c r="I164" s="109">
        <v>0</v>
      </c>
      <c r="J164" s="64">
        <f t="shared" si="583"/>
        <v>16</v>
      </c>
      <c r="K164" s="65">
        <f t="shared" si="584"/>
        <v>128</v>
      </c>
      <c r="L164" s="66">
        <f t="shared" si="585"/>
        <v>0.98076923076923073</v>
      </c>
      <c r="M164" s="67">
        <f t="shared" si="586"/>
        <v>125.53846153846153</v>
      </c>
      <c r="N164" s="73">
        <v>0</v>
      </c>
      <c r="O164" s="67">
        <f t="shared" si="587"/>
        <v>0</v>
      </c>
      <c r="P164" s="68">
        <v>0</v>
      </c>
      <c r="Q164" s="67">
        <f t="shared" si="588"/>
        <v>0</v>
      </c>
      <c r="R164" s="68">
        <v>0</v>
      </c>
      <c r="S164" s="67">
        <f t="shared" si="589"/>
        <v>0</v>
      </c>
      <c r="T164" s="72">
        <v>10</v>
      </c>
      <c r="U164" s="74">
        <f t="shared" si="819"/>
        <v>8</v>
      </c>
      <c r="V164" s="72">
        <v>0</v>
      </c>
      <c r="W164" s="184">
        <v>2</v>
      </c>
      <c r="X164" s="195">
        <v>0</v>
      </c>
      <c r="Y164" s="74">
        <v>0</v>
      </c>
      <c r="Z164" s="183">
        <v>0</v>
      </c>
      <c r="AA164" s="66">
        <f t="shared" ref="AA164" si="877">N164*0.25</f>
        <v>0</v>
      </c>
      <c r="AB164" s="93">
        <f t="shared" ref="AB164" si="878">ROUND(M164+O164+Q164+S164+T164+U164+V164+W164+X164+Y164+Z164+AA164,2)</f>
        <v>145.54</v>
      </c>
      <c r="AC164" s="99">
        <v>1</v>
      </c>
      <c r="AD164" s="99">
        <v>1</v>
      </c>
      <c r="AE164" s="72">
        <v>0</v>
      </c>
      <c r="AF164" s="191">
        <v>0</v>
      </c>
      <c r="AG164" s="145">
        <f t="shared" si="820"/>
        <v>0</v>
      </c>
      <c r="AH164" s="188">
        <v>0</v>
      </c>
      <c r="AI164" s="94">
        <v>100</v>
      </c>
      <c r="AJ164" s="95">
        <f t="shared" si="772"/>
        <v>100</v>
      </c>
      <c r="AK164" s="96">
        <f t="shared" si="773"/>
        <v>0</v>
      </c>
      <c r="AL164" s="147"/>
      <c r="AM164" s="4"/>
      <c r="AN164" s="7">
        <f t="shared" ref="AN164" si="879">INT(AI164/100)</f>
        <v>1</v>
      </c>
      <c r="AO164" s="7">
        <f t="shared" ref="AO164" si="880">INT(MOD(AI164,100)/50)</f>
        <v>0</v>
      </c>
      <c r="AP164" s="7">
        <f t="shared" ref="AP164" si="881">INT(MOD(AI164,50)/20)</f>
        <v>0</v>
      </c>
      <c r="AQ164" s="7">
        <f t="shared" ref="AQ164" si="882">INT((AI164-AN164*100-AO164*50-AP164*20)/10)</f>
        <v>0</v>
      </c>
      <c r="AR164" s="7">
        <f t="shared" ref="AR164" si="883">INT(AK164/20000)</f>
        <v>0</v>
      </c>
      <c r="AS164" s="7">
        <f t="shared" ref="AS164" si="884">INT(MOD(AK164,20000)/10000)</f>
        <v>0</v>
      </c>
      <c r="AT164" s="7">
        <f t="shared" ref="AT164" si="885">INT(MOD(AK164,10000)/5000)</f>
        <v>0</v>
      </c>
      <c r="AU164" s="7">
        <f t="shared" ref="AU164" si="886">INT(MOD(AK164,5000)/1000)</f>
        <v>0</v>
      </c>
      <c r="AV164" s="7">
        <f t="shared" ref="AV164" si="887">INT(MOD(AK164,1000)/500)</f>
        <v>0</v>
      </c>
      <c r="AW164" s="7">
        <f t="shared" ref="AW164" si="888">INT(MOD(AK164,500)/100)</f>
        <v>0</v>
      </c>
      <c r="AX164" s="75">
        <f t="shared" ref="AX164" si="889">AN164*100+AO164*50+AP164*20+AQ164*10</f>
        <v>100</v>
      </c>
      <c r="AY164" s="129"/>
      <c r="AZ164" s="129"/>
      <c r="BA164" s="137">
        <v>4424077</v>
      </c>
      <c r="BB164" s="136" t="s">
        <v>346</v>
      </c>
      <c r="BI164" s="166"/>
      <c r="BJ164" s="166"/>
      <c r="BK164" s="166"/>
    </row>
    <row r="165" spans="1:63" ht="145.5" customHeight="1">
      <c r="A165" s="108">
        <v>159</v>
      </c>
      <c r="B165" s="168">
        <v>901163</v>
      </c>
      <c r="C165" s="139" t="s">
        <v>462</v>
      </c>
      <c r="D165" s="155" t="s">
        <v>87</v>
      </c>
      <c r="E165" s="122" t="s">
        <v>227</v>
      </c>
      <c r="F165" s="116">
        <v>204</v>
      </c>
      <c r="G165" s="128" t="s">
        <v>463</v>
      </c>
      <c r="H165" s="73">
        <v>16.5</v>
      </c>
      <c r="I165" s="109">
        <v>0</v>
      </c>
      <c r="J165" s="64">
        <f t="shared" si="583"/>
        <v>16.5</v>
      </c>
      <c r="K165" s="65">
        <f t="shared" si="584"/>
        <v>132</v>
      </c>
      <c r="L165" s="66">
        <f t="shared" si="585"/>
        <v>0.98076923076923073</v>
      </c>
      <c r="M165" s="67">
        <f t="shared" si="586"/>
        <v>129.46153846153845</v>
      </c>
      <c r="N165" s="73">
        <v>2</v>
      </c>
      <c r="O165" s="67">
        <f t="shared" si="587"/>
        <v>2.9423076923076921</v>
      </c>
      <c r="P165" s="68">
        <v>0</v>
      </c>
      <c r="Q165" s="67">
        <f t="shared" si="588"/>
        <v>0</v>
      </c>
      <c r="R165" s="68">
        <v>0</v>
      </c>
      <c r="S165" s="67">
        <f t="shared" si="589"/>
        <v>0</v>
      </c>
      <c r="T165" s="72">
        <v>10</v>
      </c>
      <c r="U165" s="74">
        <f t="shared" si="819"/>
        <v>8.25</v>
      </c>
      <c r="V165" s="72">
        <v>0</v>
      </c>
      <c r="W165" s="184">
        <v>2</v>
      </c>
      <c r="X165" s="195">
        <v>0</v>
      </c>
      <c r="Y165" s="74">
        <v>0</v>
      </c>
      <c r="Z165" s="186">
        <v>50</v>
      </c>
      <c r="AA165" s="66">
        <f t="shared" si="727"/>
        <v>0.5</v>
      </c>
      <c r="AB165" s="93">
        <f t="shared" si="843"/>
        <v>203.15</v>
      </c>
      <c r="AC165" s="99">
        <v>1</v>
      </c>
      <c r="AD165" s="99">
        <v>1</v>
      </c>
      <c r="AE165" s="72">
        <v>0</v>
      </c>
      <c r="AF165" s="191">
        <v>0</v>
      </c>
      <c r="AG165" s="145">
        <f t="shared" si="820"/>
        <v>0</v>
      </c>
      <c r="AH165" s="188">
        <v>0</v>
      </c>
      <c r="AI165" s="94">
        <v>100</v>
      </c>
      <c r="AJ165" s="95">
        <f t="shared" si="772"/>
        <v>100</v>
      </c>
      <c r="AK165" s="96">
        <f t="shared" si="773"/>
        <v>0</v>
      </c>
      <c r="AL165" s="147"/>
      <c r="AM165" s="4"/>
      <c r="AN165" s="7">
        <f t="shared" ref="AN165" si="890">INT(AI165/100)</f>
        <v>1</v>
      </c>
      <c r="AO165" s="7">
        <f t="shared" ref="AO165" si="891">INT(MOD(AI165,100)/50)</f>
        <v>0</v>
      </c>
      <c r="AP165" s="7">
        <f t="shared" ref="AP165" si="892">INT(MOD(AI165,50)/20)</f>
        <v>0</v>
      </c>
      <c r="AQ165" s="7">
        <f t="shared" ref="AQ165" si="893">INT((AI165-AN165*100-AO165*50-AP165*20)/10)</f>
        <v>0</v>
      </c>
      <c r="AR165" s="7">
        <f t="shared" ref="AR165" si="894">INT(AK165/20000)</f>
        <v>0</v>
      </c>
      <c r="AS165" s="7">
        <f t="shared" ref="AS165" si="895">INT(MOD(AK165,20000)/10000)</f>
        <v>0</v>
      </c>
      <c r="AT165" s="7">
        <f t="shared" ref="AT165" si="896">INT(MOD(AK165,10000)/5000)</f>
        <v>0</v>
      </c>
      <c r="AU165" s="7">
        <f t="shared" ref="AU165" si="897">INT(MOD(AK165,5000)/1000)</f>
        <v>0</v>
      </c>
      <c r="AV165" s="7">
        <f t="shared" ref="AV165" si="898">INT(MOD(AK165,1000)/500)</f>
        <v>0</v>
      </c>
      <c r="AW165" s="7">
        <f t="shared" ref="AW165" si="899">INT(MOD(AK165,500)/100)</f>
        <v>0</v>
      </c>
      <c r="AX165" s="75">
        <f t="shared" ref="AX165" si="900">AN165*100+AO165*50+AP165*20+AQ165*10</f>
        <v>100</v>
      </c>
      <c r="AY165" s="129"/>
      <c r="AZ165" s="129"/>
      <c r="BA165" s="137">
        <v>4424077</v>
      </c>
      <c r="BB165" s="136" t="s">
        <v>346</v>
      </c>
      <c r="BI165" s="166"/>
      <c r="BJ165" s="166"/>
      <c r="BK165" s="166"/>
    </row>
    <row r="166" spans="1:63" ht="145.5" customHeight="1">
      <c r="A166" s="108">
        <v>160</v>
      </c>
      <c r="B166" s="169">
        <v>901183</v>
      </c>
      <c r="C166" s="139" t="s">
        <v>464</v>
      </c>
      <c r="D166" s="155" t="s">
        <v>635</v>
      </c>
      <c r="E166" s="122" t="s">
        <v>201</v>
      </c>
      <c r="F166" s="116">
        <v>204</v>
      </c>
      <c r="G166" s="190">
        <v>45072</v>
      </c>
      <c r="H166" s="73">
        <v>16</v>
      </c>
      <c r="I166" s="109">
        <v>0</v>
      </c>
      <c r="J166" s="64">
        <f t="shared" ref="J166:J198" si="901">H166+I166</f>
        <v>16</v>
      </c>
      <c r="K166" s="65">
        <f t="shared" ref="K166:K197" si="902">J166*8</f>
        <v>128</v>
      </c>
      <c r="L166" s="66">
        <f t="shared" ref="L166:L197" si="903">F166/26/8</f>
        <v>0.98076923076923073</v>
      </c>
      <c r="M166" s="67">
        <f t="shared" ref="M166:M197" si="904">F166/26*J166</f>
        <v>125.53846153846153</v>
      </c>
      <c r="N166" s="73">
        <v>2</v>
      </c>
      <c r="O166" s="67">
        <f t="shared" ref="O166:O197" si="905">F166/26/8*1.5*N166</f>
        <v>2.9423076923076921</v>
      </c>
      <c r="P166" s="68">
        <v>0</v>
      </c>
      <c r="Q166" s="67">
        <f t="shared" ref="Q166:Q197" si="906">F166/26/8*2*P166</f>
        <v>0</v>
      </c>
      <c r="R166" s="68">
        <v>0</v>
      </c>
      <c r="S166" s="67">
        <f t="shared" ref="S166:S197" si="907">F166/26/8*2*R166</f>
        <v>0</v>
      </c>
      <c r="T166" s="72">
        <v>10</v>
      </c>
      <c r="U166" s="74">
        <f t="shared" si="819"/>
        <v>8</v>
      </c>
      <c r="V166" s="72">
        <v>0</v>
      </c>
      <c r="W166" s="184">
        <v>2</v>
      </c>
      <c r="X166" s="195">
        <v>0</v>
      </c>
      <c r="Y166" s="74">
        <v>0</v>
      </c>
      <c r="Z166" s="183">
        <v>0</v>
      </c>
      <c r="AA166" s="66">
        <f t="shared" si="727"/>
        <v>0.5</v>
      </c>
      <c r="AB166" s="93">
        <f t="shared" si="843"/>
        <v>148.97999999999999</v>
      </c>
      <c r="AC166" s="99">
        <v>1</v>
      </c>
      <c r="AD166" s="99">
        <v>1</v>
      </c>
      <c r="AE166" s="72">
        <v>0</v>
      </c>
      <c r="AF166" s="191">
        <v>0</v>
      </c>
      <c r="AG166" s="145">
        <f t="shared" si="820"/>
        <v>0</v>
      </c>
      <c r="AH166" s="188">
        <v>0</v>
      </c>
      <c r="AI166" s="94">
        <v>100</v>
      </c>
      <c r="AJ166" s="95">
        <f t="shared" si="772"/>
        <v>100</v>
      </c>
      <c r="AK166" s="96">
        <f t="shared" si="773"/>
        <v>0</v>
      </c>
      <c r="AL166" s="147"/>
      <c r="AM166" s="4"/>
      <c r="AN166" s="7">
        <f t="shared" ref="AN166:AN178" si="908">INT(AI166/100)</f>
        <v>1</v>
      </c>
      <c r="AO166" s="7">
        <f t="shared" ref="AO166:AO178" si="909">INT(MOD(AI166,100)/50)</f>
        <v>0</v>
      </c>
      <c r="AP166" s="7">
        <f t="shared" ref="AP166:AP178" si="910">INT(MOD(AI166,50)/20)</f>
        <v>0</v>
      </c>
      <c r="AQ166" s="7">
        <f t="shared" ref="AQ166:AQ178" si="911">INT((AI166-AN166*100-AO166*50-AP166*20)/10)</f>
        <v>0</v>
      </c>
      <c r="AR166" s="7">
        <f t="shared" ref="AR166:AR178" si="912">INT(AK166/20000)</f>
        <v>0</v>
      </c>
      <c r="AS166" s="7">
        <f t="shared" ref="AS166:AS178" si="913">INT(MOD(AK166,20000)/10000)</f>
        <v>0</v>
      </c>
      <c r="AT166" s="7">
        <f t="shared" ref="AT166:AT178" si="914">INT(MOD(AK166,10000)/5000)</f>
        <v>0</v>
      </c>
      <c r="AU166" s="7">
        <f t="shared" ref="AU166:AU178" si="915">INT(MOD(AK166,5000)/1000)</f>
        <v>0</v>
      </c>
      <c r="AV166" s="7">
        <f t="shared" ref="AV166:AV178" si="916">INT(MOD(AK166,1000)/500)</f>
        <v>0</v>
      </c>
      <c r="AW166" s="7">
        <f t="shared" ref="AW166:AW178" si="917">INT(MOD(AK166,500)/100)</f>
        <v>0</v>
      </c>
      <c r="AX166" s="75">
        <f t="shared" ref="AX166:AX178" si="918">AN166*100+AO166*50+AP166*20+AQ166*10</f>
        <v>100</v>
      </c>
      <c r="AY166" s="129"/>
      <c r="AZ166" s="129"/>
      <c r="BA166" s="137">
        <v>4424077</v>
      </c>
      <c r="BB166" s="136" t="s">
        <v>346</v>
      </c>
      <c r="BI166" s="166"/>
      <c r="BJ166" s="166"/>
      <c r="BK166" s="166"/>
    </row>
    <row r="167" spans="1:63" ht="145.5" customHeight="1">
      <c r="A167" s="108">
        <v>161</v>
      </c>
      <c r="B167" s="168">
        <v>901186</v>
      </c>
      <c r="C167" s="139" t="s">
        <v>465</v>
      </c>
      <c r="D167" s="155" t="s">
        <v>631</v>
      </c>
      <c r="E167" s="122" t="s">
        <v>227</v>
      </c>
      <c r="F167" s="116">
        <v>204</v>
      </c>
      <c r="G167" s="190" t="s">
        <v>466</v>
      </c>
      <c r="H167" s="73">
        <v>11.5</v>
      </c>
      <c r="I167" s="109">
        <v>0</v>
      </c>
      <c r="J167" s="64">
        <f t="shared" si="901"/>
        <v>11.5</v>
      </c>
      <c r="K167" s="65">
        <f t="shared" si="902"/>
        <v>92</v>
      </c>
      <c r="L167" s="66">
        <f t="shared" si="903"/>
        <v>0.98076923076923073</v>
      </c>
      <c r="M167" s="67">
        <f t="shared" si="904"/>
        <v>90.230769230769226</v>
      </c>
      <c r="N167" s="73">
        <v>0</v>
      </c>
      <c r="O167" s="67">
        <f t="shared" si="905"/>
        <v>0</v>
      </c>
      <c r="P167" s="68">
        <v>0</v>
      </c>
      <c r="Q167" s="67">
        <f t="shared" si="906"/>
        <v>0</v>
      </c>
      <c r="R167" s="68">
        <v>0</v>
      </c>
      <c r="S167" s="67">
        <f t="shared" si="907"/>
        <v>0</v>
      </c>
      <c r="T167" s="72">
        <v>5</v>
      </c>
      <c r="U167" s="74">
        <f t="shared" si="819"/>
        <v>5.75</v>
      </c>
      <c r="V167" s="72">
        <v>0</v>
      </c>
      <c r="W167" s="184">
        <v>2</v>
      </c>
      <c r="X167" s="195">
        <v>0</v>
      </c>
      <c r="Y167" s="74">
        <v>0</v>
      </c>
      <c r="Z167" s="186">
        <v>70</v>
      </c>
      <c r="AA167" s="66">
        <f t="shared" si="727"/>
        <v>0</v>
      </c>
      <c r="AB167" s="93">
        <f t="shared" si="843"/>
        <v>172.98</v>
      </c>
      <c r="AC167" s="99">
        <v>1</v>
      </c>
      <c r="AD167" s="99">
        <v>1</v>
      </c>
      <c r="AE167" s="72">
        <v>0</v>
      </c>
      <c r="AF167" s="191">
        <v>0</v>
      </c>
      <c r="AG167" s="145">
        <f t="shared" si="820"/>
        <v>0</v>
      </c>
      <c r="AH167" s="188">
        <v>0</v>
      </c>
      <c r="AI167" s="94">
        <v>100</v>
      </c>
      <c r="AJ167" s="95">
        <f t="shared" si="772"/>
        <v>100</v>
      </c>
      <c r="AK167" s="96">
        <f t="shared" si="773"/>
        <v>0</v>
      </c>
      <c r="AL167" s="147"/>
      <c r="AM167" s="4"/>
      <c r="AN167" s="7">
        <f t="shared" si="908"/>
        <v>1</v>
      </c>
      <c r="AO167" s="7">
        <f t="shared" si="909"/>
        <v>0</v>
      </c>
      <c r="AP167" s="7">
        <f t="shared" si="910"/>
        <v>0</v>
      </c>
      <c r="AQ167" s="7">
        <f t="shared" si="911"/>
        <v>0</v>
      </c>
      <c r="AR167" s="7">
        <f t="shared" si="912"/>
        <v>0</v>
      </c>
      <c r="AS167" s="7">
        <f t="shared" si="913"/>
        <v>0</v>
      </c>
      <c r="AT167" s="7">
        <f t="shared" si="914"/>
        <v>0</v>
      </c>
      <c r="AU167" s="7">
        <f t="shared" si="915"/>
        <v>0</v>
      </c>
      <c r="AV167" s="7">
        <f t="shared" si="916"/>
        <v>0</v>
      </c>
      <c r="AW167" s="7">
        <f t="shared" si="917"/>
        <v>0</v>
      </c>
      <c r="AX167" s="75">
        <f t="shared" si="918"/>
        <v>100</v>
      </c>
      <c r="AY167" s="129"/>
      <c r="AZ167" s="129"/>
      <c r="BA167" s="137">
        <v>4424077</v>
      </c>
      <c r="BB167" s="136" t="s">
        <v>346</v>
      </c>
      <c r="BI167" s="166"/>
      <c r="BJ167" s="166"/>
      <c r="BK167" s="166"/>
    </row>
    <row r="168" spans="1:63" ht="145.5" customHeight="1">
      <c r="A168" s="108">
        <v>162</v>
      </c>
      <c r="B168" s="168">
        <v>901188</v>
      </c>
      <c r="C168" s="139" t="s">
        <v>610</v>
      </c>
      <c r="D168" s="155" t="s">
        <v>636</v>
      </c>
      <c r="E168" s="122" t="s">
        <v>237</v>
      </c>
      <c r="F168" s="116">
        <v>204</v>
      </c>
      <c r="G168" s="172">
        <v>45077</v>
      </c>
      <c r="H168" s="73">
        <v>15.5</v>
      </c>
      <c r="I168" s="109">
        <v>0</v>
      </c>
      <c r="J168" s="64">
        <f t="shared" si="901"/>
        <v>15.5</v>
      </c>
      <c r="K168" s="65">
        <f t="shared" si="902"/>
        <v>124</v>
      </c>
      <c r="L168" s="66">
        <f t="shared" si="903"/>
        <v>0.98076923076923073</v>
      </c>
      <c r="M168" s="67">
        <f t="shared" si="904"/>
        <v>121.61538461538461</v>
      </c>
      <c r="N168" s="73">
        <v>2</v>
      </c>
      <c r="O168" s="67">
        <f t="shared" si="905"/>
        <v>2.9423076923076921</v>
      </c>
      <c r="P168" s="68">
        <v>0</v>
      </c>
      <c r="Q168" s="67">
        <f t="shared" si="906"/>
        <v>0</v>
      </c>
      <c r="R168" s="68">
        <v>0</v>
      </c>
      <c r="S168" s="67">
        <f t="shared" si="907"/>
        <v>0</v>
      </c>
      <c r="T168" s="72">
        <v>10</v>
      </c>
      <c r="U168" s="74">
        <f t="shared" si="819"/>
        <v>7.75</v>
      </c>
      <c r="V168" s="72">
        <v>0</v>
      </c>
      <c r="W168" s="184">
        <v>2</v>
      </c>
      <c r="X168" s="195">
        <v>0</v>
      </c>
      <c r="Y168" s="74">
        <v>0</v>
      </c>
      <c r="Z168" s="186">
        <v>20</v>
      </c>
      <c r="AA168" s="66">
        <f t="shared" si="727"/>
        <v>0.5</v>
      </c>
      <c r="AB168" s="93">
        <f t="shared" si="843"/>
        <v>164.81</v>
      </c>
      <c r="AC168" s="99">
        <v>0</v>
      </c>
      <c r="AD168" s="99">
        <v>0</v>
      </c>
      <c r="AE168" s="72">
        <v>0</v>
      </c>
      <c r="AF168" s="191">
        <v>0</v>
      </c>
      <c r="AG168" s="145">
        <f t="shared" si="820"/>
        <v>0</v>
      </c>
      <c r="AH168" s="188">
        <v>0</v>
      </c>
      <c r="AI168" s="94">
        <v>100</v>
      </c>
      <c r="AJ168" s="95">
        <f t="shared" si="772"/>
        <v>100</v>
      </c>
      <c r="AK168" s="96">
        <f t="shared" si="773"/>
        <v>0</v>
      </c>
      <c r="AL168" s="147"/>
      <c r="AM168" s="4"/>
      <c r="AN168" s="7">
        <f t="shared" si="908"/>
        <v>1</v>
      </c>
      <c r="AO168" s="7">
        <f t="shared" si="909"/>
        <v>0</v>
      </c>
      <c r="AP168" s="7">
        <f t="shared" si="910"/>
        <v>0</v>
      </c>
      <c r="AQ168" s="7">
        <f t="shared" si="911"/>
        <v>0</v>
      </c>
      <c r="AR168" s="7">
        <f t="shared" si="912"/>
        <v>0</v>
      </c>
      <c r="AS168" s="7">
        <f t="shared" si="913"/>
        <v>0</v>
      </c>
      <c r="AT168" s="7">
        <f t="shared" si="914"/>
        <v>0</v>
      </c>
      <c r="AU168" s="7">
        <f t="shared" si="915"/>
        <v>0</v>
      </c>
      <c r="AV168" s="7">
        <f t="shared" si="916"/>
        <v>0</v>
      </c>
      <c r="AW168" s="7">
        <f t="shared" si="917"/>
        <v>0</v>
      </c>
      <c r="AX168" s="75">
        <f t="shared" si="918"/>
        <v>100</v>
      </c>
      <c r="AY168" s="129"/>
      <c r="AZ168" s="129"/>
      <c r="BA168" s="137">
        <v>4424077</v>
      </c>
      <c r="BB168" s="136" t="s">
        <v>346</v>
      </c>
      <c r="BI168" s="166"/>
      <c r="BJ168" s="166"/>
      <c r="BK168" s="166"/>
    </row>
    <row r="169" spans="1:63" ht="145.5" customHeight="1">
      <c r="A169" s="108">
        <v>163</v>
      </c>
      <c r="B169" s="168">
        <v>901189</v>
      </c>
      <c r="C169" s="139" t="s">
        <v>467</v>
      </c>
      <c r="D169" s="155" t="s">
        <v>632</v>
      </c>
      <c r="E169" s="122" t="s">
        <v>201</v>
      </c>
      <c r="F169" s="116">
        <v>204</v>
      </c>
      <c r="G169" s="172">
        <v>45077</v>
      </c>
      <c r="H169" s="73">
        <v>9.5</v>
      </c>
      <c r="I169" s="109">
        <v>0</v>
      </c>
      <c r="J169" s="64">
        <f t="shared" si="901"/>
        <v>9.5</v>
      </c>
      <c r="K169" s="65">
        <f t="shared" si="902"/>
        <v>76</v>
      </c>
      <c r="L169" s="66">
        <f t="shared" si="903"/>
        <v>0.98076923076923073</v>
      </c>
      <c r="M169" s="67">
        <f t="shared" si="904"/>
        <v>74.538461538461533</v>
      </c>
      <c r="N169" s="73">
        <v>0</v>
      </c>
      <c r="O169" s="67">
        <f t="shared" si="905"/>
        <v>0</v>
      </c>
      <c r="P169" s="68">
        <v>0</v>
      </c>
      <c r="Q169" s="67">
        <f t="shared" si="906"/>
        <v>0</v>
      </c>
      <c r="R169" s="68">
        <v>0</v>
      </c>
      <c r="S169" s="67">
        <f t="shared" si="907"/>
        <v>0</v>
      </c>
      <c r="T169" s="72">
        <v>5</v>
      </c>
      <c r="U169" s="74">
        <f t="shared" si="819"/>
        <v>4.75</v>
      </c>
      <c r="V169" s="72">
        <v>0</v>
      </c>
      <c r="W169" s="184">
        <v>2</v>
      </c>
      <c r="X169" s="195">
        <v>0</v>
      </c>
      <c r="Y169" s="74">
        <v>0</v>
      </c>
      <c r="Z169" s="183">
        <v>0</v>
      </c>
      <c r="AA169" s="66">
        <f t="shared" si="727"/>
        <v>0</v>
      </c>
      <c r="AB169" s="93">
        <f t="shared" si="843"/>
        <v>86.29</v>
      </c>
      <c r="AC169" s="99">
        <v>1</v>
      </c>
      <c r="AD169" s="99">
        <v>1</v>
      </c>
      <c r="AE169" s="72">
        <v>0</v>
      </c>
      <c r="AF169" s="191">
        <v>0</v>
      </c>
      <c r="AG169" s="145">
        <f t="shared" si="820"/>
        <v>0</v>
      </c>
      <c r="AH169" s="188">
        <v>0</v>
      </c>
      <c r="AI169" s="94">
        <v>50</v>
      </c>
      <c r="AJ169" s="95">
        <f t="shared" si="772"/>
        <v>50</v>
      </c>
      <c r="AK169" s="96">
        <f t="shared" si="773"/>
        <v>0</v>
      </c>
      <c r="AL169" s="147"/>
      <c r="AM169" s="4"/>
      <c r="AN169" s="7">
        <f t="shared" si="908"/>
        <v>0</v>
      </c>
      <c r="AO169" s="7">
        <f t="shared" si="909"/>
        <v>1</v>
      </c>
      <c r="AP169" s="7">
        <f t="shared" si="910"/>
        <v>0</v>
      </c>
      <c r="AQ169" s="7">
        <f t="shared" si="911"/>
        <v>0</v>
      </c>
      <c r="AR169" s="7">
        <f t="shared" si="912"/>
        <v>0</v>
      </c>
      <c r="AS169" s="7">
        <f t="shared" si="913"/>
        <v>0</v>
      </c>
      <c r="AT169" s="7">
        <f t="shared" si="914"/>
        <v>0</v>
      </c>
      <c r="AU169" s="7">
        <f t="shared" si="915"/>
        <v>0</v>
      </c>
      <c r="AV169" s="7">
        <f t="shared" si="916"/>
        <v>0</v>
      </c>
      <c r="AW169" s="7">
        <f t="shared" si="917"/>
        <v>0</v>
      </c>
      <c r="AX169" s="75">
        <f t="shared" si="918"/>
        <v>50</v>
      </c>
      <c r="AY169" s="129"/>
      <c r="AZ169" s="129"/>
      <c r="BA169" s="137">
        <v>4424077</v>
      </c>
      <c r="BB169" s="136" t="s">
        <v>346</v>
      </c>
      <c r="BI169" s="166"/>
      <c r="BJ169" s="166"/>
      <c r="BK169" s="166"/>
    </row>
    <row r="170" spans="1:63" ht="145.5" customHeight="1">
      <c r="A170" s="108">
        <v>164</v>
      </c>
      <c r="B170" s="168">
        <v>901190</v>
      </c>
      <c r="C170" s="139" t="s">
        <v>468</v>
      </c>
      <c r="D170" s="155" t="s">
        <v>88</v>
      </c>
      <c r="E170" s="122" t="s">
        <v>201</v>
      </c>
      <c r="F170" s="116">
        <v>204</v>
      </c>
      <c r="G170" s="172" t="s">
        <v>469</v>
      </c>
      <c r="H170" s="73">
        <v>16</v>
      </c>
      <c r="I170" s="109">
        <v>0</v>
      </c>
      <c r="J170" s="64">
        <f t="shared" si="901"/>
        <v>16</v>
      </c>
      <c r="K170" s="65">
        <f t="shared" si="902"/>
        <v>128</v>
      </c>
      <c r="L170" s="66">
        <f t="shared" si="903"/>
        <v>0.98076923076923073</v>
      </c>
      <c r="M170" s="67">
        <f t="shared" si="904"/>
        <v>125.53846153846153</v>
      </c>
      <c r="N170" s="73">
        <v>1</v>
      </c>
      <c r="O170" s="67">
        <f t="shared" si="905"/>
        <v>1.471153846153846</v>
      </c>
      <c r="P170" s="68">
        <v>0</v>
      </c>
      <c r="Q170" s="67">
        <f t="shared" si="906"/>
        <v>0</v>
      </c>
      <c r="R170" s="68">
        <v>0</v>
      </c>
      <c r="S170" s="67">
        <f t="shared" si="907"/>
        <v>0</v>
      </c>
      <c r="T170" s="72">
        <v>10</v>
      </c>
      <c r="U170" s="74">
        <f t="shared" si="819"/>
        <v>8</v>
      </c>
      <c r="V170" s="72">
        <v>0</v>
      </c>
      <c r="W170" s="184">
        <v>2</v>
      </c>
      <c r="X170" s="195">
        <v>0</v>
      </c>
      <c r="Y170" s="74">
        <v>0</v>
      </c>
      <c r="Z170" s="183">
        <v>0</v>
      </c>
      <c r="AA170" s="66">
        <f t="shared" ref="AA170:AA192" si="919">N170*0.25</f>
        <v>0.25</v>
      </c>
      <c r="AB170" s="93">
        <f t="shared" si="843"/>
        <v>147.26</v>
      </c>
      <c r="AC170" s="99">
        <v>0</v>
      </c>
      <c r="AD170" s="99">
        <v>0</v>
      </c>
      <c r="AE170" s="72">
        <v>0</v>
      </c>
      <c r="AF170" s="191">
        <v>0</v>
      </c>
      <c r="AG170" s="145">
        <f t="shared" si="820"/>
        <v>0</v>
      </c>
      <c r="AH170" s="188">
        <v>0</v>
      </c>
      <c r="AI170" s="94">
        <v>100</v>
      </c>
      <c r="AJ170" s="95">
        <f t="shared" si="772"/>
        <v>100</v>
      </c>
      <c r="AK170" s="96">
        <f t="shared" si="773"/>
        <v>0</v>
      </c>
      <c r="AL170" s="147"/>
      <c r="AM170" s="4"/>
      <c r="AN170" s="7">
        <f t="shared" si="908"/>
        <v>1</v>
      </c>
      <c r="AO170" s="7">
        <f t="shared" si="909"/>
        <v>0</v>
      </c>
      <c r="AP170" s="7">
        <f t="shared" si="910"/>
        <v>0</v>
      </c>
      <c r="AQ170" s="7">
        <f t="shared" si="911"/>
        <v>0</v>
      </c>
      <c r="AR170" s="7">
        <f t="shared" si="912"/>
        <v>0</v>
      </c>
      <c r="AS170" s="7">
        <f t="shared" si="913"/>
        <v>0</v>
      </c>
      <c r="AT170" s="7">
        <f t="shared" si="914"/>
        <v>0</v>
      </c>
      <c r="AU170" s="7">
        <f t="shared" si="915"/>
        <v>0</v>
      </c>
      <c r="AV170" s="7">
        <f t="shared" si="916"/>
        <v>0</v>
      </c>
      <c r="AW170" s="7">
        <f t="shared" si="917"/>
        <v>0</v>
      </c>
      <c r="AX170" s="75">
        <f t="shared" si="918"/>
        <v>100</v>
      </c>
      <c r="AY170" s="129"/>
      <c r="AZ170" s="129"/>
      <c r="BA170" s="137">
        <v>4424077</v>
      </c>
      <c r="BB170" s="136" t="s">
        <v>346</v>
      </c>
      <c r="BI170" s="166"/>
      <c r="BJ170" s="166"/>
      <c r="BK170" s="166"/>
    </row>
    <row r="171" spans="1:63" ht="145.5" customHeight="1">
      <c r="A171" s="108">
        <v>165</v>
      </c>
      <c r="B171" s="168">
        <v>901192</v>
      </c>
      <c r="C171" s="139" t="s">
        <v>470</v>
      </c>
      <c r="D171" s="155" t="s">
        <v>86</v>
      </c>
      <c r="E171" s="122" t="s">
        <v>201</v>
      </c>
      <c r="F171" s="116">
        <v>204</v>
      </c>
      <c r="G171" s="172" t="s">
        <v>471</v>
      </c>
      <c r="H171" s="73">
        <v>12</v>
      </c>
      <c r="I171" s="109">
        <v>0</v>
      </c>
      <c r="J171" s="64">
        <f t="shared" si="901"/>
        <v>12</v>
      </c>
      <c r="K171" s="65">
        <f t="shared" si="902"/>
        <v>96</v>
      </c>
      <c r="L171" s="66">
        <f t="shared" si="903"/>
        <v>0.98076923076923073</v>
      </c>
      <c r="M171" s="67">
        <f t="shared" si="904"/>
        <v>94.153846153846146</v>
      </c>
      <c r="N171" s="73">
        <v>2</v>
      </c>
      <c r="O171" s="67">
        <f t="shared" si="905"/>
        <v>2.9423076923076921</v>
      </c>
      <c r="P171" s="68">
        <v>0</v>
      </c>
      <c r="Q171" s="67">
        <f t="shared" si="906"/>
        <v>0</v>
      </c>
      <c r="R171" s="68">
        <v>0</v>
      </c>
      <c r="S171" s="67">
        <f t="shared" si="907"/>
        <v>0</v>
      </c>
      <c r="T171" s="72">
        <v>5</v>
      </c>
      <c r="U171" s="74">
        <f t="shared" si="819"/>
        <v>6</v>
      </c>
      <c r="V171" s="72">
        <v>0</v>
      </c>
      <c r="W171" s="184">
        <v>2</v>
      </c>
      <c r="X171" s="195">
        <v>0</v>
      </c>
      <c r="Y171" s="74">
        <v>0</v>
      </c>
      <c r="Z171" s="183">
        <v>0</v>
      </c>
      <c r="AA171" s="66">
        <f t="shared" si="919"/>
        <v>0.5</v>
      </c>
      <c r="AB171" s="93">
        <f t="shared" si="843"/>
        <v>110.6</v>
      </c>
      <c r="AC171" s="99">
        <v>1</v>
      </c>
      <c r="AD171" s="99">
        <v>3</v>
      </c>
      <c r="AE171" s="72">
        <v>0</v>
      </c>
      <c r="AF171" s="191">
        <v>0</v>
      </c>
      <c r="AG171" s="145">
        <f t="shared" si="820"/>
        <v>0</v>
      </c>
      <c r="AH171" s="188">
        <v>0</v>
      </c>
      <c r="AI171" s="94">
        <v>100</v>
      </c>
      <c r="AJ171" s="95">
        <f t="shared" si="772"/>
        <v>100</v>
      </c>
      <c r="AK171" s="96">
        <f t="shared" si="773"/>
        <v>0</v>
      </c>
      <c r="AL171" s="147"/>
      <c r="AM171" s="4"/>
      <c r="AN171" s="7">
        <f t="shared" si="908"/>
        <v>1</v>
      </c>
      <c r="AO171" s="7">
        <f t="shared" si="909"/>
        <v>0</v>
      </c>
      <c r="AP171" s="7">
        <f t="shared" si="910"/>
        <v>0</v>
      </c>
      <c r="AQ171" s="7">
        <f t="shared" si="911"/>
        <v>0</v>
      </c>
      <c r="AR171" s="7">
        <f t="shared" si="912"/>
        <v>0</v>
      </c>
      <c r="AS171" s="7">
        <f t="shared" si="913"/>
        <v>0</v>
      </c>
      <c r="AT171" s="7">
        <f t="shared" si="914"/>
        <v>0</v>
      </c>
      <c r="AU171" s="7">
        <f t="shared" si="915"/>
        <v>0</v>
      </c>
      <c r="AV171" s="7">
        <f t="shared" si="916"/>
        <v>0</v>
      </c>
      <c r="AW171" s="7">
        <f t="shared" si="917"/>
        <v>0</v>
      </c>
      <c r="AX171" s="75">
        <f t="shared" si="918"/>
        <v>100</v>
      </c>
      <c r="AY171" s="129"/>
      <c r="AZ171" s="129"/>
      <c r="BA171" s="137">
        <v>4424077</v>
      </c>
      <c r="BB171" s="136" t="s">
        <v>346</v>
      </c>
      <c r="BI171" s="166"/>
      <c r="BJ171" s="166"/>
      <c r="BK171" s="166"/>
    </row>
    <row r="172" spans="1:63" ht="145.5" customHeight="1">
      <c r="A172" s="108">
        <v>166</v>
      </c>
      <c r="B172" s="168">
        <v>901195</v>
      </c>
      <c r="C172" s="139" t="s">
        <v>472</v>
      </c>
      <c r="D172" s="155" t="s">
        <v>91</v>
      </c>
      <c r="E172" s="122" t="s">
        <v>201</v>
      </c>
      <c r="F172" s="116">
        <v>204</v>
      </c>
      <c r="G172" s="139" t="s">
        <v>473</v>
      </c>
      <c r="H172" s="73">
        <v>16</v>
      </c>
      <c r="I172" s="109">
        <v>0</v>
      </c>
      <c r="J172" s="64">
        <f t="shared" si="901"/>
        <v>16</v>
      </c>
      <c r="K172" s="65">
        <f t="shared" si="902"/>
        <v>128</v>
      </c>
      <c r="L172" s="66">
        <f t="shared" si="903"/>
        <v>0.98076923076923073</v>
      </c>
      <c r="M172" s="67">
        <f t="shared" si="904"/>
        <v>125.53846153846153</v>
      </c>
      <c r="N172" s="73">
        <v>0</v>
      </c>
      <c r="O172" s="67">
        <f t="shared" si="905"/>
        <v>0</v>
      </c>
      <c r="P172" s="68">
        <v>0</v>
      </c>
      <c r="Q172" s="67">
        <f t="shared" si="906"/>
        <v>0</v>
      </c>
      <c r="R172" s="68">
        <v>0</v>
      </c>
      <c r="S172" s="67">
        <f t="shared" si="907"/>
        <v>0</v>
      </c>
      <c r="T172" s="72">
        <v>10</v>
      </c>
      <c r="U172" s="74">
        <f t="shared" si="819"/>
        <v>8</v>
      </c>
      <c r="V172" s="72">
        <v>0</v>
      </c>
      <c r="W172" s="184">
        <v>2</v>
      </c>
      <c r="X172" s="195">
        <v>0</v>
      </c>
      <c r="Y172" s="74">
        <v>0</v>
      </c>
      <c r="Z172" s="183">
        <v>0</v>
      </c>
      <c r="AA172" s="66">
        <f t="shared" si="919"/>
        <v>0</v>
      </c>
      <c r="AB172" s="93">
        <f t="shared" si="843"/>
        <v>145.54</v>
      </c>
      <c r="AC172" s="99">
        <v>0</v>
      </c>
      <c r="AD172" s="99">
        <v>0</v>
      </c>
      <c r="AE172" s="72">
        <v>0</v>
      </c>
      <c r="AF172" s="191">
        <v>0</v>
      </c>
      <c r="AG172" s="145">
        <f t="shared" si="820"/>
        <v>0</v>
      </c>
      <c r="AH172" s="188">
        <v>0</v>
      </c>
      <c r="AI172" s="94">
        <v>100</v>
      </c>
      <c r="AJ172" s="95">
        <f t="shared" si="772"/>
        <v>100</v>
      </c>
      <c r="AK172" s="96">
        <f t="shared" si="773"/>
        <v>0</v>
      </c>
      <c r="AL172" s="147"/>
      <c r="AM172" s="4"/>
      <c r="AN172" s="7">
        <f t="shared" ref="AN172" si="920">INT(AI172/100)</f>
        <v>1</v>
      </c>
      <c r="AO172" s="7">
        <f t="shared" ref="AO172" si="921">INT(MOD(AI172,100)/50)</f>
        <v>0</v>
      </c>
      <c r="AP172" s="7">
        <f t="shared" ref="AP172" si="922">INT(MOD(AI172,50)/20)</f>
        <v>0</v>
      </c>
      <c r="AQ172" s="7">
        <f t="shared" ref="AQ172" si="923">INT((AI172-AN172*100-AO172*50-AP172*20)/10)</f>
        <v>0</v>
      </c>
      <c r="AR172" s="7">
        <f t="shared" ref="AR172" si="924">INT(AK172/20000)</f>
        <v>0</v>
      </c>
      <c r="AS172" s="7">
        <f t="shared" ref="AS172" si="925">INT(MOD(AK172,20000)/10000)</f>
        <v>0</v>
      </c>
      <c r="AT172" s="7">
        <f t="shared" ref="AT172" si="926">INT(MOD(AK172,10000)/5000)</f>
        <v>0</v>
      </c>
      <c r="AU172" s="7">
        <f t="shared" ref="AU172" si="927">INT(MOD(AK172,5000)/1000)</f>
        <v>0</v>
      </c>
      <c r="AV172" s="7">
        <f t="shared" ref="AV172" si="928">INT(MOD(AK172,1000)/500)</f>
        <v>0</v>
      </c>
      <c r="AW172" s="7">
        <f t="shared" ref="AW172" si="929">INT(MOD(AK172,500)/100)</f>
        <v>0</v>
      </c>
      <c r="AX172" s="75">
        <f t="shared" ref="AX172" si="930">AN172*100+AO172*50+AP172*20+AQ172*10</f>
        <v>100</v>
      </c>
      <c r="AY172" s="129"/>
      <c r="AZ172" s="129"/>
      <c r="BA172" s="137">
        <v>4424077</v>
      </c>
      <c r="BB172" s="136" t="s">
        <v>346</v>
      </c>
      <c r="BI172" s="166"/>
      <c r="BJ172" s="166"/>
      <c r="BK172" s="166"/>
    </row>
    <row r="173" spans="1:63" ht="145.5" customHeight="1">
      <c r="A173" s="108">
        <v>167</v>
      </c>
      <c r="B173" s="165">
        <v>901201</v>
      </c>
      <c r="C173" s="139" t="s">
        <v>475</v>
      </c>
      <c r="D173" s="155" t="s">
        <v>87</v>
      </c>
      <c r="E173" s="122" t="s">
        <v>201</v>
      </c>
      <c r="F173" s="116">
        <v>204</v>
      </c>
      <c r="G173" s="172" t="s">
        <v>476</v>
      </c>
      <c r="H173" s="73">
        <v>13.5</v>
      </c>
      <c r="I173" s="109">
        <v>0</v>
      </c>
      <c r="J173" s="64">
        <f t="shared" si="901"/>
        <v>13.5</v>
      </c>
      <c r="K173" s="65">
        <f t="shared" si="902"/>
        <v>108</v>
      </c>
      <c r="L173" s="66">
        <f t="shared" si="903"/>
        <v>0.98076923076923073</v>
      </c>
      <c r="M173" s="67">
        <f t="shared" si="904"/>
        <v>105.92307692307692</v>
      </c>
      <c r="N173" s="73">
        <v>0</v>
      </c>
      <c r="O173" s="67">
        <f t="shared" si="905"/>
        <v>0</v>
      </c>
      <c r="P173" s="68">
        <v>0</v>
      </c>
      <c r="Q173" s="67">
        <f t="shared" si="906"/>
        <v>0</v>
      </c>
      <c r="R173" s="68">
        <v>0</v>
      </c>
      <c r="S173" s="67">
        <f t="shared" si="907"/>
        <v>0</v>
      </c>
      <c r="T173" s="72">
        <v>5</v>
      </c>
      <c r="U173" s="74">
        <f t="shared" si="819"/>
        <v>6.75</v>
      </c>
      <c r="V173" s="72">
        <v>0</v>
      </c>
      <c r="W173" s="184">
        <v>2</v>
      </c>
      <c r="X173" s="195">
        <v>0</v>
      </c>
      <c r="Y173" s="74">
        <v>0</v>
      </c>
      <c r="Z173" s="183">
        <v>0</v>
      </c>
      <c r="AA173" s="66">
        <f t="shared" si="919"/>
        <v>0</v>
      </c>
      <c r="AB173" s="93">
        <f t="shared" si="843"/>
        <v>119.67</v>
      </c>
      <c r="AC173" s="99">
        <v>1</v>
      </c>
      <c r="AD173" s="99">
        <v>1</v>
      </c>
      <c r="AE173" s="72">
        <v>0</v>
      </c>
      <c r="AF173" s="191">
        <v>0</v>
      </c>
      <c r="AG173" s="145">
        <f t="shared" si="820"/>
        <v>0</v>
      </c>
      <c r="AH173" s="188">
        <v>0</v>
      </c>
      <c r="AI173" s="94">
        <v>100</v>
      </c>
      <c r="AJ173" s="95">
        <f t="shared" si="772"/>
        <v>100</v>
      </c>
      <c r="AK173" s="96">
        <f t="shared" si="773"/>
        <v>0</v>
      </c>
      <c r="AL173" s="147"/>
      <c r="AM173" s="4"/>
      <c r="AN173" s="7">
        <f t="shared" si="908"/>
        <v>1</v>
      </c>
      <c r="AO173" s="7">
        <f t="shared" si="909"/>
        <v>0</v>
      </c>
      <c r="AP173" s="7">
        <f t="shared" si="910"/>
        <v>0</v>
      </c>
      <c r="AQ173" s="7">
        <f t="shared" si="911"/>
        <v>0</v>
      </c>
      <c r="AR173" s="7">
        <f t="shared" si="912"/>
        <v>0</v>
      </c>
      <c r="AS173" s="7">
        <f t="shared" si="913"/>
        <v>0</v>
      </c>
      <c r="AT173" s="7">
        <f t="shared" si="914"/>
        <v>0</v>
      </c>
      <c r="AU173" s="7">
        <f t="shared" si="915"/>
        <v>0</v>
      </c>
      <c r="AV173" s="7">
        <f t="shared" si="916"/>
        <v>0</v>
      </c>
      <c r="AW173" s="7">
        <f t="shared" si="917"/>
        <v>0</v>
      </c>
      <c r="AX173" s="75">
        <f t="shared" si="918"/>
        <v>100</v>
      </c>
      <c r="AY173" s="129"/>
      <c r="AZ173" s="129"/>
      <c r="BA173" s="137">
        <v>4424077</v>
      </c>
      <c r="BB173" s="136" t="s">
        <v>346</v>
      </c>
      <c r="BI173" s="166"/>
      <c r="BJ173" s="166"/>
      <c r="BK173" s="166"/>
    </row>
    <row r="174" spans="1:63" ht="145.5" customHeight="1">
      <c r="A174" s="108">
        <v>168</v>
      </c>
      <c r="B174" s="165">
        <v>901209</v>
      </c>
      <c r="C174" s="139" t="s">
        <v>477</v>
      </c>
      <c r="D174" s="155" t="s">
        <v>635</v>
      </c>
      <c r="E174" s="122" t="s">
        <v>201</v>
      </c>
      <c r="F174" s="116">
        <v>204</v>
      </c>
      <c r="G174" s="172" t="s">
        <v>478</v>
      </c>
      <c r="H174" s="73">
        <v>15</v>
      </c>
      <c r="I174" s="109">
        <v>0</v>
      </c>
      <c r="J174" s="64">
        <f t="shared" si="901"/>
        <v>15</v>
      </c>
      <c r="K174" s="65">
        <f t="shared" si="902"/>
        <v>120</v>
      </c>
      <c r="L174" s="66">
        <f t="shared" si="903"/>
        <v>0.98076923076923073</v>
      </c>
      <c r="M174" s="67">
        <f t="shared" si="904"/>
        <v>117.69230769230769</v>
      </c>
      <c r="N174" s="73">
        <v>2</v>
      </c>
      <c r="O174" s="67">
        <f t="shared" si="905"/>
        <v>2.9423076923076921</v>
      </c>
      <c r="P174" s="68">
        <v>0</v>
      </c>
      <c r="Q174" s="67">
        <f t="shared" si="906"/>
        <v>0</v>
      </c>
      <c r="R174" s="68">
        <v>0</v>
      </c>
      <c r="S174" s="67">
        <f t="shared" si="907"/>
        <v>0</v>
      </c>
      <c r="T174" s="72">
        <v>10</v>
      </c>
      <c r="U174" s="74">
        <f t="shared" si="819"/>
        <v>7.5</v>
      </c>
      <c r="V174" s="72">
        <v>0</v>
      </c>
      <c r="W174" s="184">
        <v>2</v>
      </c>
      <c r="X174" s="195">
        <v>0</v>
      </c>
      <c r="Y174" s="74">
        <v>0</v>
      </c>
      <c r="Z174" s="183">
        <v>0</v>
      </c>
      <c r="AA174" s="66">
        <f t="shared" si="919"/>
        <v>0.5</v>
      </c>
      <c r="AB174" s="93">
        <f t="shared" si="843"/>
        <v>140.63</v>
      </c>
      <c r="AC174" s="99">
        <v>0</v>
      </c>
      <c r="AD174" s="99">
        <v>0</v>
      </c>
      <c r="AE174" s="72">
        <v>0</v>
      </c>
      <c r="AF174" s="191">
        <v>0</v>
      </c>
      <c r="AG174" s="145">
        <f t="shared" si="820"/>
        <v>0</v>
      </c>
      <c r="AH174" s="188">
        <v>0</v>
      </c>
      <c r="AI174" s="94">
        <v>100</v>
      </c>
      <c r="AJ174" s="95">
        <f t="shared" si="772"/>
        <v>100</v>
      </c>
      <c r="AK174" s="96">
        <f t="shared" si="773"/>
        <v>0</v>
      </c>
      <c r="AL174" s="147"/>
      <c r="AM174" s="4"/>
      <c r="AN174" s="7">
        <f t="shared" si="908"/>
        <v>1</v>
      </c>
      <c r="AO174" s="7">
        <f t="shared" si="909"/>
        <v>0</v>
      </c>
      <c r="AP174" s="7">
        <f t="shared" si="910"/>
        <v>0</v>
      </c>
      <c r="AQ174" s="7">
        <f t="shared" si="911"/>
        <v>0</v>
      </c>
      <c r="AR174" s="7">
        <f t="shared" si="912"/>
        <v>0</v>
      </c>
      <c r="AS174" s="7">
        <f t="shared" si="913"/>
        <v>0</v>
      </c>
      <c r="AT174" s="7">
        <f t="shared" si="914"/>
        <v>0</v>
      </c>
      <c r="AU174" s="7">
        <f t="shared" si="915"/>
        <v>0</v>
      </c>
      <c r="AV174" s="7">
        <f t="shared" si="916"/>
        <v>0</v>
      </c>
      <c r="AW174" s="7">
        <f t="shared" si="917"/>
        <v>0</v>
      </c>
      <c r="AX174" s="75">
        <f t="shared" si="918"/>
        <v>100</v>
      </c>
      <c r="AY174" s="129"/>
      <c r="AZ174" s="129"/>
      <c r="BA174" s="137">
        <v>4424077</v>
      </c>
      <c r="BB174" s="136" t="s">
        <v>346</v>
      </c>
      <c r="BI174" s="166"/>
      <c r="BJ174" s="166"/>
      <c r="BK174" s="166"/>
    </row>
    <row r="175" spans="1:63" ht="145.5" customHeight="1">
      <c r="A175" s="108">
        <v>169</v>
      </c>
      <c r="B175" s="165">
        <v>901216</v>
      </c>
      <c r="C175" s="139" t="s">
        <v>479</v>
      </c>
      <c r="D175" s="155" t="s">
        <v>108</v>
      </c>
      <c r="E175" s="122" t="s">
        <v>201</v>
      </c>
      <c r="F175" s="116">
        <v>204</v>
      </c>
      <c r="G175" s="172">
        <v>45105</v>
      </c>
      <c r="H175" s="73">
        <v>17</v>
      </c>
      <c r="I175" s="109">
        <v>0</v>
      </c>
      <c r="J175" s="64">
        <f t="shared" si="901"/>
        <v>17</v>
      </c>
      <c r="K175" s="65">
        <f t="shared" si="902"/>
        <v>136</v>
      </c>
      <c r="L175" s="66">
        <f t="shared" si="903"/>
        <v>0.98076923076923073</v>
      </c>
      <c r="M175" s="67">
        <f t="shared" si="904"/>
        <v>133.38461538461539</v>
      </c>
      <c r="N175" s="73">
        <v>0</v>
      </c>
      <c r="O175" s="67">
        <f t="shared" si="905"/>
        <v>0</v>
      </c>
      <c r="P175" s="68">
        <v>0</v>
      </c>
      <c r="Q175" s="67">
        <f t="shared" si="906"/>
        <v>0</v>
      </c>
      <c r="R175" s="68">
        <v>0</v>
      </c>
      <c r="S175" s="67">
        <f t="shared" si="907"/>
        <v>0</v>
      </c>
      <c r="T175" s="72">
        <v>10</v>
      </c>
      <c r="U175" s="74">
        <f t="shared" si="819"/>
        <v>8.5</v>
      </c>
      <c r="V175" s="72">
        <v>0</v>
      </c>
      <c r="W175" s="184">
        <v>2</v>
      </c>
      <c r="X175" s="195">
        <v>0</v>
      </c>
      <c r="Y175" s="74">
        <v>0</v>
      </c>
      <c r="Z175" s="183">
        <v>0</v>
      </c>
      <c r="AA175" s="66">
        <f t="shared" si="919"/>
        <v>0</v>
      </c>
      <c r="AB175" s="93">
        <f t="shared" si="843"/>
        <v>153.88</v>
      </c>
      <c r="AC175" s="99">
        <v>1</v>
      </c>
      <c r="AD175" s="99">
        <v>2</v>
      </c>
      <c r="AE175" s="72">
        <v>0</v>
      </c>
      <c r="AF175" s="191">
        <v>0</v>
      </c>
      <c r="AG175" s="145">
        <f t="shared" si="820"/>
        <v>0</v>
      </c>
      <c r="AH175" s="188">
        <v>0</v>
      </c>
      <c r="AI175" s="94">
        <v>100</v>
      </c>
      <c r="AJ175" s="95">
        <f t="shared" si="772"/>
        <v>100</v>
      </c>
      <c r="AK175" s="96">
        <f t="shared" si="773"/>
        <v>0</v>
      </c>
      <c r="AL175" s="147"/>
      <c r="AM175" s="4"/>
      <c r="AN175" s="7">
        <f t="shared" si="908"/>
        <v>1</v>
      </c>
      <c r="AO175" s="7">
        <f t="shared" si="909"/>
        <v>0</v>
      </c>
      <c r="AP175" s="7">
        <f t="shared" si="910"/>
        <v>0</v>
      </c>
      <c r="AQ175" s="7">
        <f t="shared" si="911"/>
        <v>0</v>
      </c>
      <c r="AR175" s="7">
        <f t="shared" si="912"/>
        <v>0</v>
      </c>
      <c r="AS175" s="7">
        <f t="shared" si="913"/>
        <v>0</v>
      </c>
      <c r="AT175" s="7">
        <f t="shared" si="914"/>
        <v>0</v>
      </c>
      <c r="AU175" s="7">
        <f t="shared" si="915"/>
        <v>0</v>
      </c>
      <c r="AV175" s="7">
        <f t="shared" si="916"/>
        <v>0</v>
      </c>
      <c r="AW175" s="7">
        <f t="shared" si="917"/>
        <v>0</v>
      </c>
      <c r="AX175" s="75">
        <f t="shared" si="918"/>
        <v>100</v>
      </c>
      <c r="AY175" s="129"/>
      <c r="AZ175" s="129"/>
      <c r="BA175" s="137">
        <v>4424077</v>
      </c>
      <c r="BB175" s="136" t="s">
        <v>346</v>
      </c>
      <c r="BI175" s="166">
        <v>1</v>
      </c>
      <c r="BJ175" s="167">
        <v>1</v>
      </c>
    </row>
    <row r="176" spans="1:63" ht="145.5" customHeight="1">
      <c r="A176" s="108">
        <v>170</v>
      </c>
      <c r="B176" s="159">
        <v>901246</v>
      </c>
      <c r="C176" s="139" t="s">
        <v>482</v>
      </c>
      <c r="D176" s="155" t="s">
        <v>633</v>
      </c>
      <c r="E176" s="122" t="s">
        <v>201</v>
      </c>
      <c r="F176" s="116">
        <v>204</v>
      </c>
      <c r="G176" s="172" t="s">
        <v>481</v>
      </c>
      <c r="H176" s="73">
        <v>17</v>
      </c>
      <c r="I176" s="109">
        <v>0</v>
      </c>
      <c r="J176" s="64">
        <f t="shared" si="901"/>
        <v>17</v>
      </c>
      <c r="K176" s="65">
        <f t="shared" si="902"/>
        <v>136</v>
      </c>
      <c r="L176" s="66">
        <f t="shared" si="903"/>
        <v>0.98076923076923073</v>
      </c>
      <c r="M176" s="67">
        <f t="shared" si="904"/>
        <v>133.38461538461539</v>
      </c>
      <c r="N176" s="73">
        <v>0</v>
      </c>
      <c r="O176" s="67">
        <f t="shared" si="905"/>
        <v>0</v>
      </c>
      <c r="P176" s="68">
        <v>0</v>
      </c>
      <c r="Q176" s="67">
        <f t="shared" si="906"/>
        <v>0</v>
      </c>
      <c r="R176" s="68">
        <v>0</v>
      </c>
      <c r="S176" s="67">
        <f t="shared" si="907"/>
        <v>0</v>
      </c>
      <c r="T176" s="72">
        <v>10</v>
      </c>
      <c r="U176" s="74">
        <f t="shared" si="819"/>
        <v>8.5</v>
      </c>
      <c r="V176" s="72">
        <v>0</v>
      </c>
      <c r="W176" s="184">
        <v>2</v>
      </c>
      <c r="X176" s="195">
        <v>0</v>
      </c>
      <c r="Y176" s="74">
        <v>0</v>
      </c>
      <c r="Z176" s="183">
        <v>0</v>
      </c>
      <c r="AA176" s="66">
        <f t="shared" si="919"/>
        <v>0</v>
      </c>
      <c r="AB176" s="93">
        <f t="shared" ref="AB176:AB189" si="931">ROUND(M176+O176+Q176+S176+T176+U176+V176+W176+X176+Y176+Z176+AA176,2)</f>
        <v>153.88</v>
      </c>
      <c r="AC176" s="99">
        <v>1</v>
      </c>
      <c r="AD176" s="99">
        <v>2</v>
      </c>
      <c r="AE176" s="72">
        <v>0</v>
      </c>
      <c r="AF176" s="191">
        <v>0</v>
      </c>
      <c r="AG176" s="145">
        <f t="shared" si="820"/>
        <v>0</v>
      </c>
      <c r="AH176" s="188">
        <v>0</v>
      </c>
      <c r="AI176" s="94">
        <v>100</v>
      </c>
      <c r="AJ176" s="95">
        <f t="shared" si="772"/>
        <v>100</v>
      </c>
      <c r="AK176" s="96">
        <f t="shared" si="773"/>
        <v>0</v>
      </c>
      <c r="AL176" s="147"/>
      <c r="AM176" s="4"/>
      <c r="AN176" s="7">
        <f t="shared" si="908"/>
        <v>1</v>
      </c>
      <c r="AO176" s="7">
        <f t="shared" si="909"/>
        <v>0</v>
      </c>
      <c r="AP176" s="7">
        <f t="shared" si="910"/>
        <v>0</v>
      </c>
      <c r="AQ176" s="7">
        <f t="shared" si="911"/>
        <v>0</v>
      </c>
      <c r="AR176" s="7">
        <f t="shared" si="912"/>
        <v>0</v>
      </c>
      <c r="AS176" s="7">
        <f t="shared" si="913"/>
        <v>0</v>
      </c>
      <c r="AT176" s="7">
        <f t="shared" si="914"/>
        <v>0</v>
      </c>
      <c r="AU176" s="7">
        <f t="shared" si="915"/>
        <v>0</v>
      </c>
      <c r="AV176" s="7">
        <f t="shared" si="916"/>
        <v>0</v>
      </c>
      <c r="AW176" s="7">
        <f t="shared" si="917"/>
        <v>0</v>
      </c>
      <c r="AX176" s="75">
        <f t="shared" si="918"/>
        <v>100</v>
      </c>
      <c r="AY176" s="129"/>
      <c r="AZ176" s="129"/>
      <c r="BA176" s="137">
        <v>4424077</v>
      </c>
      <c r="BB176" s="136" t="s">
        <v>346</v>
      </c>
      <c r="BI176" s="166"/>
      <c r="BJ176" s="166"/>
      <c r="BK176" s="166"/>
    </row>
    <row r="177" spans="1:63" ht="145.5" customHeight="1">
      <c r="A177" s="108">
        <v>171</v>
      </c>
      <c r="B177" s="159">
        <v>901253</v>
      </c>
      <c r="C177" s="139" t="s">
        <v>483</v>
      </c>
      <c r="D177" s="155" t="s">
        <v>86</v>
      </c>
      <c r="E177" s="122" t="s">
        <v>201</v>
      </c>
      <c r="F177" s="116">
        <v>204</v>
      </c>
      <c r="G177" s="172" t="s">
        <v>484</v>
      </c>
      <c r="H177" s="73">
        <v>10.5</v>
      </c>
      <c r="I177" s="109">
        <v>0</v>
      </c>
      <c r="J177" s="64">
        <f t="shared" si="901"/>
        <v>10.5</v>
      </c>
      <c r="K177" s="65">
        <f t="shared" si="902"/>
        <v>84</v>
      </c>
      <c r="L177" s="66">
        <f t="shared" si="903"/>
        <v>0.98076923076923073</v>
      </c>
      <c r="M177" s="67">
        <f t="shared" si="904"/>
        <v>82.384615384615387</v>
      </c>
      <c r="N177" s="73">
        <v>2</v>
      </c>
      <c r="O177" s="67">
        <f t="shared" si="905"/>
        <v>2.9423076923076921</v>
      </c>
      <c r="P177" s="68">
        <v>0</v>
      </c>
      <c r="Q177" s="67">
        <f t="shared" si="906"/>
        <v>0</v>
      </c>
      <c r="R177" s="68">
        <v>0</v>
      </c>
      <c r="S177" s="67">
        <f t="shared" si="907"/>
        <v>0</v>
      </c>
      <c r="T177" s="72">
        <v>5</v>
      </c>
      <c r="U177" s="74">
        <f t="shared" si="819"/>
        <v>5.25</v>
      </c>
      <c r="V177" s="72">
        <v>0</v>
      </c>
      <c r="W177" s="184">
        <v>2</v>
      </c>
      <c r="X177" s="195">
        <v>0</v>
      </c>
      <c r="Y177" s="74">
        <v>0</v>
      </c>
      <c r="Z177" s="183">
        <v>0</v>
      </c>
      <c r="AA177" s="66">
        <f t="shared" si="919"/>
        <v>0.5</v>
      </c>
      <c r="AB177" s="93">
        <f t="shared" si="931"/>
        <v>98.08</v>
      </c>
      <c r="AC177" s="99">
        <v>1</v>
      </c>
      <c r="AD177" s="99">
        <v>1</v>
      </c>
      <c r="AE177" s="72">
        <v>0</v>
      </c>
      <c r="AF177" s="191">
        <v>0</v>
      </c>
      <c r="AG177" s="145">
        <f t="shared" si="820"/>
        <v>0</v>
      </c>
      <c r="AH177" s="188">
        <v>0</v>
      </c>
      <c r="AI177" s="94">
        <v>50</v>
      </c>
      <c r="AJ177" s="95">
        <f t="shared" si="772"/>
        <v>50</v>
      </c>
      <c r="AK177" s="96">
        <f t="shared" si="773"/>
        <v>0</v>
      </c>
      <c r="AL177" s="147"/>
      <c r="AM177" s="4"/>
      <c r="AN177" s="7">
        <f t="shared" ref="AN177" si="932">INT(AI177/100)</f>
        <v>0</v>
      </c>
      <c r="AO177" s="7">
        <f t="shared" ref="AO177" si="933">INT(MOD(AI177,100)/50)</f>
        <v>1</v>
      </c>
      <c r="AP177" s="7">
        <f t="shared" ref="AP177" si="934">INT(MOD(AI177,50)/20)</f>
        <v>0</v>
      </c>
      <c r="AQ177" s="7">
        <f t="shared" ref="AQ177" si="935">INT((AI177-AN177*100-AO177*50-AP177*20)/10)</f>
        <v>0</v>
      </c>
      <c r="AR177" s="7">
        <f t="shared" ref="AR177" si="936">INT(AK177/20000)</f>
        <v>0</v>
      </c>
      <c r="AS177" s="7">
        <f t="shared" ref="AS177" si="937">INT(MOD(AK177,20000)/10000)</f>
        <v>0</v>
      </c>
      <c r="AT177" s="7">
        <f t="shared" ref="AT177" si="938">INT(MOD(AK177,10000)/5000)</f>
        <v>0</v>
      </c>
      <c r="AU177" s="7">
        <f t="shared" ref="AU177" si="939">INT(MOD(AK177,5000)/1000)</f>
        <v>0</v>
      </c>
      <c r="AV177" s="7">
        <f t="shared" ref="AV177" si="940">INT(MOD(AK177,1000)/500)</f>
        <v>0</v>
      </c>
      <c r="AW177" s="7">
        <f t="shared" ref="AW177" si="941">INT(MOD(AK177,500)/100)</f>
        <v>0</v>
      </c>
      <c r="AX177" s="75">
        <f t="shared" ref="AX177" si="942">AN177*100+AO177*50+AP177*20+AQ177*10</f>
        <v>50</v>
      </c>
      <c r="AY177" s="129"/>
      <c r="AZ177" s="129"/>
      <c r="BA177" s="137">
        <v>4424077</v>
      </c>
      <c r="BB177" s="136" t="s">
        <v>346</v>
      </c>
      <c r="BI177" s="166"/>
      <c r="BJ177" s="166"/>
      <c r="BK177" s="166"/>
    </row>
    <row r="178" spans="1:63" ht="145.5" customHeight="1">
      <c r="A178" s="108">
        <v>172</v>
      </c>
      <c r="B178" s="159">
        <v>901254</v>
      </c>
      <c r="C178" s="139" t="s">
        <v>485</v>
      </c>
      <c r="D178" s="155" t="s">
        <v>108</v>
      </c>
      <c r="E178" s="122" t="s">
        <v>201</v>
      </c>
      <c r="F178" s="116">
        <v>204</v>
      </c>
      <c r="G178" s="172" t="s">
        <v>486</v>
      </c>
      <c r="H178" s="73">
        <v>17</v>
      </c>
      <c r="I178" s="109">
        <v>0</v>
      </c>
      <c r="J178" s="64">
        <f t="shared" si="901"/>
        <v>17</v>
      </c>
      <c r="K178" s="65">
        <f t="shared" si="902"/>
        <v>136</v>
      </c>
      <c r="L178" s="66">
        <f t="shared" si="903"/>
        <v>0.98076923076923073</v>
      </c>
      <c r="M178" s="67">
        <f t="shared" si="904"/>
        <v>133.38461538461539</v>
      </c>
      <c r="N178" s="73">
        <v>0</v>
      </c>
      <c r="O178" s="67">
        <f t="shared" si="905"/>
        <v>0</v>
      </c>
      <c r="P178" s="68">
        <v>0</v>
      </c>
      <c r="Q178" s="67">
        <f t="shared" si="906"/>
        <v>0</v>
      </c>
      <c r="R178" s="68">
        <v>0</v>
      </c>
      <c r="S178" s="67">
        <f t="shared" si="907"/>
        <v>0</v>
      </c>
      <c r="T178" s="72">
        <v>10</v>
      </c>
      <c r="U178" s="74">
        <f t="shared" si="819"/>
        <v>8.5</v>
      </c>
      <c r="V178" s="72">
        <v>0</v>
      </c>
      <c r="W178" s="184">
        <v>2</v>
      </c>
      <c r="X178" s="195">
        <v>0</v>
      </c>
      <c r="Y178" s="74">
        <v>0</v>
      </c>
      <c r="Z178" s="183">
        <v>0</v>
      </c>
      <c r="AA178" s="66">
        <f t="shared" si="919"/>
        <v>0</v>
      </c>
      <c r="AB178" s="93">
        <f t="shared" si="931"/>
        <v>153.88</v>
      </c>
      <c r="AC178" s="99">
        <v>1</v>
      </c>
      <c r="AD178" s="99">
        <v>1</v>
      </c>
      <c r="AE178" s="72">
        <v>0</v>
      </c>
      <c r="AF178" s="191">
        <v>0</v>
      </c>
      <c r="AG178" s="145">
        <f t="shared" si="820"/>
        <v>0</v>
      </c>
      <c r="AH178" s="188">
        <v>0</v>
      </c>
      <c r="AI178" s="94">
        <v>100</v>
      </c>
      <c r="AJ178" s="95">
        <f t="shared" si="772"/>
        <v>100</v>
      </c>
      <c r="AK178" s="96">
        <f t="shared" si="773"/>
        <v>0</v>
      </c>
      <c r="AL178" s="147"/>
      <c r="AM178" s="4"/>
      <c r="AN178" s="7">
        <f t="shared" si="908"/>
        <v>1</v>
      </c>
      <c r="AO178" s="7">
        <f t="shared" si="909"/>
        <v>0</v>
      </c>
      <c r="AP178" s="7">
        <f t="shared" si="910"/>
        <v>0</v>
      </c>
      <c r="AQ178" s="7">
        <f t="shared" si="911"/>
        <v>0</v>
      </c>
      <c r="AR178" s="7">
        <f t="shared" si="912"/>
        <v>0</v>
      </c>
      <c r="AS178" s="7">
        <f t="shared" si="913"/>
        <v>0</v>
      </c>
      <c r="AT178" s="7">
        <f t="shared" si="914"/>
        <v>0</v>
      </c>
      <c r="AU178" s="7">
        <f t="shared" si="915"/>
        <v>0</v>
      </c>
      <c r="AV178" s="7">
        <f t="shared" si="916"/>
        <v>0</v>
      </c>
      <c r="AW178" s="7">
        <f t="shared" si="917"/>
        <v>0</v>
      </c>
      <c r="AX178" s="75">
        <f t="shared" si="918"/>
        <v>100</v>
      </c>
      <c r="AY178" s="129"/>
      <c r="AZ178" s="129"/>
      <c r="BA178" s="137">
        <v>4424077</v>
      </c>
      <c r="BB178" s="136" t="s">
        <v>346</v>
      </c>
      <c r="BI178" s="166"/>
      <c r="BJ178" s="166"/>
      <c r="BK178" s="166"/>
    </row>
    <row r="179" spans="1:63" ht="145.5" customHeight="1">
      <c r="A179" s="108">
        <v>173</v>
      </c>
      <c r="B179" s="170">
        <v>901262</v>
      </c>
      <c r="C179" s="139" t="s">
        <v>487</v>
      </c>
      <c r="D179" s="155" t="s">
        <v>87</v>
      </c>
      <c r="E179" s="122" t="s">
        <v>201</v>
      </c>
      <c r="F179" s="116">
        <v>204</v>
      </c>
      <c r="G179" s="173" t="s">
        <v>494</v>
      </c>
      <c r="H179" s="73">
        <v>14</v>
      </c>
      <c r="I179" s="109">
        <v>0</v>
      </c>
      <c r="J179" s="64">
        <f t="shared" si="901"/>
        <v>14</v>
      </c>
      <c r="K179" s="65">
        <f t="shared" si="902"/>
        <v>112</v>
      </c>
      <c r="L179" s="66">
        <f t="shared" si="903"/>
        <v>0.98076923076923073</v>
      </c>
      <c r="M179" s="67">
        <f t="shared" si="904"/>
        <v>109.84615384615384</v>
      </c>
      <c r="N179" s="73">
        <v>2</v>
      </c>
      <c r="O179" s="67">
        <f t="shared" si="905"/>
        <v>2.9423076923076921</v>
      </c>
      <c r="P179" s="68">
        <v>0</v>
      </c>
      <c r="Q179" s="67">
        <f t="shared" si="906"/>
        <v>0</v>
      </c>
      <c r="R179" s="68">
        <v>0</v>
      </c>
      <c r="S179" s="67">
        <f t="shared" si="907"/>
        <v>0</v>
      </c>
      <c r="T179" s="72">
        <v>10</v>
      </c>
      <c r="U179" s="74">
        <f t="shared" si="819"/>
        <v>7</v>
      </c>
      <c r="V179" s="72">
        <v>0</v>
      </c>
      <c r="W179" s="184">
        <v>2</v>
      </c>
      <c r="X179" s="195">
        <v>0</v>
      </c>
      <c r="Y179" s="74">
        <v>0</v>
      </c>
      <c r="Z179" s="183">
        <v>0</v>
      </c>
      <c r="AA179" s="66">
        <f t="shared" si="919"/>
        <v>0.5</v>
      </c>
      <c r="AB179" s="93">
        <f t="shared" si="931"/>
        <v>132.29</v>
      </c>
      <c r="AC179" s="99">
        <v>1</v>
      </c>
      <c r="AD179" s="99">
        <v>1</v>
      </c>
      <c r="AE179" s="72">
        <v>0</v>
      </c>
      <c r="AF179" s="191">
        <v>0</v>
      </c>
      <c r="AG179" s="145">
        <f t="shared" si="820"/>
        <v>0</v>
      </c>
      <c r="AH179" s="188">
        <v>0</v>
      </c>
      <c r="AI179" s="94">
        <v>100</v>
      </c>
      <c r="AJ179" s="95">
        <f t="shared" si="772"/>
        <v>100</v>
      </c>
      <c r="AK179" s="96">
        <f t="shared" si="773"/>
        <v>0</v>
      </c>
      <c r="AL179" s="147"/>
      <c r="AM179" s="4"/>
      <c r="AN179" s="7">
        <f t="shared" ref="AN179" si="943">INT(AI179/100)</f>
        <v>1</v>
      </c>
      <c r="AO179" s="7">
        <f t="shared" ref="AO179" si="944">INT(MOD(AI179,100)/50)</f>
        <v>0</v>
      </c>
      <c r="AP179" s="7">
        <f t="shared" ref="AP179" si="945">INT(MOD(AI179,50)/20)</f>
        <v>0</v>
      </c>
      <c r="AQ179" s="7">
        <f t="shared" ref="AQ179" si="946">INT((AI179-AN179*100-AO179*50-AP179*20)/10)</f>
        <v>0</v>
      </c>
      <c r="AR179" s="7">
        <f t="shared" ref="AR179" si="947">INT(AK179/20000)</f>
        <v>0</v>
      </c>
      <c r="AS179" s="7">
        <f t="shared" ref="AS179" si="948">INT(MOD(AK179,20000)/10000)</f>
        <v>0</v>
      </c>
      <c r="AT179" s="7">
        <f t="shared" ref="AT179" si="949">INT(MOD(AK179,10000)/5000)</f>
        <v>0</v>
      </c>
      <c r="AU179" s="7">
        <f t="shared" ref="AU179" si="950">INT(MOD(AK179,5000)/1000)</f>
        <v>0</v>
      </c>
      <c r="AV179" s="7">
        <f t="shared" ref="AV179" si="951">INT(MOD(AK179,1000)/500)</f>
        <v>0</v>
      </c>
      <c r="AW179" s="7">
        <f t="shared" ref="AW179" si="952">INT(MOD(AK179,500)/100)</f>
        <v>0</v>
      </c>
      <c r="AX179" s="75">
        <f t="shared" ref="AX179" si="953">AN179*100+AO179*50+AP179*20+AQ179*10</f>
        <v>100</v>
      </c>
      <c r="AY179" s="129"/>
      <c r="AZ179" s="129"/>
      <c r="BA179" s="137">
        <v>4424077</v>
      </c>
      <c r="BB179" s="136" t="s">
        <v>346</v>
      </c>
      <c r="BI179" s="166"/>
      <c r="BJ179" s="166"/>
      <c r="BK179" s="166"/>
    </row>
    <row r="180" spans="1:63" ht="145.5" customHeight="1">
      <c r="A180" s="108">
        <v>174</v>
      </c>
      <c r="B180" s="170">
        <v>901263</v>
      </c>
      <c r="C180" s="139" t="s">
        <v>557</v>
      </c>
      <c r="D180" s="155" t="s">
        <v>107</v>
      </c>
      <c r="E180" s="122" t="s">
        <v>201</v>
      </c>
      <c r="F180" s="116">
        <v>204</v>
      </c>
      <c r="G180" s="173" t="s">
        <v>495</v>
      </c>
      <c r="H180" s="73">
        <v>15</v>
      </c>
      <c r="I180" s="109">
        <v>0</v>
      </c>
      <c r="J180" s="64">
        <f t="shared" si="901"/>
        <v>15</v>
      </c>
      <c r="K180" s="65">
        <f t="shared" si="902"/>
        <v>120</v>
      </c>
      <c r="L180" s="66">
        <f t="shared" si="903"/>
        <v>0.98076923076923073</v>
      </c>
      <c r="M180" s="67">
        <f t="shared" si="904"/>
        <v>117.69230769230769</v>
      </c>
      <c r="N180" s="73">
        <v>2</v>
      </c>
      <c r="O180" s="67">
        <f t="shared" si="905"/>
        <v>2.9423076923076921</v>
      </c>
      <c r="P180" s="68">
        <v>0</v>
      </c>
      <c r="Q180" s="67">
        <f t="shared" si="906"/>
        <v>0</v>
      </c>
      <c r="R180" s="68">
        <v>0</v>
      </c>
      <c r="S180" s="67">
        <f t="shared" si="907"/>
        <v>0</v>
      </c>
      <c r="T180" s="72">
        <v>10</v>
      </c>
      <c r="U180" s="74">
        <f t="shared" si="819"/>
        <v>7.5</v>
      </c>
      <c r="V180" s="72">
        <v>0</v>
      </c>
      <c r="W180" s="184">
        <v>2</v>
      </c>
      <c r="X180" s="195">
        <v>0</v>
      </c>
      <c r="Y180" s="74">
        <v>0</v>
      </c>
      <c r="Z180" s="183">
        <v>0</v>
      </c>
      <c r="AA180" s="66">
        <f t="shared" si="919"/>
        <v>0.5</v>
      </c>
      <c r="AB180" s="93">
        <f t="shared" si="931"/>
        <v>140.63</v>
      </c>
      <c r="AC180" s="99">
        <v>0</v>
      </c>
      <c r="AD180" s="99">
        <v>0</v>
      </c>
      <c r="AE180" s="72">
        <v>0</v>
      </c>
      <c r="AF180" s="191">
        <v>0</v>
      </c>
      <c r="AG180" s="145">
        <f t="shared" si="820"/>
        <v>0</v>
      </c>
      <c r="AH180" s="188">
        <v>0</v>
      </c>
      <c r="AI180" s="94">
        <v>100</v>
      </c>
      <c r="AJ180" s="95">
        <f t="shared" si="772"/>
        <v>100</v>
      </c>
      <c r="AK180" s="96">
        <f t="shared" si="773"/>
        <v>0</v>
      </c>
      <c r="AL180" s="147"/>
      <c r="AM180" s="4"/>
      <c r="AN180" s="7">
        <f t="shared" ref="AN180:AN190" si="954">INT(AI180/100)</f>
        <v>1</v>
      </c>
      <c r="AO180" s="7">
        <f t="shared" ref="AO180:AO190" si="955">INT(MOD(AI180,100)/50)</f>
        <v>0</v>
      </c>
      <c r="AP180" s="7">
        <f t="shared" ref="AP180:AP190" si="956">INT(MOD(AI180,50)/20)</f>
        <v>0</v>
      </c>
      <c r="AQ180" s="7">
        <f t="shared" ref="AQ180:AQ190" si="957">INT((AI180-AN180*100-AO180*50-AP180*20)/10)</f>
        <v>0</v>
      </c>
      <c r="AR180" s="7">
        <f t="shared" ref="AR180:AR190" si="958">INT(AK180/20000)</f>
        <v>0</v>
      </c>
      <c r="AS180" s="7">
        <f t="shared" ref="AS180:AS190" si="959">INT(MOD(AK180,20000)/10000)</f>
        <v>0</v>
      </c>
      <c r="AT180" s="7">
        <f t="shared" ref="AT180:AT190" si="960">INT(MOD(AK180,10000)/5000)</f>
        <v>0</v>
      </c>
      <c r="AU180" s="7">
        <f t="shared" ref="AU180:AU190" si="961">INT(MOD(AK180,5000)/1000)</f>
        <v>0</v>
      </c>
      <c r="AV180" s="7">
        <f t="shared" ref="AV180:AV190" si="962">INT(MOD(AK180,1000)/500)</f>
        <v>0</v>
      </c>
      <c r="AW180" s="7">
        <f t="shared" ref="AW180:AW190" si="963">INT(MOD(AK180,500)/100)</f>
        <v>0</v>
      </c>
      <c r="AX180" s="75">
        <f t="shared" ref="AX180:AX190" si="964">AN180*100+AO180*50+AP180*20+AQ180*10</f>
        <v>100</v>
      </c>
      <c r="AY180" s="129"/>
      <c r="AZ180" s="129"/>
      <c r="BA180" s="137">
        <v>4424077</v>
      </c>
      <c r="BB180" s="136" t="s">
        <v>346</v>
      </c>
      <c r="BI180" s="166"/>
      <c r="BJ180" s="166"/>
      <c r="BK180" s="166"/>
    </row>
    <row r="181" spans="1:63" ht="145.5" customHeight="1">
      <c r="A181" s="108">
        <v>175</v>
      </c>
      <c r="B181" s="170">
        <v>901270</v>
      </c>
      <c r="C181" s="139" t="s">
        <v>488</v>
      </c>
      <c r="D181" s="155" t="s">
        <v>85</v>
      </c>
      <c r="E181" s="122" t="s">
        <v>201</v>
      </c>
      <c r="F181" s="116">
        <v>204</v>
      </c>
      <c r="G181" s="173" t="s">
        <v>496</v>
      </c>
      <c r="H181" s="73">
        <v>16</v>
      </c>
      <c r="I181" s="109">
        <v>0</v>
      </c>
      <c r="J181" s="64">
        <f t="shared" si="901"/>
        <v>16</v>
      </c>
      <c r="K181" s="65">
        <f t="shared" si="902"/>
        <v>128</v>
      </c>
      <c r="L181" s="66">
        <f t="shared" si="903"/>
        <v>0.98076923076923073</v>
      </c>
      <c r="M181" s="67">
        <f t="shared" si="904"/>
        <v>125.53846153846153</v>
      </c>
      <c r="N181" s="73">
        <v>2</v>
      </c>
      <c r="O181" s="67">
        <f t="shared" si="905"/>
        <v>2.9423076923076921</v>
      </c>
      <c r="P181" s="68">
        <v>0</v>
      </c>
      <c r="Q181" s="67">
        <f t="shared" si="906"/>
        <v>0</v>
      </c>
      <c r="R181" s="68">
        <v>0</v>
      </c>
      <c r="S181" s="67">
        <f t="shared" si="907"/>
        <v>0</v>
      </c>
      <c r="T181" s="72">
        <v>10</v>
      </c>
      <c r="U181" s="74">
        <f t="shared" si="819"/>
        <v>8</v>
      </c>
      <c r="V181" s="72">
        <v>0</v>
      </c>
      <c r="W181" s="184">
        <v>2</v>
      </c>
      <c r="X181" s="195">
        <v>0</v>
      </c>
      <c r="Y181" s="74">
        <v>0</v>
      </c>
      <c r="Z181" s="183">
        <v>0</v>
      </c>
      <c r="AA181" s="66">
        <f t="shared" si="919"/>
        <v>0.5</v>
      </c>
      <c r="AB181" s="93">
        <f t="shared" si="931"/>
        <v>148.97999999999999</v>
      </c>
      <c r="AC181" s="99">
        <v>0</v>
      </c>
      <c r="AD181" s="99">
        <v>0</v>
      </c>
      <c r="AE181" s="72">
        <v>0</v>
      </c>
      <c r="AF181" s="191">
        <v>0</v>
      </c>
      <c r="AG181" s="145">
        <f t="shared" si="820"/>
        <v>0</v>
      </c>
      <c r="AH181" s="188">
        <v>0</v>
      </c>
      <c r="AI181" s="94">
        <v>100</v>
      </c>
      <c r="AJ181" s="95">
        <f t="shared" si="772"/>
        <v>100</v>
      </c>
      <c r="AK181" s="96">
        <f t="shared" si="773"/>
        <v>0</v>
      </c>
      <c r="AL181" s="147"/>
      <c r="AM181" s="4"/>
      <c r="AN181" s="7">
        <f t="shared" si="954"/>
        <v>1</v>
      </c>
      <c r="AO181" s="7">
        <f t="shared" si="955"/>
        <v>0</v>
      </c>
      <c r="AP181" s="7">
        <f t="shared" si="956"/>
        <v>0</v>
      </c>
      <c r="AQ181" s="7">
        <f t="shared" si="957"/>
        <v>0</v>
      </c>
      <c r="AR181" s="7">
        <f t="shared" si="958"/>
        <v>0</v>
      </c>
      <c r="AS181" s="7">
        <f t="shared" si="959"/>
        <v>0</v>
      </c>
      <c r="AT181" s="7">
        <f t="shared" si="960"/>
        <v>0</v>
      </c>
      <c r="AU181" s="7">
        <f t="shared" si="961"/>
        <v>0</v>
      </c>
      <c r="AV181" s="7">
        <f t="shared" si="962"/>
        <v>0</v>
      </c>
      <c r="AW181" s="7">
        <f t="shared" si="963"/>
        <v>0</v>
      </c>
      <c r="AX181" s="75">
        <f t="shared" si="964"/>
        <v>100</v>
      </c>
      <c r="AY181" s="129"/>
      <c r="AZ181" s="129"/>
      <c r="BA181" s="137">
        <v>4424077</v>
      </c>
      <c r="BB181" s="136" t="s">
        <v>346</v>
      </c>
      <c r="BI181" s="166"/>
      <c r="BJ181" s="166"/>
      <c r="BK181" s="166"/>
    </row>
    <row r="182" spans="1:63" ht="145.5" customHeight="1">
      <c r="A182" s="108">
        <v>176</v>
      </c>
      <c r="B182" s="170">
        <v>901271</v>
      </c>
      <c r="C182" s="139" t="s">
        <v>489</v>
      </c>
      <c r="D182" s="155" t="s">
        <v>236</v>
      </c>
      <c r="E182" s="122" t="s">
        <v>201</v>
      </c>
      <c r="F182" s="116">
        <v>204</v>
      </c>
      <c r="G182" s="173" t="s">
        <v>496</v>
      </c>
      <c r="H182" s="73">
        <v>17</v>
      </c>
      <c r="I182" s="109">
        <v>0</v>
      </c>
      <c r="J182" s="64">
        <f t="shared" si="901"/>
        <v>17</v>
      </c>
      <c r="K182" s="65">
        <f t="shared" si="902"/>
        <v>136</v>
      </c>
      <c r="L182" s="66">
        <f t="shared" si="903"/>
        <v>0.98076923076923073</v>
      </c>
      <c r="M182" s="67">
        <f t="shared" si="904"/>
        <v>133.38461538461539</v>
      </c>
      <c r="N182" s="73">
        <v>0</v>
      </c>
      <c r="O182" s="67">
        <f t="shared" si="905"/>
        <v>0</v>
      </c>
      <c r="P182" s="68">
        <v>0</v>
      </c>
      <c r="Q182" s="67">
        <f t="shared" si="906"/>
        <v>0</v>
      </c>
      <c r="R182" s="68">
        <v>0</v>
      </c>
      <c r="S182" s="67">
        <f t="shared" si="907"/>
        <v>0</v>
      </c>
      <c r="T182" s="72">
        <v>10</v>
      </c>
      <c r="U182" s="74">
        <f t="shared" si="819"/>
        <v>8.5</v>
      </c>
      <c r="V182" s="72">
        <v>0</v>
      </c>
      <c r="W182" s="184">
        <v>2</v>
      </c>
      <c r="X182" s="195">
        <v>0</v>
      </c>
      <c r="Y182" s="74">
        <v>0</v>
      </c>
      <c r="Z182" s="183">
        <v>0</v>
      </c>
      <c r="AA182" s="66">
        <f t="shared" si="919"/>
        <v>0</v>
      </c>
      <c r="AB182" s="93">
        <f t="shared" si="931"/>
        <v>153.88</v>
      </c>
      <c r="AC182" s="99">
        <v>0</v>
      </c>
      <c r="AD182" s="99">
        <v>0</v>
      </c>
      <c r="AE182" s="72">
        <v>0</v>
      </c>
      <c r="AF182" s="191">
        <v>0</v>
      </c>
      <c r="AG182" s="145">
        <f t="shared" si="820"/>
        <v>0</v>
      </c>
      <c r="AH182" s="188">
        <v>0</v>
      </c>
      <c r="AI182" s="94">
        <v>100</v>
      </c>
      <c r="AJ182" s="95">
        <f t="shared" ref="AJ182:AJ200" si="965">ROUNDDOWN(AI182,-1)</f>
        <v>100</v>
      </c>
      <c r="AK182" s="96">
        <f t="shared" ref="AK182:AK200" si="966">ROUND((AI182-AJ182)*4000,-2)</f>
        <v>0</v>
      </c>
      <c r="AL182" s="147"/>
      <c r="AM182" s="4"/>
      <c r="AN182" s="7">
        <f t="shared" ref="AN182" si="967">INT(AI182/100)</f>
        <v>1</v>
      </c>
      <c r="AO182" s="7">
        <f t="shared" ref="AO182" si="968">INT(MOD(AI182,100)/50)</f>
        <v>0</v>
      </c>
      <c r="AP182" s="7">
        <f t="shared" ref="AP182" si="969">INT(MOD(AI182,50)/20)</f>
        <v>0</v>
      </c>
      <c r="AQ182" s="7">
        <f t="shared" ref="AQ182" si="970">INT((AI182-AN182*100-AO182*50-AP182*20)/10)</f>
        <v>0</v>
      </c>
      <c r="AR182" s="7">
        <f t="shared" ref="AR182" si="971">INT(AK182/20000)</f>
        <v>0</v>
      </c>
      <c r="AS182" s="7">
        <f t="shared" ref="AS182" si="972">INT(MOD(AK182,20000)/10000)</f>
        <v>0</v>
      </c>
      <c r="AT182" s="7">
        <f t="shared" ref="AT182" si="973">INT(MOD(AK182,10000)/5000)</f>
        <v>0</v>
      </c>
      <c r="AU182" s="7">
        <f t="shared" ref="AU182" si="974">INT(MOD(AK182,5000)/1000)</f>
        <v>0</v>
      </c>
      <c r="AV182" s="7">
        <f t="shared" ref="AV182" si="975">INT(MOD(AK182,1000)/500)</f>
        <v>0</v>
      </c>
      <c r="AW182" s="7">
        <f t="shared" ref="AW182" si="976">INT(MOD(AK182,500)/100)</f>
        <v>0</v>
      </c>
      <c r="AX182" s="75">
        <f t="shared" ref="AX182" si="977">AN182*100+AO182*50+AP182*20+AQ182*10</f>
        <v>100</v>
      </c>
      <c r="AY182" s="129"/>
      <c r="AZ182" s="129"/>
      <c r="BA182" s="137">
        <v>4424077</v>
      </c>
      <c r="BB182" s="136" t="s">
        <v>346</v>
      </c>
      <c r="BI182" s="166"/>
      <c r="BJ182" s="166"/>
      <c r="BK182" s="166"/>
    </row>
    <row r="183" spans="1:63" ht="145.5" customHeight="1">
      <c r="A183" s="108">
        <v>177</v>
      </c>
      <c r="B183" s="170">
        <v>901277</v>
      </c>
      <c r="C183" s="139" t="s">
        <v>490</v>
      </c>
      <c r="D183" s="155" t="s">
        <v>236</v>
      </c>
      <c r="E183" s="122" t="s">
        <v>201</v>
      </c>
      <c r="F183" s="116">
        <v>204</v>
      </c>
      <c r="G183" s="173" t="s">
        <v>497</v>
      </c>
      <c r="H183" s="73">
        <v>17</v>
      </c>
      <c r="I183" s="109">
        <v>0</v>
      </c>
      <c r="J183" s="64">
        <f t="shared" si="901"/>
        <v>17</v>
      </c>
      <c r="K183" s="65">
        <f t="shared" si="902"/>
        <v>136</v>
      </c>
      <c r="L183" s="66">
        <f t="shared" si="903"/>
        <v>0.98076923076923073</v>
      </c>
      <c r="M183" s="67">
        <f t="shared" si="904"/>
        <v>133.38461538461539</v>
      </c>
      <c r="N183" s="73">
        <v>2</v>
      </c>
      <c r="O183" s="67">
        <f t="shared" si="905"/>
        <v>2.9423076923076921</v>
      </c>
      <c r="P183" s="68">
        <v>0</v>
      </c>
      <c r="Q183" s="67">
        <f t="shared" si="906"/>
        <v>0</v>
      </c>
      <c r="R183" s="68">
        <v>0</v>
      </c>
      <c r="S183" s="67">
        <f t="shared" si="907"/>
        <v>0</v>
      </c>
      <c r="T183" s="72">
        <v>10</v>
      </c>
      <c r="U183" s="74">
        <f t="shared" si="819"/>
        <v>8.5</v>
      </c>
      <c r="V183" s="72">
        <v>0</v>
      </c>
      <c r="W183" s="184">
        <v>2</v>
      </c>
      <c r="X183" s="195">
        <v>0</v>
      </c>
      <c r="Y183" s="74">
        <v>0</v>
      </c>
      <c r="Z183" s="183">
        <v>0</v>
      </c>
      <c r="AA183" s="66">
        <f t="shared" si="919"/>
        <v>0.5</v>
      </c>
      <c r="AB183" s="93">
        <f t="shared" si="931"/>
        <v>157.33000000000001</v>
      </c>
      <c r="AC183" s="99">
        <v>0</v>
      </c>
      <c r="AD183" s="99">
        <v>0</v>
      </c>
      <c r="AE183" s="72">
        <v>0</v>
      </c>
      <c r="AF183" s="191">
        <v>0</v>
      </c>
      <c r="AG183" s="145">
        <f t="shared" si="820"/>
        <v>0</v>
      </c>
      <c r="AH183" s="188">
        <v>0</v>
      </c>
      <c r="AI183" s="94">
        <v>100</v>
      </c>
      <c r="AJ183" s="95">
        <f t="shared" si="965"/>
        <v>100</v>
      </c>
      <c r="AK183" s="96">
        <f t="shared" si="966"/>
        <v>0</v>
      </c>
      <c r="AL183" s="147"/>
      <c r="AM183" s="4"/>
      <c r="AN183" s="7">
        <f t="shared" ref="AN183" si="978">INT(AI183/100)</f>
        <v>1</v>
      </c>
      <c r="AO183" s="7">
        <f t="shared" ref="AO183" si="979">INT(MOD(AI183,100)/50)</f>
        <v>0</v>
      </c>
      <c r="AP183" s="7">
        <f t="shared" ref="AP183" si="980">INT(MOD(AI183,50)/20)</f>
        <v>0</v>
      </c>
      <c r="AQ183" s="7">
        <f t="shared" ref="AQ183" si="981">INT((AI183-AN183*100-AO183*50-AP183*20)/10)</f>
        <v>0</v>
      </c>
      <c r="AR183" s="7">
        <f t="shared" ref="AR183" si="982">INT(AK183/20000)</f>
        <v>0</v>
      </c>
      <c r="AS183" s="7">
        <f t="shared" ref="AS183" si="983">INT(MOD(AK183,20000)/10000)</f>
        <v>0</v>
      </c>
      <c r="AT183" s="7">
        <f t="shared" ref="AT183" si="984">INT(MOD(AK183,10000)/5000)</f>
        <v>0</v>
      </c>
      <c r="AU183" s="7">
        <f t="shared" ref="AU183" si="985">INT(MOD(AK183,5000)/1000)</f>
        <v>0</v>
      </c>
      <c r="AV183" s="7">
        <f t="shared" ref="AV183" si="986">INT(MOD(AK183,1000)/500)</f>
        <v>0</v>
      </c>
      <c r="AW183" s="7">
        <f t="shared" ref="AW183" si="987">INT(MOD(AK183,500)/100)</f>
        <v>0</v>
      </c>
      <c r="AX183" s="75">
        <f t="shared" ref="AX183" si="988">AN183*100+AO183*50+AP183*20+AQ183*10</f>
        <v>100</v>
      </c>
      <c r="AY183" s="129"/>
      <c r="AZ183" s="129"/>
      <c r="BA183" s="137">
        <v>4424077</v>
      </c>
      <c r="BB183" s="136" t="s">
        <v>346</v>
      </c>
      <c r="BI183" s="166"/>
      <c r="BJ183" s="166"/>
      <c r="BK183" s="166"/>
    </row>
    <row r="184" spans="1:63" ht="145.5" customHeight="1">
      <c r="A184" s="108">
        <v>178</v>
      </c>
      <c r="B184" s="170">
        <v>901283</v>
      </c>
      <c r="C184" s="139" t="s">
        <v>491</v>
      </c>
      <c r="D184" s="155" t="s">
        <v>235</v>
      </c>
      <c r="E184" s="122" t="s">
        <v>201</v>
      </c>
      <c r="F184" s="116">
        <v>204</v>
      </c>
      <c r="G184" s="173" t="s">
        <v>497</v>
      </c>
      <c r="H184" s="73">
        <v>17</v>
      </c>
      <c r="I184" s="109">
        <v>0</v>
      </c>
      <c r="J184" s="64">
        <f t="shared" si="901"/>
        <v>17</v>
      </c>
      <c r="K184" s="65">
        <f t="shared" si="902"/>
        <v>136</v>
      </c>
      <c r="L184" s="66">
        <f t="shared" si="903"/>
        <v>0.98076923076923073</v>
      </c>
      <c r="M184" s="67">
        <f t="shared" si="904"/>
        <v>133.38461538461539</v>
      </c>
      <c r="N184" s="73">
        <v>2</v>
      </c>
      <c r="O184" s="67">
        <f t="shared" si="905"/>
        <v>2.9423076923076921</v>
      </c>
      <c r="P184" s="68">
        <v>0</v>
      </c>
      <c r="Q184" s="67">
        <f t="shared" si="906"/>
        <v>0</v>
      </c>
      <c r="R184" s="68">
        <v>0</v>
      </c>
      <c r="S184" s="67">
        <f t="shared" si="907"/>
        <v>0</v>
      </c>
      <c r="T184" s="72">
        <v>10</v>
      </c>
      <c r="U184" s="74">
        <f t="shared" si="819"/>
        <v>8.5</v>
      </c>
      <c r="V184" s="72">
        <v>0</v>
      </c>
      <c r="W184" s="184">
        <v>2</v>
      </c>
      <c r="X184" s="195">
        <v>0</v>
      </c>
      <c r="Y184" s="74">
        <v>0</v>
      </c>
      <c r="Z184" s="183">
        <v>0</v>
      </c>
      <c r="AA184" s="66">
        <f t="shared" si="919"/>
        <v>0.5</v>
      </c>
      <c r="AB184" s="93">
        <f t="shared" si="931"/>
        <v>157.33000000000001</v>
      </c>
      <c r="AC184" s="99">
        <v>1</v>
      </c>
      <c r="AD184" s="99">
        <v>2</v>
      </c>
      <c r="AE184" s="72">
        <v>0</v>
      </c>
      <c r="AF184" s="191">
        <v>0</v>
      </c>
      <c r="AG184" s="145">
        <f t="shared" si="820"/>
        <v>0</v>
      </c>
      <c r="AH184" s="188">
        <v>0</v>
      </c>
      <c r="AI184" s="94">
        <v>100</v>
      </c>
      <c r="AJ184" s="95">
        <f t="shared" si="965"/>
        <v>100</v>
      </c>
      <c r="AK184" s="96">
        <f t="shared" si="966"/>
        <v>0</v>
      </c>
      <c r="AL184" s="147"/>
      <c r="AM184" s="4"/>
      <c r="AN184" s="7">
        <f t="shared" ref="AN184" si="989">INT(AI184/100)</f>
        <v>1</v>
      </c>
      <c r="AO184" s="7">
        <f t="shared" ref="AO184" si="990">INT(MOD(AI184,100)/50)</f>
        <v>0</v>
      </c>
      <c r="AP184" s="7">
        <f t="shared" ref="AP184" si="991">INT(MOD(AI184,50)/20)</f>
        <v>0</v>
      </c>
      <c r="AQ184" s="7">
        <f t="shared" ref="AQ184" si="992">INT((AI184-AN184*100-AO184*50-AP184*20)/10)</f>
        <v>0</v>
      </c>
      <c r="AR184" s="7">
        <f t="shared" ref="AR184" si="993">INT(AK184/20000)</f>
        <v>0</v>
      </c>
      <c r="AS184" s="7">
        <f t="shared" ref="AS184" si="994">INT(MOD(AK184,20000)/10000)</f>
        <v>0</v>
      </c>
      <c r="AT184" s="7">
        <f t="shared" ref="AT184" si="995">INT(MOD(AK184,10000)/5000)</f>
        <v>0</v>
      </c>
      <c r="AU184" s="7">
        <f t="shared" ref="AU184" si="996">INT(MOD(AK184,5000)/1000)</f>
        <v>0</v>
      </c>
      <c r="AV184" s="7">
        <f t="shared" ref="AV184" si="997">INT(MOD(AK184,1000)/500)</f>
        <v>0</v>
      </c>
      <c r="AW184" s="7">
        <f t="shared" ref="AW184" si="998">INT(MOD(AK184,500)/100)</f>
        <v>0</v>
      </c>
      <c r="AX184" s="75">
        <f t="shared" ref="AX184" si="999">AN184*100+AO184*50+AP184*20+AQ184*10</f>
        <v>100</v>
      </c>
      <c r="AY184" s="129"/>
      <c r="AZ184" s="129"/>
      <c r="BA184" s="137">
        <v>4424077</v>
      </c>
      <c r="BB184" s="136" t="s">
        <v>346</v>
      </c>
      <c r="BI184" s="166"/>
      <c r="BJ184" s="166"/>
      <c r="BK184" s="166"/>
    </row>
    <row r="185" spans="1:63" ht="145.5" customHeight="1">
      <c r="A185" s="108">
        <v>179</v>
      </c>
      <c r="B185" s="170">
        <v>901285</v>
      </c>
      <c r="C185" s="139" t="s">
        <v>492</v>
      </c>
      <c r="D185" s="155" t="s">
        <v>635</v>
      </c>
      <c r="E185" s="122" t="s">
        <v>201</v>
      </c>
      <c r="F185" s="116">
        <v>204</v>
      </c>
      <c r="G185" s="173" t="s">
        <v>497</v>
      </c>
      <c r="H185" s="73">
        <v>14.5</v>
      </c>
      <c r="I185" s="109">
        <v>0</v>
      </c>
      <c r="J185" s="64">
        <f t="shared" si="901"/>
        <v>14.5</v>
      </c>
      <c r="K185" s="65">
        <f t="shared" si="902"/>
        <v>116</v>
      </c>
      <c r="L185" s="66">
        <f t="shared" si="903"/>
        <v>0.98076923076923073</v>
      </c>
      <c r="M185" s="67">
        <f t="shared" si="904"/>
        <v>113.76923076923076</v>
      </c>
      <c r="N185" s="73">
        <v>0</v>
      </c>
      <c r="O185" s="67">
        <f t="shared" si="905"/>
        <v>0</v>
      </c>
      <c r="P185" s="68">
        <v>0</v>
      </c>
      <c r="Q185" s="67">
        <f t="shared" si="906"/>
        <v>0</v>
      </c>
      <c r="R185" s="68">
        <v>0</v>
      </c>
      <c r="S185" s="67">
        <f t="shared" si="907"/>
        <v>0</v>
      </c>
      <c r="T185" s="72">
        <v>10</v>
      </c>
      <c r="U185" s="74">
        <f t="shared" si="819"/>
        <v>7.25</v>
      </c>
      <c r="V185" s="72">
        <v>0</v>
      </c>
      <c r="W185" s="184">
        <v>2</v>
      </c>
      <c r="X185" s="195">
        <v>0</v>
      </c>
      <c r="Y185" s="74">
        <v>0</v>
      </c>
      <c r="Z185" s="183">
        <v>0</v>
      </c>
      <c r="AA185" s="66">
        <f t="shared" si="919"/>
        <v>0</v>
      </c>
      <c r="AB185" s="93">
        <f t="shared" si="931"/>
        <v>133.02000000000001</v>
      </c>
      <c r="AC185" s="99">
        <v>0</v>
      </c>
      <c r="AD185" s="99">
        <v>0</v>
      </c>
      <c r="AE185" s="72">
        <v>0</v>
      </c>
      <c r="AF185" s="191">
        <v>0</v>
      </c>
      <c r="AG185" s="145">
        <f t="shared" si="820"/>
        <v>0</v>
      </c>
      <c r="AH185" s="188">
        <v>0</v>
      </c>
      <c r="AI185" s="94">
        <v>100</v>
      </c>
      <c r="AJ185" s="95">
        <f t="shared" si="965"/>
        <v>100</v>
      </c>
      <c r="AK185" s="96">
        <f t="shared" si="966"/>
        <v>0</v>
      </c>
      <c r="AL185" s="147"/>
      <c r="AM185" s="4"/>
      <c r="AN185" s="7">
        <f t="shared" ref="AN185" si="1000">INT(AI185/100)</f>
        <v>1</v>
      </c>
      <c r="AO185" s="7">
        <f t="shared" ref="AO185" si="1001">INT(MOD(AI185,100)/50)</f>
        <v>0</v>
      </c>
      <c r="AP185" s="7">
        <f t="shared" ref="AP185" si="1002">INT(MOD(AI185,50)/20)</f>
        <v>0</v>
      </c>
      <c r="AQ185" s="7">
        <f t="shared" ref="AQ185" si="1003">INT((AI185-AN185*100-AO185*50-AP185*20)/10)</f>
        <v>0</v>
      </c>
      <c r="AR185" s="7">
        <f t="shared" ref="AR185" si="1004">INT(AK185/20000)</f>
        <v>0</v>
      </c>
      <c r="AS185" s="7">
        <f t="shared" ref="AS185" si="1005">INT(MOD(AK185,20000)/10000)</f>
        <v>0</v>
      </c>
      <c r="AT185" s="7">
        <f t="shared" ref="AT185" si="1006">INT(MOD(AK185,10000)/5000)</f>
        <v>0</v>
      </c>
      <c r="AU185" s="7">
        <f t="shared" ref="AU185" si="1007">INT(MOD(AK185,5000)/1000)</f>
        <v>0</v>
      </c>
      <c r="AV185" s="7">
        <f t="shared" ref="AV185" si="1008">INT(MOD(AK185,1000)/500)</f>
        <v>0</v>
      </c>
      <c r="AW185" s="7">
        <f t="shared" ref="AW185" si="1009">INT(MOD(AK185,500)/100)</f>
        <v>0</v>
      </c>
      <c r="AX185" s="75">
        <f t="shared" ref="AX185" si="1010">AN185*100+AO185*50+AP185*20+AQ185*10</f>
        <v>100</v>
      </c>
      <c r="AY185" s="129"/>
      <c r="AZ185" s="129"/>
      <c r="BA185" s="137">
        <v>4424077</v>
      </c>
      <c r="BB185" s="136" t="s">
        <v>346</v>
      </c>
      <c r="BI185" s="166"/>
      <c r="BJ185" s="166"/>
      <c r="BK185" s="166"/>
    </row>
    <row r="186" spans="1:63" ht="145.5" customHeight="1">
      <c r="A186" s="108">
        <v>180</v>
      </c>
      <c r="B186" s="170">
        <v>901288</v>
      </c>
      <c r="C186" s="139" t="s">
        <v>493</v>
      </c>
      <c r="D186" s="155" t="s">
        <v>86</v>
      </c>
      <c r="E186" s="122" t="s">
        <v>201</v>
      </c>
      <c r="F186" s="116">
        <v>204</v>
      </c>
      <c r="G186" s="173" t="s">
        <v>498</v>
      </c>
      <c r="H186" s="73">
        <v>9.5</v>
      </c>
      <c r="I186" s="109">
        <v>0</v>
      </c>
      <c r="J186" s="64">
        <f t="shared" si="901"/>
        <v>9.5</v>
      </c>
      <c r="K186" s="65">
        <f t="shared" si="902"/>
        <v>76</v>
      </c>
      <c r="L186" s="66">
        <f t="shared" si="903"/>
        <v>0.98076923076923073</v>
      </c>
      <c r="M186" s="67">
        <f t="shared" si="904"/>
        <v>74.538461538461533</v>
      </c>
      <c r="N186" s="73">
        <v>2</v>
      </c>
      <c r="O186" s="67">
        <f t="shared" si="905"/>
        <v>2.9423076923076921</v>
      </c>
      <c r="P186" s="68">
        <v>0</v>
      </c>
      <c r="Q186" s="67">
        <f t="shared" si="906"/>
        <v>0</v>
      </c>
      <c r="R186" s="68">
        <v>0</v>
      </c>
      <c r="S186" s="67">
        <f t="shared" si="907"/>
        <v>0</v>
      </c>
      <c r="T186" s="72">
        <v>5</v>
      </c>
      <c r="U186" s="74">
        <f t="shared" si="819"/>
        <v>4.75</v>
      </c>
      <c r="V186" s="72">
        <v>0</v>
      </c>
      <c r="W186" s="184">
        <v>2</v>
      </c>
      <c r="X186" s="195">
        <v>0</v>
      </c>
      <c r="Y186" s="74">
        <v>0</v>
      </c>
      <c r="Z186" s="183">
        <v>0</v>
      </c>
      <c r="AA186" s="66">
        <f t="shared" si="919"/>
        <v>0.5</v>
      </c>
      <c r="AB186" s="93">
        <f t="shared" si="931"/>
        <v>89.73</v>
      </c>
      <c r="AC186" s="99">
        <v>1</v>
      </c>
      <c r="AD186" s="99">
        <v>1</v>
      </c>
      <c r="AE186" s="72">
        <v>0</v>
      </c>
      <c r="AF186" s="191">
        <v>0</v>
      </c>
      <c r="AG186" s="145">
        <f t="shared" si="820"/>
        <v>0</v>
      </c>
      <c r="AH186" s="188">
        <v>0</v>
      </c>
      <c r="AI186" s="94">
        <v>50</v>
      </c>
      <c r="AJ186" s="95">
        <f t="shared" si="965"/>
        <v>50</v>
      </c>
      <c r="AK186" s="96">
        <f t="shared" si="966"/>
        <v>0</v>
      </c>
      <c r="AL186" s="147"/>
      <c r="AM186" s="4"/>
      <c r="AN186" s="7">
        <f t="shared" si="954"/>
        <v>0</v>
      </c>
      <c r="AO186" s="7">
        <f t="shared" si="955"/>
        <v>1</v>
      </c>
      <c r="AP186" s="7">
        <f t="shared" si="956"/>
        <v>0</v>
      </c>
      <c r="AQ186" s="7">
        <f t="shared" si="957"/>
        <v>0</v>
      </c>
      <c r="AR186" s="7">
        <f t="shared" si="958"/>
        <v>0</v>
      </c>
      <c r="AS186" s="7">
        <f t="shared" si="959"/>
        <v>0</v>
      </c>
      <c r="AT186" s="7">
        <f t="shared" si="960"/>
        <v>0</v>
      </c>
      <c r="AU186" s="7">
        <f t="shared" si="961"/>
        <v>0</v>
      </c>
      <c r="AV186" s="7">
        <f t="shared" si="962"/>
        <v>0</v>
      </c>
      <c r="AW186" s="7">
        <f t="shared" si="963"/>
        <v>0</v>
      </c>
      <c r="AX186" s="75">
        <f t="shared" si="964"/>
        <v>50</v>
      </c>
      <c r="AY186" s="129"/>
      <c r="AZ186" s="129"/>
      <c r="BA186" s="137">
        <v>4424077</v>
      </c>
      <c r="BB186" s="136" t="s">
        <v>346</v>
      </c>
      <c r="BI186" s="166"/>
      <c r="BJ186" s="166"/>
      <c r="BK186" s="166"/>
    </row>
    <row r="187" spans="1:63" ht="145.5" customHeight="1">
      <c r="A187" s="108">
        <v>181</v>
      </c>
      <c r="B187" s="159">
        <v>901301</v>
      </c>
      <c r="C187" s="139" t="s">
        <v>501</v>
      </c>
      <c r="D187" s="155" t="s">
        <v>236</v>
      </c>
      <c r="E187" s="122" t="s">
        <v>201</v>
      </c>
      <c r="F187" s="116">
        <v>204</v>
      </c>
      <c r="G187" s="173">
        <v>45139</v>
      </c>
      <c r="H187" s="73">
        <v>14</v>
      </c>
      <c r="I187" s="109">
        <v>0</v>
      </c>
      <c r="J187" s="64">
        <f t="shared" si="901"/>
        <v>14</v>
      </c>
      <c r="K187" s="65">
        <f t="shared" si="902"/>
        <v>112</v>
      </c>
      <c r="L187" s="66">
        <f t="shared" si="903"/>
        <v>0.98076923076923073</v>
      </c>
      <c r="M187" s="67">
        <f t="shared" si="904"/>
        <v>109.84615384615384</v>
      </c>
      <c r="N187" s="73">
        <v>2</v>
      </c>
      <c r="O187" s="67">
        <f t="shared" si="905"/>
        <v>2.9423076923076921</v>
      </c>
      <c r="P187" s="68">
        <v>0</v>
      </c>
      <c r="Q187" s="67">
        <f t="shared" si="906"/>
        <v>0</v>
      </c>
      <c r="R187" s="68">
        <v>0</v>
      </c>
      <c r="S187" s="67">
        <f t="shared" si="907"/>
        <v>0</v>
      </c>
      <c r="T187" s="72">
        <v>10</v>
      </c>
      <c r="U187" s="74">
        <f t="shared" si="819"/>
        <v>7</v>
      </c>
      <c r="V187" s="72">
        <v>0</v>
      </c>
      <c r="W187" s="184">
        <v>2</v>
      </c>
      <c r="X187" s="195">
        <v>0</v>
      </c>
      <c r="Y187" s="74">
        <v>0</v>
      </c>
      <c r="Z187" s="183">
        <v>0</v>
      </c>
      <c r="AA187" s="66">
        <f t="shared" si="919"/>
        <v>0.5</v>
      </c>
      <c r="AB187" s="93">
        <f t="shared" ref="AB187" si="1011">ROUND(M187+O187+Q187+S187+T187+U187+V187+W187+X187+Y187+Z187+AA187,2)</f>
        <v>132.29</v>
      </c>
      <c r="AC187" s="99">
        <v>0</v>
      </c>
      <c r="AD187" s="99">
        <v>0</v>
      </c>
      <c r="AE187" s="72">
        <v>0</v>
      </c>
      <c r="AF187" s="191">
        <v>0</v>
      </c>
      <c r="AG187" s="145">
        <f t="shared" si="820"/>
        <v>0</v>
      </c>
      <c r="AH187" s="188">
        <v>0</v>
      </c>
      <c r="AI187" s="94">
        <v>100</v>
      </c>
      <c r="AJ187" s="95">
        <f t="shared" si="965"/>
        <v>100</v>
      </c>
      <c r="AK187" s="96">
        <f t="shared" si="966"/>
        <v>0</v>
      </c>
      <c r="AL187" s="147"/>
      <c r="AM187" s="4"/>
      <c r="AN187" s="7">
        <f t="shared" ref="AN187" si="1012">INT(AI187/100)</f>
        <v>1</v>
      </c>
      <c r="AO187" s="7">
        <f t="shared" ref="AO187" si="1013">INT(MOD(AI187,100)/50)</f>
        <v>0</v>
      </c>
      <c r="AP187" s="7">
        <f t="shared" ref="AP187" si="1014">INT(MOD(AI187,50)/20)</f>
        <v>0</v>
      </c>
      <c r="AQ187" s="7">
        <f t="shared" ref="AQ187" si="1015">INT((AI187-AN187*100-AO187*50-AP187*20)/10)</f>
        <v>0</v>
      </c>
      <c r="AR187" s="7">
        <f t="shared" ref="AR187" si="1016">INT(AK187/20000)</f>
        <v>0</v>
      </c>
      <c r="AS187" s="7">
        <f t="shared" ref="AS187" si="1017">INT(MOD(AK187,20000)/10000)</f>
        <v>0</v>
      </c>
      <c r="AT187" s="7">
        <f t="shared" ref="AT187" si="1018">INT(MOD(AK187,10000)/5000)</f>
        <v>0</v>
      </c>
      <c r="AU187" s="7">
        <f t="shared" ref="AU187" si="1019">INT(MOD(AK187,5000)/1000)</f>
        <v>0</v>
      </c>
      <c r="AV187" s="7">
        <f t="shared" ref="AV187" si="1020">INT(MOD(AK187,1000)/500)</f>
        <v>0</v>
      </c>
      <c r="AW187" s="7">
        <f t="shared" ref="AW187" si="1021">INT(MOD(AK187,500)/100)</f>
        <v>0</v>
      </c>
      <c r="AX187" s="75">
        <f t="shared" ref="AX187" si="1022">AN187*100+AO187*50+AP187*20+AQ187*10</f>
        <v>100</v>
      </c>
      <c r="AY187" s="129"/>
      <c r="AZ187" s="129"/>
      <c r="BA187" s="137">
        <v>4424077</v>
      </c>
      <c r="BB187" s="136" t="s">
        <v>346</v>
      </c>
      <c r="BI187" s="166"/>
      <c r="BJ187" s="166"/>
      <c r="BK187" s="166"/>
    </row>
    <row r="188" spans="1:63" ht="145.5" customHeight="1">
      <c r="A188" s="108">
        <v>182</v>
      </c>
      <c r="B188" s="159">
        <v>901323</v>
      </c>
      <c r="C188" s="139" t="s">
        <v>503</v>
      </c>
      <c r="D188" s="155" t="s">
        <v>86</v>
      </c>
      <c r="E188" s="122" t="s">
        <v>201</v>
      </c>
      <c r="F188" s="116">
        <v>204</v>
      </c>
      <c r="G188" s="173" t="s">
        <v>502</v>
      </c>
      <c r="H188" s="73">
        <v>11</v>
      </c>
      <c r="I188" s="109">
        <v>0</v>
      </c>
      <c r="J188" s="64">
        <f t="shared" si="901"/>
        <v>11</v>
      </c>
      <c r="K188" s="65">
        <f t="shared" si="902"/>
        <v>88</v>
      </c>
      <c r="L188" s="66">
        <f t="shared" si="903"/>
        <v>0.98076923076923073</v>
      </c>
      <c r="M188" s="67">
        <f t="shared" si="904"/>
        <v>86.307692307692307</v>
      </c>
      <c r="N188" s="73">
        <v>2</v>
      </c>
      <c r="O188" s="67">
        <f t="shared" si="905"/>
        <v>2.9423076923076921</v>
      </c>
      <c r="P188" s="68">
        <v>0</v>
      </c>
      <c r="Q188" s="67">
        <f t="shared" si="906"/>
        <v>0</v>
      </c>
      <c r="R188" s="68">
        <v>0</v>
      </c>
      <c r="S188" s="67">
        <f t="shared" si="907"/>
        <v>0</v>
      </c>
      <c r="T188" s="72">
        <v>5</v>
      </c>
      <c r="U188" s="74">
        <f t="shared" si="819"/>
        <v>5.5</v>
      </c>
      <c r="V188" s="72">
        <v>0</v>
      </c>
      <c r="W188" s="184">
        <v>2</v>
      </c>
      <c r="X188" s="195">
        <v>0</v>
      </c>
      <c r="Y188" s="74">
        <v>0</v>
      </c>
      <c r="Z188" s="183">
        <v>0</v>
      </c>
      <c r="AA188" s="66">
        <f t="shared" si="919"/>
        <v>0.5</v>
      </c>
      <c r="AB188" s="93">
        <f t="shared" si="931"/>
        <v>102.25</v>
      </c>
      <c r="AC188" s="99">
        <v>1</v>
      </c>
      <c r="AD188" s="99">
        <v>2</v>
      </c>
      <c r="AE188" s="72">
        <v>0</v>
      </c>
      <c r="AF188" s="191">
        <v>0</v>
      </c>
      <c r="AG188" s="145">
        <f t="shared" si="820"/>
        <v>0</v>
      </c>
      <c r="AH188" s="188">
        <v>0</v>
      </c>
      <c r="AI188" s="94">
        <v>100</v>
      </c>
      <c r="AJ188" s="95">
        <f t="shared" si="965"/>
        <v>100</v>
      </c>
      <c r="AK188" s="96">
        <f t="shared" si="966"/>
        <v>0</v>
      </c>
      <c r="AL188" s="147"/>
      <c r="AM188" s="4"/>
      <c r="AN188" s="7">
        <f t="shared" si="954"/>
        <v>1</v>
      </c>
      <c r="AO188" s="7">
        <f t="shared" si="955"/>
        <v>0</v>
      </c>
      <c r="AP188" s="7">
        <f t="shared" si="956"/>
        <v>0</v>
      </c>
      <c r="AQ188" s="7">
        <f t="shared" si="957"/>
        <v>0</v>
      </c>
      <c r="AR188" s="7">
        <f t="shared" si="958"/>
        <v>0</v>
      </c>
      <c r="AS188" s="7">
        <f t="shared" si="959"/>
        <v>0</v>
      </c>
      <c r="AT188" s="7">
        <f t="shared" si="960"/>
        <v>0</v>
      </c>
      <c r="AU188" s="7">
        <f t="shared" si="961"/>
        <v>0</v>
      </c>
      <c r="AV188" s="7">
        <f t="shared" si="962"/>
        <v>0</v>
      </c>
      <c r="AW188" s="7">
        <f t="shared" si="963"/>
        <v>0</v>
      </c>
      <c r="AX188" s="75">
        <f t="shared" si="964"/>
        <v>100</v>
      </c>
      <c r="AY188" s="129"/>
      <c r="AZ188" s="129"/>
      <c r="BA188" s="137">
        <v>4424077</v>
      </c>
      <c r="BB188" s="136" t="s">
        <v>346</v>
      </c>
      <c r="BI188" s="166"/>
      <c r="BJ188" s="166"/>
      <c r="BK188" s="166"/>
    </row>
    <row r="189" spans="1:63" ht="145.5" customHeight="1">
      <c r="A189" s="108">
        <v>183</v>
      </c>
      <c r="B189" s="159">
        <v>901330</v>
      </c>
      <c r="C189" s="139" t="s">
        <v>504</v>
      </c>
      <c r="D189" s="155" t="s">
        <v>108</v>
      </c>
      <c r="E189" s="122" t="s">
        <v>201</v>
      </c>
      <c r="F189" s="116">
        <v>204</v>
      </c>
      <c r="G189" s="173" t="s">
        <v>502</v>
      </c>
      <c r="H189" s="73">
        <v>17</v>
      </c>
      <c r="I189" s="109">
        <v>0</v>
      </c>
      <c r="J189" s="64">
        <f t="shared" si="901"/>
        <v>17</v>
      </c>
      <c r="K189" s="65">
        <f t="shared" si="902"/>
        <v>136</v>
      </c>
      <c r="L189" s="66">
        <f t="shared" si="903"/>
        <v>0.98076923076923073</v>
      </c>
      <c r="M189" s="67">
        <f t="shared" si="904"/>
        <v>133.38461538461539</v>
      </c>
      <c r="N189" s="73">
        <v>2</v>
      </c>
      <c r="O189" s="67">
        <f t="shared" si="905"/>
        <v>2.9423076923076921</v>
      </c>
      <c r="P189" s="68">
        <v>0</v>
      </c>
      <c r="Q189" s="67">
        <f t="shared" si="906"/>
        <v>0</v>
      </c>
      <c r="R189" s="68">
        <v>0</v>
      </c>
      <c r="S189" s="67">
        <f t="shared" si="907"/>
        <v>0</v>
      </c>
      <c r="T189" s="72">
        <v>10</v>
      </c>
      <c r="U189" s="74">
        <f t="shared" si="819"/>
        <v>8.5</v>
      </c>
      <c r="V189" s="72">
        <v>0</v>
      </c>
      <c r="W189" s="184">
        <v>2</v>
      </c>
      <c r="X189" s="195">
        <v>0</v>
      </c>
      <c r="Y189" s="74">
        <v>0</v>
      </c>
      <c r="Z189" s="183">
        <v>0</v>
      </c>
      <c r="AA189" s="66">
        <f t="shared" si="919"/>
        <v>0.5</v>
      </c>
      <c r="AB189" s="93">
        <f t="shared" si="931"/>
        <v>157.33000000000001</v>
      </c>
      <c r="AC189" s="99">
        <v>1</v>
      </c>
      <c r="AD189" s="99">
        <v>1</v>
      </c>
      <c r="AE189" s="72">
        <v>0</v>
      </c>
      <c r="AF189" s="191">
        <v>0</v>
      </c>
      <c r="AG189" s="145">
        <f t="shared" si="820"/>
        <v>0</v>
      </c>
      <c r="AH189" s="188">
        <v>0</v>
      </c>
      <c r="AI189" s="94">
        <v>100</v>
      </c>
      <c r="AJ189" s="95">
        <f t="shared" si="965"/>
        <v>100</v>
      </c>
      <c r="AK189" s="96">
        <f t="shared" si="966"/>
        <v>0</v>
      </c>
      <c r="AL189" s="147"/>
      <c r="AM189" s="4"/>
      <c r="AN189" s="7">
        <f t="shared" si="954"/>
        <v>1</v>
      </c>
      <c r="AO189" s="7">
        <f t="shared" si="955"/>
        <v>0</v>
      </c>
      <c r="AP189" s="7">
        <f t="shared" si="956"/>
        <v>0</v>
      </c>
      <c r="AQ189" s="7">
        <f t="shared" si="957"/>
        <v>0</v>
      </c>
      <c r="AR189" s="7">
        <f t="shared" si="958"/>
        <v>0</v>
      </c>
      <c r="AS189" s="7">
        <f t="shared" si="959"/>
        <v>0</v>
      </c>
      <c r="AT189" s="7">
        <f t="shared" si="960"/>
        <v>0</v>
      </c>
      <c r="AU189" s="7">
        <f t="shared" si="961"/>
        <v>0</v>
      </c>
      <c r="AV189" s="7">
        <f t="shared" si="962"/>
        <v>0</v>
      </c>
      <c r="AW189" s="7">
        <f t="shared" si="963"/>
        <v>0</v>
      </c>
      <c r="AX189" s="75">
        <f t="shared" si="964"/>
        <v>100</v>
      </c>
      <c r="AY189" s="129"/>
      <c r="AZ189" s="129"/>
      <c r="BA189" s="137">
        <v>4424077</v>
      </c>
      <c r="BB189" s="136" t="s">
        <v>346</v>
      </c>
      <c r="BI189" s="166">
        <v>1</v>
      </c>
      <c r="BJ189" s="167">
        <v>1</v>
      </c>
    </row>
    <row r="190" spans="1:63" ht="145.5" customHeight="1">
      <c r="A190" s="108">
        <v>184</v>
      </c>
      <c r="B190" s="159">
        <v>901331</v>
      </c>
      <c r="C190" s="139" t="s">
        <v>511</v>
      </c>
      <c r="D190" s="155" t="s">
        <v>633</v>
      </c>
      <c r="E190" s="122" t="s">
        <v>201</v>
      </c>
      <c r="F190" s="116">
        <v>204</v>
      </c>
      <c r="G190" s="173" t="s">
        <v>505</v>
      </c>
      <c r="H190" s="73">
        <v>12</v>
      </c>
      <c r="I190" s="109">
        <v>0</v>
      </c>
      <c r="J190" s="64">
        <f t="shared" si="901"/>
        <v>12</v>
      </c>
      <c r="K190" s="65">
        <f t="shared" si="902"/>
        <v>96</v>
      </c>
      <c r="L190" s="66">
        <f t="shared" si="903"/>
        <v>0.98076923076923073</v>
      </c>
      <c r="M190" s="67">
        <f t="shared" si="904"/>
        <v>94.153846153846146</v>
      </c>
      <c r="N190" s="73">
        <v>0</v>
      </c>
      <c r="O190" s="67">
        <f t="shared" si="905"/>
        <v>0</v>
      </c>
      <c r="P190" s="68">
        <v>0</v>
      </c>
      <c r="Q190" s="67">
        <f t="shared" si="906"/>
        <v>0</v>
      </c>
      <c r="R190" s="68">
        <v>0</v>
      </c>
      <c r="S190" s="67">
        <f t="shared" si="907"/>
        <v>0</v>
      </c>
      <c r="T190" s="72">
        <v>5</v>
      </c>
      <c r="U190" s="74">
        <f t="shared" si="819"/>
        <v>6</v>
      </c>
      <c r="V190" s="72">
        <v>0</v>
      </c>
      <c r="W190" s="184">
        <v>2</v>
      </c>
      <c r="X190" s="195">
        <v>0</v>
      </c>
      <c r="Y190" s="74">
        <v>0</v>
      </c>
      <c r="Z190" s="183">
        <v>0</v>
      </c>
      <c r="AA190" s="66">
        <f t="shared" si="919"/>
        <v>0</v>
      </c>
      <c r="AB190" s="93">
        <f t="shared" ref="AB190" si="1023">ROUND(M190+O190+Q190+S190+T190+U190+V190+W190+X190+Y190+Z190+AA190,2)</f>
        <v>107.15</v>
      </c>
      <c r="AC190" s="99">
        <v>1</v>
      </c>
      <c r="AD190" s="99">
        <v>1</v>
      </c>
      <c r="AE190" s="72">
        <v>0</v>
      </c>
      <c r="AF190" s="191">
        <v>0</v>
      </c>
      <c r="AG190" s="145">
        <f t="shared" si="820"/>
        <v>0</v>
      </c>
      <c r="AH190" s="188">
        <v>0</v>
      </c>
      <c r="AI190" s="94">
        <v>100</v>
      </c>
      <c r="AJ190" s="95">
        <f t="shared" si="965"/>
        <v>100</v>
      </c>
      <c r="AK190" s="96">
        <f t="shared" si="966"/>
        <v>0</v>
      </c>
      <c r="AL190" s="147"/>
      <c r="AM190" s="4"/>
      <c r="AN190" s="7">
        <f t="shared" si="954"/>
        <v>1</v>
      </c>
      <c r="AO190" s="7">
        <f t="shared" si="955"/>
        <v>0</v>
      </c>
      <c r="AP190" s="7">
        <f t="shared" si="956"/>
        <v>0</v>
      </c>
      <c r="AQ190" s="7">
        <f t="shared" si="957"/>
        <v>0</v>
      </c>
      <c r="AR190" s="7">
        <f t="shared" si="958"/>
        <v>0</v>
      </c>
      <c r="AS190" s="7">
        <f t="shared" si="959"/>
        <v>0</v>
      </c>
      <c r="AT190" s="7">
        <f t="shared" si="960"/>
        <v>0</v>
      </c>
      <c r="AU190" s="7">
        <f t="shared" si="961"/>
        <v>0</v>
      </c>
      <c r="AV190" s="7">
        <f t="shared" si="962"/>
        <v>0</v>
      </c>
      <c r="AW190" s="7">
        <f t="shared" si="963"/>
        <v>0</v>
      </c>
      <c r="AX190" s="75">
        <f t="shared" si="964"/>
        <v>100</v>
      </c>
      <c r="AY190" s="129"/>
      <c r="AZ190" s="129"/>
      <c r="BA190" s="137">
        <v>4424077</v>
      </c>
      <c r="BB190" s="136" t="s">
        <v>346</v>
      </c>
      <c r="BI190" s="166"/>
      <c r="BJ190" s="166"/>
      <c r="BK190" s="166"/>
    </row>
    <row r="191" spans="1:63" ht="145.5" customHeight="1">
      <c r="A191" s="108">
        <v>185</v>
      </c>
      <c r="B191" s="159">
        <v>901344</v>
      </c>
      <c r="C191" s="139" t="s">
        <v>506</v>
      </c>
      <c r="D191" s="155" t="s">
        <v>235</v>
      </c>
      <c r="E191" s="122" t="s">
        <v>201</v>
      </c>
      <c r="F191" s="116">
        <v>204</v>
      </c>
      <c r="G191" s="173" t="s">
        <v>507</v>
      </c>
      <c r="H191" s="73">
        <v>17</v>
      </c>
      <c r="I191" s="109">
        <v>0</v>
      </c>
      <c r="J191" s="64">
        <f t="shared" si="901"/>
        <v>17</v>
      </c>
      <c r="K191" s="65">
        <f t="shared" si="902"/>
        <v>136</v>
      </c>
      <c r="L191" s="66">
        <f t="shared" si="903"/>
        <v>0.98076923076923073</v>
      </c>
      <c r="M191" s="67">
        <f t="shared" si="904"/>
        <v>133.38461538461539</v>
      </c>
      <c r="N191" s="73">
        <v>2</v>
      </c>
      <c r="O191" s="67">
        <f t="shared" si="905"/>
        <v>2.9423076923076921</v>
      </c>
      <c r="P191" s="68">
        <v>0</v>
      </c>
      <c r="Q191" s="67">
        <f t="shared" si="906"/>
        <v>0</v>
      </c>
      <c r="R191" s="68">
        <v>0</v>
      </c>
      <c r="S191" s="67">
        <f t="shared" si="907"/>
        <v>0</v>
      </c>
      <c r="T191" s="72">
        <v>10</v>
      </c>
      <c r="U191" s="74">
        <f t="shared" si="819"/>
        <v>8.5</v>
      </c>
      <c r="V191" s="72">
        <v>0</v>
      </c>
      <c r="W191" s="184">
        <v>2</v>
      </c>
      <c r="X191" s="195">
        <v>0</v>
      </c>
      <c r="Y191" s="74">
        <v>0</v>
      </c>
      <c r="Z191" s="183">
        <v>0</v>
      </c>
      <c r="AA191" s="66">
        <f t="shared" si="919"/>
        <v>0.5</v>
      </c>
      <c r="AB191" s="93">
        <f t="shared" ref="AB191:AB192" si="1024">ROUND(M191+O191+Q191+S191+T191+U191+V191+W191+X191+Y191+Z191+AA191,2)</f>
        <v>157.33000000000001</v>
      </c>
      <c r="AC191" s="99">
        <v>0</v>
      </c>
      <c r="AD191" s="99">
        <v>0</v>
      </c>
      <c r="AE191" s="72">
        <v>0</v>
      </c>
      <c r="AF191" s="191">
        <v>0</v>
      </c>
      <c r="AG191" s="145">
        <f t="shared" si="820"/>
        <v>0</v>
      </c>
      <c r="AH191" s="188">
        <v>0</v>
      </c>
      <c r="AI191" s="94">
        <v>100</v>
      </c>
      <c r="AJ191" s="95">
        <f t="shared" si="965"/>
        <v>100</v>
      </c>
      <c r="AK191" s="96">
        <f t="shared" si="966"/>
        <v>0</v>
      </c>
      <c r="AL191" s="147"/>
      <c r="AM191" s="4"/>
      <c r="AN191" s="7">
        <f t="shared" ref="AN191" si="1025">INT(AI191/100)</f>
        <v>1</v>
      </c>
      <c r="AO191" s="7">
        <f t="shared" ref="AO191" si="1026">INT(MOD(AI191,100)/50)</f>
        <v>0</v>
      </c>
      <c r="AP191" s="7">
        <f t="shared" ref="AP191" si="1027">INT(MOD(AI191,50)/20)</f>
        <v>0</v>
      </c>
      <c r="AQ191" s="7">
        <f t="shared" ref="AQ191" si="1028">INT((AI191-AN191*100-AO191*50-AP191*20)/10)</f>
        <v>0</v>
      </c>
      <c r="AR191" s="7">
        <f t="shared" ref="AR191" si="1029">INT(AK191/20000)</f>
        <v>0</v>
      </c>
      <c r="AS191" s="7">
        <f t="shared" ref="AS191" si="1030">INT(MOD(AK191,20000)/10000)</f>
        <v>0</v>
      </c>
      <c r="AT191" s="7">
        <f t="shared" ref="AT191" si="1031">INT(MOD(AK191,10000)/5000)</f>
        <v>0</v>
      </c>
      <c r="AU191" s="7">
        <f t="shared" ref="AU191" si="1032">INT(MOD(AK191,5000)/1000)</f>
        <v>0</v>
      </c>
      <c r="AV191" s="7">
        <f t="shared" ref="AV191" si="1033">INT(MOD(AK191,1000)/500)</f>
        <v>0</v>
      </c>
      <c r="AW191" s="7">
        <f t="shared" ref="AW191" si="1034">INT(MOD(AK191,500)/100)</f>
        <v>0</v>
      </c>
      <c r="AX191" s="75">
        <f t="shared" ref="AX191" si="1035">AN191*100+AO191*50+AP191*20+AQ191*10</f>
        <v>100</v>
      </c>
      <c r="AY191" s="129"/>
      <c r="AZ191" s="129"/>
      <c r="BA191" s="137">
        <v>4424077</v>
      </c>
      <c r="BB191" s="136" t="s">
        <v>346</v>
      </c>
      <c r="BI191" s="166"/>
      <c r="BJ191" s="166"/>
      <c r="BK191" s="166"/>
    </row>
    <row r="192" spans="1:63" ht="145.5" customHeight="1">
      <c r="A192" s="108">
        <v>186</v>
      </c>
      <c r="B192" s="159">
        <v>901346</v>
      </c>
      <c r="C192" s="139" t="s">
        <v>508</v>
      </c>
      <c r="D192" s="155" t="s">
        <v>107</v>
      </c>
      <c r="E192" s="122" t="s">
        <v>201</v>
      </c>
      <c r="F192" s="116">
        <v>204</v>
      </c>
      <c r="G192" s="173" t="s">
        <v>507</v>
      </c>
      <c r="H192" s="73">
        <v>11</v>
      </c>
      <c r="I192" s="109">
        <v>0</v>
      </c>
      <c r="J192" s="64">
        <f t="shared" si="901"/>
        <v>11</v>
      </c>
      <c r="K192" s="65">
        <f t="shared" si="902"/>
        <v>88</v>
      </c>
      <c r="L192" s="66">
        <f t="shared" si="903"/>
        <v>0.98076923076923073</v>
      </c>
      <c r="M192" s="67">
        <f t="shared" si="904"/>
        <v>86.307692307692307</v>
      </c>
      <c r="N192" s="73">
        <v>2</v>
      </c>
      <c r="O192" s="67">
        <f t="shared" si="905"/>
        <v>2.9423076923076921</v>
      </c>
      <c r="P192" s="68">
        <v>0</v>
      </c>
      <c r="Q192" s="67">
        <f t="shared" si="906"/>
        <v>0</v>
      </c>
      <c r="R192" s="68">
        <v>0</v>
      </c>
      <c r="S192" s="67">
        <f t="shared" si="907"/>
        <v>0</v>
      </c>
      <c r="T192" s="72">
        <v>5</v>
      </c>
      <c r="U192" s="74">
        <f t="shared" si="819"/>
        <v>5.5</v>
      </c>
      <c r="V192" s="72">
        <v>0</v>
      </c>
      <c r="W192" s="184">
        <v>2</v>
      </c>
      <c r="X192" s="195">
        <v>0</v>
      </c>
      <c r="Y192" s="74">
        <v>0</v>
      </c>
      <c r="Z192" s="183">
        <v>0</v>
      </c>
      <c r="AA192" s="66">
        <f t="shared" si="919"/>
        <v>0.5</v>
      </c>
      <c r="AB192" s="93">
        <f t="shared" si="1024"/>
        <v>102.25</v>
      </c>
      <c r="AC192" s="99">
        <v>0</v>
      </c>
      <c r="AD192" s="99">
        <v>0</v>
      </c>
      <c r="AE192" s="72">
        <v>0</v>
      </c>
      <c r="AF192" s="191">
        <v>0</v>
      </c>
      <c r="AG192" s="145">
        <f t="shared" si="820"/>
        <v>0</v>
      </c>
      <c r="AH192" s="188">
        <v>0</v>
      </c>
      <c r="AI192" s="94">
        <v>100</v>
      </c>
      <c r="AJ192" s="95">
        <f t="shared" si="965"/>
        <v>100</v>
      </c>
      <c r="AK192" s="96">
        <f t="shared" si="966"/>
        <v>0</v>
      </c>
      <c r="AL192" s="147"/>
      <c r="AM192" s="4"/>
      <c r="AN192" s="7">
        <f t="shared" ref="AN192" si="1036">INT(AI192/100)</f>
        <v>1</v>
      </c>
      <c r="AO192" s="7">
        <f t="shared" ref="AO192" si="1037">INT(MOD(AI192,100)/50)</f>
        <v>0</v>
      </c>
      <c r="AP192" s="7">
        <f t="shared" ref="AP192" si="1038">INT(MOD(AI192,50)/20)</f>
        <v>0</v>
      </c>
      <c r="AQ192" s="7">
        <f t="shared" ref="AQ192" si="1039">INT((AI192-AN192*100-AO192*50-AP192*20)/10)</f>
        <v>0</v>
      </c>
      <c r="AR192" s="7">
        <f t="shared" ref="AR192" si="1040">INT(AK192/20000)</f>
        <v>0</v>
      </c>
      <c r="AS192" s="7">
        <f t="shared" ref="AS192" si="1041">INT(MOD(AK192,20000)/10000)</f>
        <v>0</v>
      </c>
      <c r="AT192" s="7">
        <f t="shared" ref="AT192" si="1042">INT(MOD(AK192,10000)/5000)</f>
        <v>0</v>
      </c>
      <c r="AU192" s="7">
        <f t="shared" ref="AU192" si="1043">INT(MOD(AK192,5000)/1000)</f>
        <v>0</v>
      </c>
      <c r="AV192" s="7">
        <f t="shared" ref="AV192" si="1044">INT(MOD(AK192,1000)/500)</f>
        <v>0</v>
      </c>
      <c r="AW192" s="7">
        <f t="shared" ref="AW192" si="1045">INT(MOD(AK192,500)/100)</f>
        <v>0</v>
      </c>
      <c r="AX192" s="75">
        <f t="shared" ref="AX192" si="1046">AN192*100+AO192*50+AP192*20+AQ192*10</f>
        <v>100</v>
      </c>
      <c r="AY192" s="129"/>
      <c r="AZ192" s="129"/>
      <c r="BA192" s="137">
        <v>4424077</v>
      </c>
      <c r="BB192" s="136" t="s">
        <v>346</v>
      </c>
      <c r="BI192" s="166"/>
      <c r="BJ192" s="166"/>
      <c r="BK192" s="166"/>
    </row>
    <row r="193" spans="1:63" ht="145.5" customHeight="1">
      <c r="A193" s="108">
        <v>187</v>
      </c>
      <c r="B193" s="159">
        <v>901434</v>
      </c>
      <c r="C193" s="139" t="s">
        <v>512</v>
      </c>
      <c r="D193" s="155" t="s">
        <v>236</v>
      </c>
      <c r="E193" s="122" t="s">
        <v>201</v>
      </c>
      <c r="F193" s="116">
        <v>204</v>
      </c>
      <c r="G193" s="173">
        <v>45176</v>
      </c>
      <c r="H193" s="73">
        <v>14</v>
      </c>
      <c r="I193" s="109">
        <v>0</v>
      </c>
      <c r="J193" s="64">
        <f t="shared" si="901"/>
        <v>14</v>
      </c>
      <c r="K193" s="65">
        <f t="shared" si="902"/>
        <v>112</v>
      </c>
      <c r="L193" s="66">
        <f t="shared" si="903"/>
        <v>0.98076923076923073</v>
      </c>
      <c r="M193" s="67">
        <f t="shared" si="904"/>
        <v>109.84615384615384</v>
      </c>
      <c r="N193" s="73">
        <v>0</v>
      </c>
      <c r="O193" s="67">
        <f t="shared" si="905"/>
        <v>0</v>
      </c>
      <c r="P193" s="68">
        <v>0</v>
      </c>
      <c r="Q193" s="67">
        <f t="shared" si="906"/>
        <v>0</v>
      </c>
      <c r="R193" s="68">
        <v>0</v>
      </c>
      <c r="S193" s="67">
        <f t="shared" si="907"/>
        <v>0</v>
      </c>
      <c r="T193" s="72">
        <v>10</v>
      </c>
      <c r="U193" s="74">
        <f t="shared" ref="U193:U216" si="1047">13/26*H193</f>
        <v>7</v>
      </c>
      <c r="V193" s="72">
        <v>0</v>
      </c>
      <c r="W193" s="184">
        <v>2</v>
      </c>
      <c r="X193" s="195">
        <v>0</v>
      </c>
      <c r="Y193" s="74">
        <v>0</v>
      </c>
      <c r="Z193" s="183">
        <v>0</v>
      </c>
      <c r="AA193" s="66">
        <f t="shared" ref="AA193:AA200" si="1048">N193*0.25</f>
        <v>0</v>
      </c>
      <c r="AB193" s="93">
        <f t="shared" ref="AB193:AB196" si="1049">ROUND(M193+O193+Q193+S193+T193+U193+V193+W193+X193+Y193+Z193+AA193,2)</f>
        <v>128.85</v>
      </c>
      <c r="AC193" s="99">
        <v>1</v>
      </c>
      <c r="AD193" s="99">
        <v>2</v>
      </c>
      <c r="AE193" s="72">
        <v>0</v>
      </c>
      <c r="AF193" s="191">
        <v>0</v>
      </c>
      <c r="AG193" s="145">
        <f t="shared" ref="AG193:AG213" si="1050">(IF(((AB193-T193-U193-AA193)*$AP$2-(AC193+AD193)*150000)&lt;1500001,((AB193-T193-U193-AA193)*$AP$2-(AC193+AD193)*150000)*0%,IF(((AB193-T193-U193-AA193)*$AP$2-(AC193+AD193)*150000)&lt;=2000000,(((AB193-T193-U193-AA193)*$AP$2-(AC193+AD193)*150000)*5%-75000),IF(((AB193-T193-U193-AA193)*$AP$2-(AC193+AD193)*150000)&lt;=8500000,(((AB193-T193-U193-AA193)*$AP$2-(AC193+AD193)*150000)*10%-175000),IF(((AB193-T193-U193-AA193)*$AP$2-(AC193+AD193)*150000)&lt;=12500000,(((AB193-T193-U193-AA193)*$AP$2-(AC193+AD193)*150000)*15%-600000),(((AB193-T193-U193-AA193)*$AP$2-(AC193+AD193)*150000)*20%-1250000))))))/$AP$2</f>
        <v>0</v>
      </c>
      <c r="AH193" s="188">
        <v>0</v>
      </c>
      <c r="AI193" s="94">
        <v>100</v>
      </c>
      <c r="AJ193" s="95">
        <f t="shared" si="965"/>
        <v>100</v>
      </c>
      <c r="AK193" s="96">
        <f t="shared" si="966"/>
        <v>0</v>
      </c>
      <c r="AL193" s="147"/>
      <c r="AM193" s="4"/>
      <c r="AN193" s="7">
        <f t="shared" ref="AN193:AN196" si="1051">INT(AI193/100)</f>
        <v>1</v>
      </c>
      <c r="AO193" s="7">
        <f t="shared" ref="AO193:AO196" si="1052">INT(MOD(AI193,100)/50)</f>
        <v>0</v>
      </c>
      <c r="AP193" s="7">
        <f t="shared" ref="AP193:AP196" si="1053">INT(MOD(AI193,50)/20)</f>
        <v>0</v>
      </c>
      <c r="AQ193" s="7">
        <f t="shared" ref="AQ193:AQ196" si="1054">INT((AI193-AN193*100-AO193*50-AP193*20)/10)</f>
        <v>0</v>
      </c>
      <c r="AR193" s="7">
        <f t="shared" ref="AR193:AR196" si="1055">INT(AK193/20000)</f>
        <v>0</v>
      </c>
      <c r="AS193" s="7">
        <f t="shared" ref="AS193:AS196" si="1056">INT(MOD(AK193,20000)/10000)</f>
        <v>0</v>
      </c>
      <c r="AT193" s="7">
        <f t="shared" ref="AT193:AT196" si="1057">INT(MOD(AK193,10000)/5000)</f>
        <v>0</v>
      </c>
      <c r="AU193" s="7">
        <f t="shared" ref="AU193:AU196" si="1058">INT(MOD(AK193,5000)/1000)</f>
        <v>0</v>
      </c>
      <c r="AV193" s="7">
        <f t="shared" ref="AV193:AV196" si="1059">INT(MOD(AK193,1000)/500)</f>
        <v>0</v>
      </c>
      <c r="AW193" s="7">
        <f t="shared" ref="AW193:AW196" si="1060">INT(MOD(AK193,500)/100)</f>
        <v>0</v>
      </c>
      <c r="AX193" s="75">
        <f t="shared" ref="AX193:AX196" si="1061">AN193*100+AO193*50+AP193*20+AQ193*10</f>
        <v>100</v>
      </c>
      <c r="AY193" s="129"/>
      <c r="AZ193" s="129"/>
      <c r="BA193" s="137">
        <v>4424077</v>
      </c>
      <c r="BB193" s="136" t="s">
        <v>346</v>
      </c>
      <c r="BI193" s="166"/>
      <c r="BJ193" s="166"/>
      <c r="BK193" s="166"/>
    </row>
    <row r="194" spans="1:63" ht="145.5" customHeight="1">
      <c r="A194" s="108">
        <v>188</v>
      </c>
      <c r="B194" s="159">
        <v>901439</v>
      </c>
      <c r="C194" s="139" t="s">
        <v>513</v>
      </c>
      <c r="D194" s="155" t="s">
        <v>107</v>
      </c>
      <c r="E194" s="122" t="s">
        <v>201</v>
      </c>
      <c r="F194" s="116">
        <v>204</v>
      </c>
      <c r="G194" s="173">
        <v>45188</v>
      </c>
      <c r="H194" s="73">
        <v>9.5</v>
      </c>
      <c r="I194" s="109">
        <v>0</v>
      </c>
      <c r="J194" s="64">
        <f t="shared" si="901"/>
        <v>9.5</v>
      </c>
      <c r="K194" s="65">
        <f t="shared" si="902"/>
        <v>76</v>
      </c>
      <c r="L194" s="66">
        <f t="shared" si="903"/>
        <v>0.98076923076923073</v>
      </c>
      <c r="M194" s="67">
        <f t="shared" si="904"/>
        <v>74.538461538461533</v>
      </c>
      <c r="N194" s="73">
        <v>2</v>
      </c>
      <c r="O194" s="67">
        <f t="shared" si="905"/>
        <v>2.9423076923076921</v>
      </c>
      <c r="P194" s="68">
        <v>0</v>
      </c>
      <c r="Q194" s="67">
        <f t="shared" si="906"/>
        <v>0</v>
      </c>
      <c r="R194" s="68">
        <v>0</v>
      </c>
      <c r="S194" s="67">
        <f t="shared" si="907"/>
        <v>0</v>
      </c>
      <c r="T194" s="72">
        <v>5</v>
      </c>
      <c r="U194" s="74">
        <f t="shared" si="1047"/>
        <v>4.75</v>
      </c>
      <c r="V194" s="72">
        <v>0</v>
      </c>
      <c r="W194" s="184">
        <v>2</v>
      </c>
      <c r="X194" s="195">
        <v>0</v>
      </c>
      <c r="Y194" s="74">
        <v>0</v>
      </c>
      <c r="Z194" s="183">
        <v>0</v>
      </c>
      <c r="AA194" s="66">
        <f t="shared" si="1048"/>
        <v>0.5</v>
      </c>
      <c r="AB194" s="93">
        <f t="shared" si="1049"/>
        <v>89.73</v>
      </c>
      <c r="AC194" s="99">
        <v>1</v>
      </c>
      <c r="AD194" s="99">
        <v>2</v>
      </c>
      <c r="AE194" s="72">
        <v>0</v>
      </c>
      <c r="AF194" s="191">
        <v>0</v>
      </c>
      <c r="AG194" s="145">
        <f t="shared" si="1050"/>
        <v>0</v>
      </c>
      <c r="AH194" s="188">
        <v>0</v>
      </c>
      <c r="AI194" s="94">
        <v>50</v>
      </c>
      <c r="AJ194" s="95">
        <f t="shared" si="965"/>
        <v>50</v>
      </c>
      <c r="AK194" s="96">
        <f t="shared" si="966"/>
        <v>0</v>
      </c>
      <c r="AL194" s="147"/>
      <c r="AM194" s="4"/>
      <c r="AN194" s="7">
        <f t="shared" si="1051"/>
        <v>0</v>
      </c>
      <c r="AO194" s="7">
        <f t="shared" si="1052"/>
        <v>1</v>
      </c>
      <c r="AP194" s="7">
        <f t="shared" si="1053"/>
        <v>0</v>
      </c>
      <c r="AQ194" s="7">
        <f t="shared" si="1054"/>
        <v>0</v>
      </c>
      <c r="AR194" s="7">
        <f t="shared" si="1055"/>
        <v>0</v>
      </c>
      <c r="AS194" s="7">
        <f t="shared" si="1056"/>
        <v>0</v>
      </c>
      <c r="AT194" s="7">
        <f t="shared" si="1057"/>
        <v>0</v>
      </c>
      <c r="AU194" s="7">
        <f t="shared" si="1058"/>
        <v>0</v>
      </c>
      <c r="AV194" s="7">
        <f t="shared" si="1059"/>
        <v>0</v>
      </c>
      <c r="AW194" s="7">
        <f t="shared" si="1060"/>
        <v>0</v>
      </c>
      <c r="AX194" s="75">
        <f t="shared" si="1061"/>
        <v>50</v>
      </c>
      <c r="AY194" s="129"/>
      <c r="AZ194" s="129"/>
      <c r="BA194" s="137">
        <v>4424077</v>
      </c>
      <c r="BB194" s="136" t="s">
        <v>346</v>
      </c>
      <c r="BI194" s="166"/>
      <c r="BJ194" s="166"/>
      <c r="BK194" s="166"/>
    </row>
    <row r="195" spans="1:63" ht="145.5" customHeight="1">
      <c r="A195" s="108">
        <v>189</v>
      </c>
      <c r="B195" s="159">
        <v>901441</v>
      </c>
      <c r="C195" s="139" t="s">
        <v>514</v>
      </c>
      <c r="D195" s="155" t="s">
        <v>107</v>
      </c>
      <c r="E195" s="122" t="s">
        <v>201</v>
      </c>
      <c r="F195" s="116">
        <v>204</v>
      </c>
      <c r="G195" s="173">
        <v>45189</v>
      </c>
      <c r="H195" s="73">
        <v>9.5</v>
      </c>
      <c r="I195" s="109">
        <v>0</v>
      </c>
      <c r="J195" s="64">
        <f t="shared" si="901"/>
        <v>9.5</v>
      </c>
      <c r="K195" s="65">
        <f t="shared" si="902"/>
        <v>76</v>
      </c>
      <c r="L195" s="66">
        <f t="shared" si="903"/>
        <v>0.98076923076923073</v>
      </c>
      <c r="M195" s="67">
        <f t="shared" si="904"/>
        <v>74.538461538461533</v>
      </c>
      <c r="N195" s="73">
        <v>4</v>
      </c>
      <c r="O195" s="67">
        <f t="shared" si="905"/>
        <v>5.8846153846153841</v>
      </c>
      <c r="P195" s="68">
        <v>0</v>
      </c>
      <c r="Q195" s="67">
        <f t="shared" si="906"/>
        <v>0</v>
      </c>
      <c r="R195" s="68">
        <v>0</v>
      </c>
      <c r="S195" s="67">
        <f t="shared" si="907"/>
        <v>0</v>
      </c>
      <c r="T195" s="72">
        <v>5</v>
      </c>
      <c r="U195" s="74">
        <f t="shared" si="1047"/>
        <v>4.75</v>
      </c>
      <c r="V195" s="72">
        <v>0</v>
      </c>
      <c r="W195" s="184">
        <v>2</v>
      </c>
      <c r="X195" s="195">
        <v>0</v>
      </c>
      <c r="Y195" s="74">
        <v>0</v>
      </c>
      <c r="Z195" s="183">
        <v>0</v>
      </c>
      <c r="AA195" s="66">
        <f t="shared" si="1048"/>
        <v>1</v>
      </c>
      <c r="AB195" s="93">
        <f t="shared" si="1049"/>
        <v>93.17</v>
      </c>
      <c r="AC195" s="99">
        <v>1</v>
      </c>
      <c r="AD195" s="99">
        <v>3</v>
      </c>
      <c r="AE195" s="72">
        <v>0</v>
      </c>
      <c r="AF195" s="191">
        <v>0</v>
      </c>
      <c r="AG195" s="145">
        <f t="shared" si="1050"/>
        <v>0</v>
      </c>
      <c r="AH195" s="188">
        <v>0</v>
      </c>
      <c r="AI195" s="94">
        <v>50</v>
      </c>
      <c r="AJ195" s="95">
        <f t="shared" si="965"/>
        <v>50</v>
      </c>
      <c r="AK195" s="96">
        <f t="shared" si="966"/>
        <v>0</v>
      </c>
      <c r="AL195" s="147"/>
      <c r="AM195" s="4"/>
      <c r="AN195" s="7">
        <f t="shared" si="1051"/>
        <v>0</v>
      </c>
      <c r="AO195" s="7">
        <f t="shared" si="1052"/>
        <v>1</v>
      </c>
      <c r="AP195" s="7">
        <f t="shared" si="1053"/>
        <v>0</v>
      </c>
      <c r="AQ195" s="7">
        <f t="shared" si="1054"/>
        <v>0</v>
      </c>
      <c r="AR195" s="7">
        <f t="shared" si="1055"/>
        <v>0</v>
      </c>
      <c r="AS195" s="7">
        <f t="shared" si="1056"/>
        <v>0</v>
      </c>
      <c r="AT195" s="7">
        <f t="shared" si="1057"/>
        <v>0</v>
      </c>
      <c r="AU195" s="7">
        <f t="shared" si="1058"/>
        <v>0</v>
      </c>
      <c r="AV195" s="7">
        <f t="shared" si="1059"/>
        <v>0</v>
      </c>
      <c r="AW195" s="7">
        <f t="shared" si="1060"/>
        <v>0</v>
      </c>
      <c r="AX195" s="75">
        <f t="shared" si="1061"/>
        <v>50</v>
      </c>
      <c r="AY195" s="129"/>
      <c r="AZ195" s="129"/>
      <c r="BA195" s="137">
        <v>4424077</v>
      </c>
      <c r="BB195" s="136" t="s">
        <v>346</v>
      </c>
      <c r="BI195" s="166">
        <v>1</v>
      </c>
      <c r="BJ195" s="167">
        <v>1</v>
      </c>
    </row>
    <row r="196" spans="1:63" ht="145.5" customHeight="1">
      <c r="A196" s="108">
        <v>190</v>
      </c>
      <c r="B196" s="159">
        <v>901443</v>
      </c>
      <c r="C196" s="139" t="s">
        <v>515</v>
      </c>
      <c r="D196" s="155" t="s">
        <v>83</v>
      </c>
      <c r="E196" s="122" t="s">
        <v>68</v>
      </c>
      <c r="F196" s="116">
        <v>204</v>
      </c>
      <c r="G196" s="174">
        <v>45189</v>
      </c>
      <c r="H196" s="73">
        <v>16</v>
      </c>
      <c r="I196" s="109">
        <v>0</v>
      </c>
      <c r="J196" s="64">
        <f t="shared" si="901"/>
        <v>16</v>
      </c>
      <c r="K196" s="65">
        <f t="shared" si="902"/>
        <v>128</v>
      </c>
      <c r="L196" s="66">
        <f t="shared" si="903"/>
        <v>0.98076923076923073</v>
      </c>
      <c r="M196" s="67">
        <f t="shared" si="904"/>
        <v>125.53846153846153</v>
      </c>
      <c r="N196" s="73">
        <v>4</v>
      </c>
      <c r="O196" s="67">
        <f t="shared" si="905"/>
        <v>5.8846153846153841</v>
      </c>
      <c r="P196" s="68">
        <v>0</v>
      </c>
      <c r="Q196" s="67">
        <f t="shared" si="906"/>
        <v>0</v>
      </c>
      <c r="R196" s="68">
        <v>0</v>
      </c>
      <c r="S196" s="67">
        <f t="shared" si="907"/>
        <v>0</v>
      </c>
      <c r="T196" s="72">
        <v>10</v>
      </c>
      <c r="U196" s="74">
        <f t="shared" si="1047"/>
        <v>8</v>
      </c>
      <c r="V196" s="72">
        <v>0</v>
      </c>
      <c r="W196" s="184">
        <v>2</v>
      </c>
      <c r="X196" s="195">
        <v>0</v>
      </c>
      <c r="Y196" s="74">
        <v>0</v>
      </c>
      <c r="Z196" s="186">
        <v>20</v>
      </c>
      <c r="AA196" s="66">
        <f t="shared" si="1048"/>
        <v>1</v>
      </c>
      <c r="AB196" s="93">
        <f t="shared" si="1049"/>
        <v>172.42</v>
      </c>
      <c r="AC196" s="99">
        <v>1</v>
      </c>
      <c r="AD196" s="99">
        <v>3</v>
      </c>
      <c r="AE196" s="72">
        <v>0</v>
      </c>
      <c r="AF196" s="191">
        <v>0</v>
      </c>
      <c r="AG196" s="145">
        <f t="shared" si="1050"/>
        <v>0</v>
      </c>
      <c r="AH196" s="188">
        <v>0</v>
      </c>
      <c r="AI196" s="94">
        <v>100</v>
      </c>
      <c r="AJ196" s="95">
        <f t="shared" si="965"/>
        <v>100</v>
      </c>
      <c r="AK196" s="96">
        <f t="shared" si="966"/>
        <v>0</v>
      </c>
      <c r="AL196" s="147"/>
      <c r="AM196" s="4"/>
      <c r="AN196" s="7">
        <f t="shared" si="1051"/>
        <v>1</v>
      </c>
      <c r="AO196" s="7">
        <f t="shared" si="1052"/>
        <v>0</v>
      </c>
      <c r="AP196" s="7">
        <f t="shared" si="1053"/>
        <v>0</v>
      </c>
      <c r="AQ196" s="7">
        <f t="shared" si="1054"/>
        <v>0</v>
      </c>
      <c r="AR196" s="7">
        <f t="shared" si="1055"/>
        <v>0</v>
      </c>
      <c r="AS196" s="7">
        <f t="shared" si="1056"/>
        <v>0</v>
      </c>
      <c r="AT196" s="7">
        <f t="shared" si="1057"/>
        <v>0</v>
      </c>
      <c r="AU196" s="7">
        <f t="shared" si="1058"/>
        <v>0</v>
      </c>
      <c r="AV196" s="7">
        <f t="shared" si="1059"/>
        <v>0</v>
      </c>
      <c r="AW196" s="7">
        <f t="shared" si="1060"/>
        <v>0</v>
      </c>
      <c r="AX196" s="75">
        <f t="shared" si="1061"/>
        <v>100</v>
      </c>
      <c r="AY196" s="129"/>
      <c r="AZ196" s="129"/>
      <c r="BA196" s="137">
        <v>4424077</v>
      </c>
      <c r="BB196" s="136" t="s">
        <v>346</v>
      </c>
      <c r="BI196" s="166"/>
      <c r="BJ196" s="166"/>
      <c r="BK196" s="166"/>
    </row>
    <row r="197" spans="1:63" ht="145.5" customHeight="1">
      <c r="A197" s="108">
        <v>191</v>
      </c>
      <c r="B197" s="159">
        <v>901444</v>
      </c>
      <c r="C197" s="139" t="s">
        <v>516</v>
      </c>
      <c r="D197" s="155" t="s">
        <v>85</v>
      </c>
      <c r="E197" s="122" t="s">
        <v>201</v>
      </c>
      <c r="F197" s="116">
        <v>204</v>
      </c>
      <c r="G197" s="174">
        <v>45192</v>
      </c>
      <c r="H197" s="73">
        <v>16.5</v>
      </c>
      <c r="I197" s="109">
        <v>0</v>
      </c>
      <c r="J197" s="64">
        <f t="shared" si="901"/>
        <v>16.5</v>
      </c>
      <c r="K197" s="65">
        <f t="shared" si="902"/>
        <v>132</v>
      </c>
      <c r="L197" s="66">
        <f t="shared" si="903"/>
        <v>0.98076923076923073</v>
      </c>
      <c r="M197" s="67">
        <f t="shared" si="904"/>
        <v>129.46153846153845</v>
      </c>
      <c r="N197" s="73">
        <v>0</v>
      </c>
      <c r="O197" s="67">
        <f t="shared" si="905"/>
        <v>0</v>
      </c>
      <c r="P197" s="68">
        <v>0</v>
      </c>
      <c r="Q197" s="67">
        <f t="shared" si="906"/>
        <v>0</v>
      </c>
      <c r="R197" s="68">
        <v>0</v>
      </c>
      <c r="S197" s="67">
        <f t="shared" si="907"/>
        <v>0</v>
      </c>
      <c r="T197" s="72">
        <v>10</v>
      </c>
      <c r="U197" s="74">
        <f t="shared" si="1047"/>
        <v>8.25</v>
      </c>
      <c r="V197" s="72">
        <v>0</v>
      </c>
      <c r="W197" s="184">
        <v>2</v>
      </c>
      <c r="X197" s="195">
        <v>0</v>
      </c>
      <c r="Y197" s="74">
        <v>0</v>
      </c>
      <c r="Z197" s="183">
        <v>0</v>
      </c>
      <c r="AA197" s="66">
        <f t="shared" si="1048"/>
        <v>0</v>
      </c>
      <c r="AB197" s="93">
        <f t="shared" ref="AB197" si="1062">ROUND(M197+O197+Q197+S197+T197+U197+V197+W197+X197+Y197+Z197+AA197,2)</f>
        <v>149.71</v>
      </c>
      <c r="AC197" s="99">
        <v>0</v>
      </c>
      <c r="AD197" s="99">
        <v>0</v>
      </c>
      <c r="AE197" s="72">
        <v>0</v>
      </c>
      <c r="AF197" s="191">
        <v>0</v>
      </c>
      <c r="AG197" s="145">
        <f t="shared" si="1050"/>
        <v>0</v>
      </c>
      <c r="AH197" s="188">
        <v>0</v>
      </c>
      <c r="AI197" s="94">
        <v>100</v>
      </c>
      <c r="AJ197" s="95">
        <f t="shared" si="965"/>
        <v>100</v>
      </c>
      <c r="AK197" s="96">
        <f t="shared" si="966"/>
        <v>0</v>
      </c>
      <c r="AL197" s="147"/>
      <c r="AM197" s="4"/>
      <c r="AN197" s="7">
        <f t="shared" ref="AN197" si="1063">INT(AI197/100)</f>
        <v>1</v>
      </c>
      <c r="AO197" s="7">
        <f t="shared" ref="AO197" si="1064">INT(MOD(AI197,100)/50)</f>
        <v>0</v>
      </c>
      <c r="AP197" s="7">
        <f t="shared" ref="AP197" si="1065">INT(MOD(AI197,50)/20)</f>
        <v>0</v>
      </c>
      <c r="AQ197" s="7">
        <f t="shared" ref="AQ197" si="1066">INT((AI197-AN197*100-AO197*50-AP197*20)/10)</f>
        <v>0</v>
      </c>
      <c r="AR197" s="7">
        <f t="shared" ref="AR197" si="1067">INT(AK197/20000)</f>
        <v>0</v>
      </c>
      <c r="AS197" s="7">
        <f t="shared" ref="AS197" si="1068">INT(MOD(AK197,20000)/10000)</f>
        <v>0</v>
      </c>
      <c r="AT197" s="7">
        <f t="shared" ref="AT197" si="1069">INT(MOD(AK197,10000)/5000)</f>
        <v>0</v>
      </c>
      <c r="AU197" s="7">
        <f t="shared" ref="AU197" si="1070">INT(MOD(AK197,5000)/1000)</f>
        <v>0</v>
      </c>
      <c r="AV197" s="7">
        <f t="shared" ref="AV197" si="1071">INT(MOD(AK197,1000)/500)</f>
        <v>0</v>
      </c>
      <c r="AW197" s="7">
        <f t="shared" ref="AW197" si="1072">INT(MOD(AK197,500)/100)</f>
        <v>0</v>
      </c>
      <c r="AX197" s="75">
        <f t="shared" ref="AX197" si="1073">AN197*100+AO197*50+AP197*20+AQ197*10</f>
        <v>100</v>
      </c>
      <c r="AY197" s="129"/>
      <c r="AZ197" s="129"/>
      <c r="BA197" s="137">
        <v>4424077</v>
      </c>
      <c r="BB197" s="136" t="s">
        <v>346</v>
      </c>
      <c r="BI197" s="166"/>
      <c r="BJ197" s="166"/>
      <c r="BK197" s="166"/>
    </row>
    <row r="198" spans="1:63" ht="145.5" customHeight="1">
      <c r="A198" s="108">
        <v>192</v>
      </c>
      <c r="B198" s="159">
        <v>901463</v>
      </c>
      <c r="C198" s="139" t="s">
        <v>520</v>
      </c>
      <c r="D198" s="155" t="s">
        <v>86</v>
      </c>
      <c r="E198" s="122" t="s">
        <v>201</v>
      </c>
      <c r="F198" s="150">
        <v>204</v>
      </c>
      <c r="G198" s="174">
        <v>45234</v>
      </c>
      <c r="H198" s="73">
        <v>9</v>
      </c>
      <c r="I198" s="109">
        <v>0</v>
      </c>
      <c r="J198" s="64">
        <f t="shared" si="901"/>
        <v>9</v>
      </c>
      <c r="K198" s="65">
        <f t="shared" ref="K198:K231" si="1074">J198*8</f>
        <v>72</v>
      </c>
      <c r="L198" s="66">
        <f t="shared" ref="L198:L231" si="1075">F198/26/8</f>
        <v>0.98076923076923073</v>
      </c>
      <c r="M198" s="67">
        <f t="shared" ref="M198:M231" si="1076">F198/26*J198</f>
        <v>70.615384615384613</v>
      </c>
      <c r="N198" s="73">
        <v>0</v>
      </c>
      <c r="O198" s="67">
        <f t="shared" ref="O198:O231" si="1077">F198/26/8*1.5*N198</f>
        <v>0</v>
      </c>
      <c r="P198" s="68">
        <v>0</v>
      </c>
      <c r="Q198" s="67">
        <f t="shared" ref="Q198:Q231" si="1078">F198/26/8*2*P198</f>
        <v>0</v>
      </c>
      <c r="R198" s="68">
        <v>0</v>
      </c>
      <c r="S198" s="67">
        <f t="shared" ref="S198:S231" si="1079">F198/26/8*2*R198</f>
        <v>0</v>
      </c>
      <c r="T198" s="72">
        <v>5</v>
      </c>
      <c r="U198" s="74">
        <f t="shared" si="1047"/>
        <v>4.5</v>
      </c>
      <c r="V198" s="72">
        <v>0</v>
      </c>
      <c r="W198" s="184">
        <v>0</v>
      </c>
      <c r="X198" s="195">
        <v>0</v>
      </c>
      <c r="Y198" s="74">
        <v>0</v>
      </c>
      <c r="Z198" s="74">
        <v>0</v>
      </c>
      <c r="AA198" s="66">
        <f t="shared" si="1048"/>
        <v>0</v>
      </c>
      <c r="AB198" s="93">
        <f t="shared" ref="AB198" si="1080">ROUND(M198+O198+Q198+S198+T198+U198+V198+W198+X198+Y198+Z198+AA198,2)</f>
        <v>80.12</v>
      </c>
      <c r="AC198" s="99">
        <v>1</v>
      </c>
      <c r="AD198" s="99">
        <v>2</v>
      </c>
      <c r="AE198" s="72">
        <v>0</v>
      </c>
      <c r="AF198" s="191">
        <v>0</v>
      </c>
      <c r="AG198" s="145">
        <f t="shared" si="1050"/>
        <v>0</v>
      </c>
      <c r="AH198" s="188">
        <v>0</v>
      </c>
      <c r="AI198" s="94">
        <v>50</v>
      </c>
      <c r="AJ198" s="95">
        <f t="shared" si="965"/>
        <v>50</v>
      </c>
      <c r="AK198" s="96">
        <f t="shared" si="966"/>
        <v>0</v>
      </c>
      <c r="AL198" s="147"/>
      <c r="AM198" s="4"/>
      <c r="AN198" s="7">
        <f t="shared" ref="AN198" si="1081">INT(AI198/100)</f>
        <v>0</v>
      </c>
      <c r="AO198" s="7">
        <f t="shared" ref="AO198" si="1082">INT(MOD(AI198,100)/50)</f>
        <v>1</v>
      </c>
      <c r="AP198" s="7">
        <f t="shared" ref="AP198" si="1083">INT(MOD(AI198,50)/20)</f>
        <v>0</v>
      </c>
      <c r="AQ198" s="7">
        <f t="shared" ref="AQ198" si="1084">INT((AI198-AN198*100-AO198*50-AP198*20)/10)</f>
        <v>0</v>
      </c>
      <c r="AR198" s="7">
        <f t="shared" ref="AR198" si="1085">INT(AK198/20000)</f>
        <v>0</v>
      </c>
      <c r="AS198" s="7">
        <f t="shared" ref="AS198" si="1086">INT(MOD(AK198,20000)/10000)</f>
        <v>0</v>
      </c>
      <c r="AT198" s="7">
        <f t="shared" ref="AT198" si="1087">INT(MOD(AK198,10000)/5000)</f>
        <v>0</v>
      </c>
      <c r="AU198" s="7">
        <f t="shared" ref="AU198" si="1088">INT(MOD(AK198,5000)/1000)</f>
        <v>0</v>
      </c>
      <c r="AV198" s="7">
        <f t="shared" ref="AV198" si="1089">INT(MOD(AK198,1000)/500)</f>
        <v>0</v>
      </c>
      <c r="AW198" s="7">
        <f t="shared" ref="AW198" si="1090">INT(MOD(AK198,500)/100)</f>
        <v>0</v>
      </c>
      <c r="AX198" s="75">
        <f t="shared" ref="AX198" si="1091">AN198*100+AO198*50+AP198*20+AQ198*10</f>
        <v>50</v>
      </c>
      <c r="AY198" s="129"/>
      <c r="AZ198" s="129"/>
      <c r="BA198" s="137">
        <v>4424077</v>
      </c>
      <c r="BB198" s="136" t="s">
        <v>346</v>
      </c>
      <c r="BJ198" s="166"/>
      <c r="BK198" s="166"/>
    </row>
    <row r="199" spans="1:63" ht="145.5" customHeight="1">
      <c r="A199" s="108">
        <v>193</v>
      </c>
      <c r="B199" s="159">
        <v>901469</v>
      </c>
      <c r="C199" s="139" t="s">
        <v>521</v>
      </c>
      <c r="D199" s="155" t="s">
        <v>85</v>
      </c>
      <c r="E199" s="122" t="s">
        <v>201</v>
      </c>
      <c r="F199" s="150">
        <v>204</v>
      </c>
      <c r="G199" s="174">
        <v>45241</v>
      </c>
      <c r="H199" s="73">
        <v>13.5</v>
      </c>
      <c r="I199" s="109">
        <v>0</v>
      </c>
      <c r="J199" s="64">
        <f t="shared" ref="J199:J231" si="1092">H199+I199</f>
        <v>13.5</v>
      </c>
      <c r="K199" s="65">
        <f t="shared" si="1074"/>
        <v>108</v>
      </c>
      <c r="L199" s="66">
        <f t="shared" si="1075"/>
        <v>0.98076923076923073</v>
      </c>
      <c r="M199" s="67">
        <f t="shared" si="1076"/>
        <v>105.92307692307692</v>
      </c>
      <c r="N199" s="73">
        <v>0</v>
      </c>
      <c r="O199" s="67">
        <f t="shared" si="1077"/>
        <v>0</v>
      </c>
      <c r="P199" s="68">
        <v>0</v>
      </c>
      <c r="Q199" s="67">
        <f t="shared" si="1078"/>
        <v>0</v>
      </c>
      <c r="R199" s="68">
        <v>0</v>
      </c>
      <c r="S199" s="67">
        <f t="shared" si="1079"/>
        <v>0</v>
      </c>
      <c r="T199" s="72">
        <v>5</v>
      </c>
      <c r="U199" s="74">
        <f t="shared" si="1047"/>
        <v>6.75</v>
      </c>
      <c r="V199" s="72">
        <v>0</v>
      </c>
      <c r="W199" s="184">
        <v>0</v>
      </c>
      <c r="X199" s="195">
        <v>0</v>
      </c>
      <c r="Y199" s="74">
        <v>0</v>
      </c>
      <c r="Z199" s="74">
        <v>0</v>
      </c>
      <c r="AA199" s="66">
        <f t="shared" si="1048"/>
        <v>0</v>
      </c>
      <c r="AB199" s="93">
        <f t="shared" ref="AB199" si="1093">ROUND(M199+O199+Q199+S199+T199+U199+V199+W199+X199+Y199+Z199+AA199,2)</f>
        <v>117.67</v>
      </c>
      <c r="AC199" s="99">
        <v>0</v>
      </c>
      <c r="AD199" s="99">
        <v>0</v>
      </c>
      <c r="AE199" s="72">
        <v>0</v>
      </c>
      <c r="AF199" s="191">
        <v>0</v>
      </c>
      <c r="AG199" s="145">
        <f t="shared" si="1050"/>
        <v>0</v>
      </c>
      <c r="AH199" s="188">
        <v>0</v>
      </c>
      <c r="AI199" s="94">
        <v>100</v>
      </c>
      <c r="AJ199" s="95">
        <f t="shared" si="965"/>
        <v>100</v>
      </c>
      <c r="AK199" s="96">
        <f t="shared" si="966"/>
        <v>0</v>
      </c>
      <c r="AL199" s="147"/>
      <c r="AM199" s="4"/>
      <c r="AN199" s="7">
        <f t="shared" ref="AN199" si="1094">INT(AI199/100)</f>
        <v>1</v>
      </c>
      <c r="AO199" s="7">
        <f t="shared" ref="AO199" si="1095">INT(MOD(AI199,100)/50)</f>
        <v>0</v>
      </c>
      <c r="AP199" s="7">
        <f t="shared" ref="AP199" si="1096">INT(MOD(AI199,50)/20)</f>
        <v>0</v>
      </c>
      <c r="AQ199" s="7">
        <f t="shared" ref="AQ199" si="1097">INT((AI199-AN199*100-AO199*50-AP199*20)/10)</f>
        <v>0</v>
      </c>
      <c r="AR199" s="7">
        <f t="shared" ref="AR199" si="1098">INT(AK199/20000)</f>
        <v>0</v>
      </c>
      <c r="AS199" s="7">
        <f t="shared" ref="AS199" si="1099">INT(MOD(AK199,20000)/10000)</f>
        <v>0</v>
      </c>
      <c r="AT199" s="7">
        <f t="shared" ref="AT199" si="1100">INT(MOD(AK199,10000)/5000)</f>
        <v>0</v>
      </c>
      <c r="AU199" s="7">
        <f t="shared" ref="AU199" si="1101">INT(MOD(AK199,5000)/1000)</f>
        <v>0</v>
      </c>
      <c r="AV199" s="7">
        <f t="shared" ref="AV199" si="1102">INT(MOD(AK199,1000)/500)</f>
        <v>0</v>
      </c>
      <c r="AW199" s="7">
        <f t="shared" ref="AW199" si="1103">INT(MOD(AK199,500)/100)</f>
        <v>0</v>
      </c>
      <c r="AX199" s="75">
        <f t="shared" ref="AX199" si="1104">AN199*100+AO199*50+AP199*20+AQ199*10</f>
        <v>100</v>
      </c>
      <c r="AY199" s="129"/>
      <c r="AZ199" s="129"/>
      <c r="BA199" s="137">
        <v>4424077</v>
      </c>
      <c r="BB199" s="136" t="s">
        <v>346</v>
      </c>
    </row>
    <row r="200" spans="1:63" ht="145.5" customHeight="1">
      <c r="A200" s="108">
        <v>194</v>
      </c>
      <c r="B200" s="159">
        <v>901480</v>
      </c>
      <c r="C200" s="139" t="s">
        <v>523</v>
      </c>
      <c r="D200" s="155" t="s">
        <v>83</v>
      </c>
      <c r="E200" s="122" t="s">
        <v>524</v>
      </c>
      <c r="F200" s="150">
        <v>254</v>
      </c>
      <c r="G200" s="174" t="s">
        <v>522</v>
      </c>
      <c r="H200" s="73">
        <v>17</v>
      </c>
      <c r="I200" s="109">
        <v>0</v>
      </c>
      <c r="J200" s="64">
        <f t="shared" si="1092"/>
        <v>17</v>
      </c>
      <c r="K200" s="65">
        <f t="shared" si="1074"/>
        <v>136</v>
      </c>
      <c r="L200" s="66">
        <f t="shared" si="1075"/>
        <v>1.2211538461538463</v>
      </c>
      <c r="M200" s="67">
        <f t="shared" si="1076"/>
        <v>166.07692307692309</v>
      </c>
      <c r="N200" s="73">
        <v>0</v>
      </c>
      <c r="O200" s="67">
        <f t="shared" si="1077"/>
        <v>0</v>
      </c>
      <c r="P200" s="68">
        <v>0</v>
      </c>
      <c r="Q200" s="67">
        <f t="shared" si="1078"/>
        <v>0</v>
      </c>
      <c r="R200" s="68">
        <v>0</v>
      </c>
      <c r="S200" s="67">
        <f t="shared" si="1079"/>
        <v>0</v>
      </c>
      <c r="T200" s="72">
        <v>0</v>
      </c>
      <c r="U200" s="72">
        <v>0</v>
      </c>
      <c r="V200" s="72">
        <v>0</v>
      </c>
      <c r="W200" s="184">
        <v>0</v>
      </c>
      <c r="X200" s="195">
        <v>0</v>
      </c>
      <c r="Y200" s="74">
        <v>0</v>
      </c>
      <c r="Z200" s="187">
        <v>180</v>
      </c>
      <c r="AA200" s="66">
        <f t="shared" si="1048"/>
        <v>0</v>
      </c>
      <c r="AB200" s="93">
        <f t="shared" ref="AB200" si="1105">ROUND(M200+O200+Q200+S200+T200+U200+V200+W200+X200+Y200+Z200+AA200,2)</f>
        <v>346.08</v>
      </c>
      <c r="AC200" s="99">
        <v>0</v>
      </c>
      <c r="AD200" s="99">
        <v>0</v>
      </c>
      <c r="AE200" s="72">
        <v>0</v>
      </c>
      <c r="AF200" s="191">
        <v>0</v>
      </c>
      <c r="AG200" s="145">
        <f t="shared" si="1050"/>
        <v>0</v>
      </c>
      <c r="AH200" s="188">
        <v>0</v>
      </c>
      <c r="AI200" s="94">
        <v>150</v>
      </c>
      <c r="AJ200" s="95">
        <f t="shared" si="965"/>
        <v>150</v>
      </c>
      <c r="AK200" s="96">
        <f t="shared" si="966"/>
        <v>0</v>
      </c>
      <c r="AL200" s="147"/>
      <c r="AM200" s="4"/>
      <c r="AN200" s="7">
        <f t="shared" ref="AN200" si="1106">INT(AI200/100)</f>
        <v>1</v>
      </c>
      <c r="AO200" s="7">
        <f t="shared" ref="AO200" si="1107">INT(MOD(AI200,100)/50)</f>
        <v>1</v>
      </c>
      <c r="AP200" s="7">
        <f t="shared" ref="AP200" si="1108">INT(MOD(AI200,50)/20)</f>
        <v>0</v>
      </c>
      <c r="AQ200" s="7">
        <f t="shared" ref="AQ200" si="1109">INT((AI200-AN200*100-AO200*50-AP200*20)/10)</f>
        <v>0</v>
      </c>
      <c r="AR200" s="7">
        <f t="shared" ref="AR200" si="1110">INT(AK200/20000)</f>
        <v>0</v>
      </c>
      <c r="AS200" s="7">
        <f t="shared" ref="AS200" si="1111">INT(MOD(AK200,20000)/10000)</f>
        <v>0</v>
      </c>
      <c r="AT200" s="7">
        <f t="shared" ref="AT200" si="1112">INT(MOD(AK200,10000)/5000)</f>
        <v>0</v>
      </c>
      <c r="AU200" s="7">
        <f t="shared" ref="AU200" si="1113">INT(MOD(AK200,5000)/1000)</f>
        <v>0</v>
      </c>
      <c r="AV200" s="7">
        <f t="shared" ref="AV200" si="1114">INT(MOD(AK200,1000)/500)</f>
        <v>0</v>
      </c>
      <c r="AW200" s="7">
        <f t="shared" ref="AW200" si="1115">INT(MOD(AK200,500)/100)</f>
        <v>0</v>
      </c>
      <c r="AX200" s="75">
        <f t="shared" ref="AX200" si="1116">AN200*100+AO200*50+AP200*20+AQ200*10</f>
        <v>150</v>
      </c>
      <c r="AY200" s="129"/>
      <c r="AZ200" s="129"/>
      <c r="BA200" s="137">
        <v>4424077</v>
      </c>
      <c r="BB200" s="136" t="s">
        <v>346</v>
      </c>
    </row>
    <row r="201" spans="1:63" ht="145.5" customHeight="1">
      <c r="A201" s="108">
        <v>195</v>
      </c>
      <c r="B201" s="159">
        <v>901496</v>
      </c>
      <c r="C201" s="139" t="s">
        <v>525</v>
      </c>
      <c r="D201" s="155" t="s">
        <v>88</v>
      </c>
      <c r="E201" s="122" t="s">
        <v>201</v>
      </c>
      <c r="F201" s="150">
        <v>204</v>
      </c>
      <c r="G201" s="174" t="s">
        <v>526</v>
      </c>
      <c r="H201" s="73">
        <v>17</v>
      </c>
      <c r="I201" s="109">
        <v>0</v>
      </c>
      <c r="J201" s="64">
        <f t="shared" si="1092"/>
        <v>17</v>
      </c>
      <c r="K201" s="65">
        <f t="shared" si="1074"/>
        <v>136</v>
      </c>
      <c r="L201" s="66">
        <f t="shared" si="1075"/>
        <v>0.98076923076923073</v>
      </c>
      <c r="M201" s="67">
        <f t="shared" si="1076"/>
        <v>133.38461538461539</v>
      </c>
      <c r="N201" s="73">
        <v>2</v>
      </c>
      <c r="O201" s="67">
        <f t="shared" si="1077"/>
        <v>2.9423076923076921</v>
      </c>
      <c r="P201" s="68">
        <v>0</v>
      </c>
      <c r="Q201" s="67">
        <f t="shared" si="1078"/>
        <v>0</v>
      </c>
      <c r="R201" s="68">
        <v>0</v>
      </c>
      <c r="S201" s="67">
        <f t="shared" si="1079"/>
        <v>0</v>
      </c>
      <c r="T201" s="72">
        <v>10</v>
      </c>
      <c r="U201" s="74">
        <f t="shared" si="1047"/>
        <v>8.5</v>
      </c>
      <c r="V201" s="72">
        <v>0</v>
      </c>
      <c r="W201" s="184">
        <v>0</v>
      </c>
      <c r="X201" s="195">
        <v>0</v>
      </c>
      <c r="Y201" s="74">
        <v>0</v>
      </c>
      <c r="Z201" s="74">
        <v>0</v>
      </c>
      <c r="AA201" s="66">
        <f t="shared" ref="AA201:AA214" si="1117">N201*0.25</f>
        <v>0.5</v>
      </c>
      <c r="AB201" s="93">
        <f t="shared" ref="AB201:AB203" si="1118">ROUND(M201+O201+Q201+S201+T201+U201+V201+W201+X201+Y201+Z201+AA201,2)</f>
        <v>155.33000000000001</v>
      </c>
      <c r="AC201" s="99">
        <v>1</v>
      </c>
      <c r="AD201" s="99">
        <v>2</v>
      </c>
      <c r="AE201" s="72">
        <v>0</v>
      </c>
      <c r="AF201" s="191">
        <v>0</v>
      </c>
      <c r="AG201" s="145">
        <f t="shared" si="1050"/>
        <v>0</v>
      </c>
      <c r="AH201" s="188">
        <v>0</v>
      </c>
      <c r="AI201" s="94">
        <v>100</v>
      </c>
      <c r="AJ201" s="95">
        <f t="shared" ref="AJ201:AJ228" si="1119">ROUNDDOWN(AI201,-1)</f>
        <v>100</v>
      </c>
      <c r="AK201" s="96">
        <f t="shared" ref="AK201:AK228" si="1120">ROUND((AI201-AJ201)*4000,-2)</f>
        <v>0</v>
      </c>
      <c r="AL201" s="147"/>
      <c r="AM201" s="4"/>
      <c r="AN201" s="7">
        <f t="shared" ref="AN201:AN203" si="1121">INT(AI201/100)</f>
        <v>1</v>
      </c>
      <c r="AO201" s="7">
        <f t="shared" ref="AO201:AO203" si="1122">INT(MOD(AI201,100)/50)</f>
        <v>0</v>
      </c>
      <c r="AP201" s="7">
        <f t="shared" ref="AP201:AP203" si="1123">INT(MOD(AI201,50)/20)</f>
        <v>0</v>
      </c>
      <c r="AQ201" s="7">
        <f t="shared" ref="AQ201:AQ203" si="1124">INT((AI201-AN201*100-AO201*50-AP201*20)/10)</f>
        <v>0</v>
      </c>
      <c r="AR201" s="7">
        <f t="shared" ref="AR201:AR203" si="1125">INT(AK201/20000)</f>
        <v>0</v>
      </c>
      <c r="AS201" s="7">
        <f t="shared" ref="AS201:AS203" si="1126">INT(MOD(AK201,20000)/10000)</f>
        <v>0</v>
      </c>
      <c r="AT201" s="7">
        <f t="shared" ref="AT201:AT203" si="1127">INT(MOD(AK201,10000)/5000)</f>
        <v>0</v>
      </c>
      <c r="AU201" s="7">
        <f t="shared" ref="AU201:AU203" si="1128">INT(MOD(AK201,5000)/1000)</f>
        <v>0</v>
      </c>
      <c r="AV201" s="7">
        <f t="shared" ref="AV201:AV203" si="1129">INT(MOD(AK201,1000)/500)</f>
        <v>0</v>
      </c>
      <c r="AW201" s="7">
        <f t="shared" ref="AW201:AW203" si="1130">INT(MOD(AK201,500)/100)</f>
        <v>0</v>
      </c>
      <c r="AX201" s="75">
        <f t="shared" ref="AX201:AX203" si="1131">AN201*100+AO201*50+AP201*20+AQ201*10</f>
        <v>100</v>
      </c>
      <c r="AY201" s="129"/>
      <c r="AZ201" s="129"/>
      <c r="BA201" s="137">
        <v>4424077</v>
      </c>
      <c r="BB201" s="136" t="s">
        <v>346</v>
      </c>
    </row>
    <row r="202" spans="1:63" ht="145.5" customHeight="1">
      <c r="A202" s="108">
        <v>196</v>
      </c>
      <c r="B202" s="159">
        <v>901503</v>
      </c>
      <c r="C202" s="139" t="s">
        <v>528</v>
      </c>
      <c r="D202" s="155" t="s">
        <v>635</v>
      </c>
      <c r="E202" s="122" t="s">
        <v>201</v>
      </c>
      <c r="F202" s="150">
        <v>204</v>
      </c>
      <c r="G202" s="174" t="s">
        <v>529</v>
      </c>
      <c r="H202" s="73">
        <v>15</v>
      </c>
      <c r="I202" s="109">
        <v>0</v>
      </c>
      <c r="J202" s="64">
        <f t="shared" si="1092"/>
        <v>15</v>
      </c>
      <c r="K202" s="65">
        <f t="shared" si="1074"/>
        <v>120</v>
      </c>
      <c r="L202" s="66">
        <f t="shared" si="1075"/>
        <v>0.98076923076923073</v>
      </c>
      <c r="M202" s="67">
        <f t="shared" si="1076"/>
        <v>117.69230769230769</v>
      </c>
      <c r="N202" s="73">
        <v>4</v>
      </c>
      <c r="O202" s="67">
        <f t="shared" si="1077"/>
        <v>5.8846153846153841</v>
      </c>
      <c r="P202" s="68">
        <v>0</v>
      </c>
      <c r="Q202" s="67">
        <f t="shared" si="1078"/>
        <v>0</v>
      </c>
      <c r="R202" s="68">
        <v>0</v>
      </c>
      <c r="S202" s="67">
        <f t="shared" si="1079"/>
        <v>0</v>
      </c>
      <c r="T202" s="72">
        <v>10</v>
      </c>
      <c r="U202" s="74">
        <f t="shared" si="1047"/>
        <v>7.5</v>
      </c>
      <c r="V202" s="72">
        <v>0</v>
      </c>
      <c r="W202" s="184">
        <v>0</v>
      </c>
      <c r="X202" s="195">
        <v>0</v>
      </c>
      <c r="Y202" s="74">
        <v>0</v>
      </c>
      <c r="Z202" s="74">
        <v>0</v>
      </c>
      <c r="AA202" s="66">
        <f t="shared" si="1117"/>
        <v>1</v>
      </c>
      <c r="AB202" s="93">
        <f t="shared" ref="AB202" si="1132">ROUND(M202+O202+Q202+S202+T202+U202+V202+W202+X202+Y202+Z202+AA202,2)</f>
        <v>142.08000000000001</v>
      </c>
      <c r="AC202" s="99">
        <v>1</v>
      </c>
      <c r="AD202" s="99">
        <v>2</v>
      </c>
      <c r="AE202" s="72">
        <v>0</v>
      </c>
      <c r="AF202" s="191">
        <v>0</v>
      </c>
      <c r="AG202" s="145">
        <f t="shared" si="1050"/>
        <v>0</v>
      </c>
      <c r="AH202" s="188">
        <v>0</v>
      </c>
      <c r="AI202" s="94">
        <v>100</v>
      </c>
      <c r="AJ202" s="95">
        <f t="shared" si="1119"/>
        <v>100</v>
      </c>
      <c r="AK202" s="96">
        <f t="shared" si="1120"/>
        <v>0</v>
      </c>
      <c r="AL202" s="147"/>
      <c r="AM202" s="4"/>
      <c r="AN202" s="7">
        <f t="shared" ref="AN202" si="1133">INT(AI202/100)</f>
        <v>1</v>
      </c>
      <c r="AO202" s="7">
        <f t="shared" ref="AO202" si="1134">INT(MOD(AI202,100)/50)</f>
        <v>0</v>
      </c>
      <c r="AP202" s="7">
        <f t="shared" ref="AP202" si="1135">INT(MOD(AI202,50)/20)</f>
        <v>0</v>
      </c>
      <c r="AQ202" s="7">
        <f t="shared" ref="AQ202" si="1136">INT((AI202-AN202*100-AO202*50-AP202*20)/10)</f>
        <v>0</v>
      </c>
      <c r="AR202" s="7">
        <f t="shared" ref="AR202" si="1137">INT(AK202/20000)</f>
        <v>0</v>
      </c>
      <c r="AS202" s="7">
        <f t="shared" ref="AS202" si="1138">INT(MOD(AK202,20000)/10000)</f>
        <v>0</v>
      </c>
      <c r="AT202" s="7">
        <f t="shared" ref="AT202" si="1139">INT(MOD(AK202,10000)/5000)</f>
        <v>0</v>
      </c>
      <c r="AU202" s="7">
        <f t="shared" ref="AU202" si="1140">INT(MOD(AK202,5000)/1000)</f>
        <v>0</v>
      </c>
      <c r="AV202" s="7">
        <f t="shared" ref="AV202" si="1141">INT(MOD(AK202,1000)/500)</f>
        <v>0</v>
      </c>
      <c r="AW202" s="7">
        <f t="shared" ref="AW202" si="1142">INT(MOD(AK202,500)/100)</f>
        <v>0</v>
      </c>
      <c r="AX202" s="75">
        <f t="shared" ref="AX202" si="1143">AN202*100+AO202*50+AP202*20+AQ202*10</f>
        <v>100</v>
      </c>
      <c r="AY202" s="129"/>
      <c r="AZ202" s="129"/>
      <c r="BA202" s="137">
        <v>4424077</v>
      </c>
      <c r="BB202" s="136" t="s">
        <v>346</v>
      </c>
    </row>
    <row r="203" spans="1:63" ht="145.5" customHeight="1">
      <c r="A203" s="108">
        <v>197</v>
      </c>
      <c r="B203" s="159">
        <v>901504</v>
      </c>
      <c r="C203" s="139" t="s">
        <v>530</v>
      </c>
      <c r="D203" s="155" t="s">
        <v>91</v>
      </c>
      <c r="E203" s="122" t="s">
        <v>201</v>
      </c>
      <c r="F203" s="150">
        <v>204</v>
      </c>
      <c r="G203" s="174" t="s">
        <v>529</v>
      </c>
      <c r="H203" s="73">
        <v>15</v>
      </c>
      <c r="I203" s="109">
        <v>0</v>
      </c>
      <c r="J203" s="64">
        <f t="shared" si="1092"/>
        <v>15</v>
      </c>
      <c r="K203" s="65">
        <f t="shared" si="1074"/>
        <v>120</v>
      </c>
      <c r="L203" s="66">
        <f t="shared" si="1075"/>
        <v>0.98076923076923073</v>
      </c>
      <c r="M203" s="67">
        <f t="shared" si="1076"/>
        <v>117.69230769230769</v>
      </c>
      <c r="N203" s="73">
        <v>0</v>
      </c>
      <c r="O203" s="67">
        <f t="shared" si="1077"/>
        <v>0</v>
      </c>
      <c r="P203" s="68">
        <v>0</v>
      </c>
      <c r="Q203" s="67">
        <f t="shared" si="1078"/>
        <v>0</v>
      </c>
      <c r="R203" s="68">
        <v>0</v>
      </c>
      <c r="S203" s="67">
        <f t="shared" si="1079"/>
        <v>0</v>
      </c>
      <c r="T203" s="72">
        <v>10</v>
      </c>
      <c r="U203" s="74">
        <f t="shared" si="1047"/>
        <v>7.5</v>
      </c>
      <c r="V203" s="72">
        <v>0</v>
      </c>
      <c r="W203" s="184">
        <v>0</v>
      </c>
      <c r="X203" s="195">
        <v>0</v>
      </c>
      <c r="Y203" s="74">
        <v>0</v>
      </c>
      <c r="Z203" s="74">
        <v>0</v>
      </c>
      <c r="AA203" s="66">
        <f t="shared" si="1117"/>
        <v>0</v>
      </c>
      <c r="AB203" s="93">
        <f t="shared" si="1118"/>
        <v>135.19</v>
      </c>
      <c r="AC203" s="99">
        <v>0</v>
      </c>
      <c r="AD203" s="99">
        <v>0</v>
      </c>
      <c r="AE203" s="72">
        <v>0</v>
      </c>
      <c r="AF203" s="191">
        <v>0</v>
      </c>
      <c r="AG203" s="145">
        <f t="shared" si="1050"/>
        <v>0</v>
      </c>
      <c r="AH203" s="188">
        <v>0</v>
      </c>
      <c r="AI203" s="94">
        <v>100</v>
      </c>
      <c r="AJ203" s="95">
        <f t="shared" si="1119"/>
        <v>100</v>
      </c>
      <c r="AK203" s="96">
        <f t="shared" si="1120"/>
        <v>0</v>
      </c>
      <c r="AL203" s="147"/>
      <c r="AM203" s="4"/>
      <c r="AN203" s="7">
        <f t="shared" si="1121"/>
        <v>1</v>
      </c>
      <c r="AO203" s="7">
        <f t="shared" si="1122"/>
        <v>0</v>
      </c>
      <c r="AP203" s="7">
        <f t="shared" si="1123"/>
        <v>0</v>
      </c>
      <c r="AQ203" s="7">
        <f t="shared" si="1124"/>
        <v>0</v>
      </c>
      <c r="AR203" s="7">
        <f t="shared" si="1125"/>
        <v>0</v>
      </c>
      <c r="AS203" s="7">
        <f t="shared" si="1126"/>
        <v>0</v>
      </c>
      <c r="AT203" s="7">
        <f t="shared" si="1127"/>
        <v>0</v>
      </c>
      <c r="AU203" s="7">
        <f t="shared" si="1128"/>
        <v>0</v>
      </c>
      <c r="AV203" s="7">
        <f t="shared" si="1129"/>
        <v>0</v>
      </c>
      <c r="AW203" s="7">
        <f t="shared" si="1130"/>
        <v>0</v>
      </c>
      <c r="AX203" s="75">
        <f t="shared" si="1131"/>
        <v>100</v>
      </c>
      <c r="AY203" s="129"/>
      <c r="AZ203" s="129"/>
      <c r="BA203" s="137">
        <v>4424077</v>
      </c>
      <c r="BB203" s="136" t="s">
        <v>346</v>
      </c>
    </row>
    <row r="204" spans="1:63" ht="145.5" customHeight="1">
      <c r="A204" s="108">
        <v>198</v>
      </c>
      <c r="B204" s="159">
        <v>901518</v>
      </c>
      <c r="C204" s="139" t="s">
        <v>532</v>
      </c>
      <c r="D204" s="155" t="s">
        <v>96</v>
      </c>
      <c r="E204" s="122" t="s">
        <v>201</v>
      </c>
      <c r="F204" s="150">
        <v>204</v>
      </c>
      <c r="G204" s="174" t="s">
        <v>531</v>
      </c>
      <c r="H204" s="73">
        <v>17</v>
      </c>
      <c r="I204" s="109">
        <v>0</v>
      </c>
      <c r="J204" s="64">
        <f t="shared" si="1092"/>
        <v>17</v>
      </c>
      <c r="K204" s="65">
        <f t="shared" si="1074"/>
        <v>136</v>
      </c>
      <c r="L204" s="66">
        <f t="shared" si="1075"/>
        <v>0.98076923076923073</v>
      </c>
      <c r="M204" s="67">
        <f t="shared" si="1076"/>
        <v>133.38461538461539</v>
      </c>
      <c r="N204" s="73">
        <v>0</v>
      </c>
      <c r="O204" s="67">
        <f t="shared" si="1077"/>
        <v>0</v>
      </c>
      <c r="P204" s="68">
        <v>0</v>
      </c>
      <c r="Q204" s="67">
        <f t="shared" si="1078"/>
        <v>0</v>
      </c>
      <c r="R204" s="68">
        <v>0</v>
      </c>
      <c r="S204" s="67">
        <f t="shared" si="1079"/>
        <v>0</v>
      </c>
      <c r="T204" s="72">
        <v>10</v>
      </c>
      <c r="U204" s="74">
        <f t="shared" si="1047"/>
        <v>8.5</v>
      </c>
      <c r="V204" s="72">
        <v>0</v>
      </c>
      <c r="W204" s="184">
        <v>0</v>
      </c>
      <c r="X204" s="195">
        <v>0</v>
      </c>
      <c r="Y204" s="74">
        <v>0</v>
      </c>
      <c r="Z204" s="74">
        <v>0</v>
      </c>
      <c r="AA204" s="66">
        <f t="shared" si="1117"/>
        <v>0</v>
      </c>
      <c r="AB204" s="93">
        <f t="shared" ref="AB204:AB217" si="1144">ROUND(M204+O204+Q204+S204+T204+U204+V204+W204+X204+Y204+Z204+AA204,2)</f>
        <v>151.88</v>
      </c>
      <c r="AC204" s="99">
        <v>1</v>
      </c>
      <c r="AD204" s="99">
        <v>2</v>
      </c>
      <c r="AE204" s="72">
        <v>0</v>
      </c>
      <c r="AF204" s="191">
        <v>0</v>
      </c>
      <c r="AG204" s="145">
        <f t="shared" si="1050"/>
        <v>0</v>
      </c>
      <c r="AH204" s="188">
        <v>0</v>
      </c>
      <c r="AI204" s="94">
        <v>100</v>
      </c>
      <c r="AJ204" s="95">
        <f t="shared" si="1119"/>
        <v>100</v>
      </c>
      <c r="AK204" s="96">
        <f t="shared" si="1120"/>
        <v>0</v>
      </c>
      <c r="AL204" s="147"/>
      <c r="AM204" s="4"/>
      <c r="AN204" s="7">
        <f t="shared" ref="AN204:AN217" si="1145">INT(AI204/100)</f>
        <v>1</v>
      </c>
      <c r="AO204" s="7">
        <f t="shared" ref="AO204:AO217" si="1146">INT(MOD(AI204,100)/50)</f>
        <v>0</v>
      </c>
      <c r="AP204" s="7">
        <f t="shared" ref="AP204:AP217" si="1147">INT(MOD(AI204,50)/20)</f>
        <v>0</v>
      </c>
      <c r="AQ204" s="7">
        <f t="shared" ref="AQ204:AQ217" si="1148">INT((AI204-AN204*100-AO204*50-AP204*20)/10)</f>
        <v>0</v>
      </c>
      <c r="AR204" s="7">
        <f t="shared" ref="AR204:AR217" si="1149">INT(AK204/20000)</f>
        <v>0</v>
      </c>
      <c r="AS204" s="7">
        <f t="shared" ref="AS204:AS217" si="1150">INT(MOD(AK204,20000)/10000)</f>
        <v>0</v>
      </c>
      <c r="AT204" s="7">
        <f t="shared" ref="AT204:AT217" si="1151">INT(MOD(AK204,10000)/5000)</f>
        <v>0</v>
      </c>
      <c r="AU204" s="7">
        <f t="shared" ref="AU204:AU217" si="1152">INT(MOD(AK204,5000)/1000)</f>
        <v>0</v>
      </c>
      <c r="AV204" s="7">
        <f t="shared" ref="AV204:AV217" si="1153">INT(MOD(AK204,1000)/500)</f>
        <v>0</v>
      </c>
      <c r="AW204" s="7">
        <f t="shared" ref="AW204:AW217" si="1154">INT(MOD(AK204,500)/100)</f>
        <v>0</v>
      </c>
      <c r="AX204" s="75">
        <f t="shared" ref="AX204:AX217" si="1155">AN204*100+AO204*50+AP204*20+AQ204*10</f>
        <v>100</v>
      </c>
      <c r="AY204" s="129"/>
      <c r="AZ204" s="129"/>
      <c r="BA204" s="137">
        <v>4424077</v>
      </c>
      <c r="BB204" s="136" t="s">
        <v>346</v>
      </c>
    </row>
    <row r="205" spans="1:63" ht="145.5" customHeight="1">
      <c r="A205" s="108">
        <v>199</v>
      </c>
      <c r="B205" s="178">
        <v>901526</v>
      </c>
      <c r="C205" s="139" t="s">
        <v>534</v>
      </c>
      <c r="D205" s="155" t="s">
        <v>85</v>
      </c>
      <c r="E205" s="122" t="s">
        <v>201</v>
      </c>
      <c r="F205" s="150">
        <v>204</v>
      </c>
      <c r="G205" s="174" t="s">
        <v>533</v>
      </c>
      <c r="H205" s="73">
        <v>17</v>
      </c>
      <c r="I205" s="109">
        <v>0</v>
      </c>
      <c r="J205" s="64">
        <f t="shared" si="1092"/>
        <v>17</v>
      </c>
      <c r="K205" s="65">
        <f t="shared" si="1074"/>
        <v>136</v>
      </c>
      <c r="L205" s="66">
        <f t="shared" si="1075"/>
        <v>0.98076923076923073</v>
      </c>
      <c r="M205" s="67">
        <f t="shared" si="1076"/>
        <v>133.38461538461539</v>
      </c>
      <c r="N205" s="73">
        <v>0</v>
      </c>
      <c r="O205" s="67">
        <f t="shared" si="1077"/>
        <v>0</v>
      </c>
      <c r="P205" s="68">
        <v>0</v>
      </c>
      <c r="Q205" s="67">
        <f t="shared" si="1078"/>
        <v>0</v>
      </c>
      <c r="R205" s="68">
        <v>0</v>
      </c>
      <c r="S205" s="67">
        <f t="shared" si="1079"/>
        <v>0</v>
      </c>
      <c r="T205" s="72">
        <v>10</v>
      </c>
      <c r="U205" s="74">
        <f t="shared" si="1047"/>
        <v>8.5</v>
      </c>
      <c r="V205" s="72">
        <v>0</v>
      </c>
      <c r="W205" s="184">
        <v>0</v>
      </c>
      <c r="X205" s="195">
        <v>0</v>
      </c>
      <c r="Y205" s="74">
        <v>0</v>
      </c>
      <c r="Z205" s="74">
        <v>0</v>
      </c>
      <c r="AA205" s="66">
        <f t="shared" si="1117"/>
        <v>0</v>
      </c>
      <c r="AB205" s="93">
        <f t="shared" ref="AB205" si="1156">ROUND(M205+O205+Q205+S205+T205+U205+V205+W205+X205+Y205+Z205+AA205,2)</f>
        <v>151.88</v>
      </c>
      <c r="AC205" s="99">
        <v>1</v>
      </c>
      <c r="AD205" s="99">
        <v>2</v>
      </c>
      <c r="AE205" s="72">
        <v>0</v>
      </c>
      <c r="AF205" s="191">
        <v>0</v>
      </c>
      <c r="AG205" s="145">
        <f t="shared" si="1050"/>
        <v>0</v>
      </c>
      <c r="AH205" s="188">
        <v>0</v>
      </c>
      <c r="AI205" s="94">
        <v>100</v>
      </c>
      <c r="AJ205" s="95">
        <f t="shared" si="1119"/>
        <v>100</v>
      </c>
      <c r="AK205" s="96">
        <f t="shared" si="1120"/>
        <v>0</v>
      </c>
      <c r="AL205" s="147"/>
      <c r="AM205" s="4"/>
      <c r="AN205" s="7">
        <f t="shared" ref="AN205" si="1157">INT(AI205/100)</f>
        <v>1</v>
      </c>
      <c r="AO205" s="7">
        <f t="shared" ref="AO205" si="1158">INT(MOD(AI205,100)/50)</f>
        <v>0</v>
      </c>
      <c r="AP205" s="7">
        <f t="shared" ref="AP205" si="1159">INT(MOD(AI205,50)/20)</f>
        <v>0</v>
      </c>
      <c r="AQ205" s="7">
        <f t="shared" ref="AQ205" si="1160">INT((AI205-AN205*100-AO205*50-AP205*20)/10)</f>
        <v>0</v>
      </c>
      <c r="AR205" s="7">
        <f t="shared" ref="AR205" si="1161">INT(AK205/20000)</f>
        <v>0</v>
      </c>
      <c r="AS205" s="7">
        <f t="shared" ref="AS205" si="1162">INT(MOD(AK205,20000)/10000)</f>
        <v>0</v>
      </c>
      <c r="AT205" s="7">
        <f t="shared" ref="AT205" si="1163">INT(MOD(AK205,10000)/5000)</f>
        <v>0</v>
      </c>
      <c r="AU205" s="7">
        <f t="shared" ref="AU205" si="1164">INT(MOD(AK205,5000)/1000)</f>
        <v>0</v>
      </c>
      <c r="AV205" s="7">
        <f t="shared" ref="AV205" si="1165">INT(MOD(AK205,1000)/500)</f>
        <v>0</v>
      </c>
      <c r="AW205" s="7">
        <f t="shared" ref="AW205" si="1166">INT(MOD(AK205,500)/100)</f>
        <v>0</v>
      </c>
      <c r="AX205" s="75">
        <f t="shared" ref="AX205" si="1167">AN205*100+AO205*50+AP205*20+AQ205*10</f>
        <v>100</v>
      </c>
      <c r="AY205" s="129"/>
      <c r="AZ205" s="129"/>
      <c r="BA205" s="137">
        <v>4424077</v>
      </c>
      <c r="BB205" s="136" t="s">
        <v>346</v>
      </c>
    </row>
    <row r="206" spans="1:63" ht="145.5" customHeight="1">
      <c r="A206" s="108">
        <v>200</v>
      </c>
      <c r="B206" s="178">
        <v>901528</v>
      </c>
      <c r="C206" s="139" t="s">
        <v>535</v>
      </c>
      <c r="D206" s="155" t="s">
        <v>91</v>
      </c>
      <c r="E206" s="122" t="s">
        <v>201</v>
      </c>
      <c r="F206" s="150">
        <v>204</v>
      </c>
      <c r="G206" s="174" t="s">
        <v>533</v>
      </c>
      <c r="H206" s="73">
        <v>16</v>
      </c>
      <c r="I206" s="109">
        <v>0</v>
      </c>
      <c r="J206" s="64">
        <f t="shared" si="1092"/>
        <v>16</v>
      </c>
      <c r="K206" s="65">
        <f t="shared" si="1074"/>
        <v>128</v>
      </c>
      <c r="L206" s="66">
        <f t="shared" si="1075"/>
        <v>0.98076923076923073</v>
      </c>
      <c r="M206" s="67">
        <f t="shared" si="1076"/>
        <v>125.53846153846153</v>
      </c>
      <c r="N206" s="73">
        <v>0</v>
      </c>
      <c r="O206" s="67">
        <f t="shared" si="1077"/>
        <v>0</v>
      </c>
      <c r="P206" s="68">
        <v>0</v>
      </c>
      <c r="Q206" s="67">
        <f t="shared" si="1078"/>
        <v>0</v>
      </c>
      <c r="R206" s="68">
        <v>0</v>
      </c>
      <c r="S206" s="67">
        <f t="shared" si="1079"/>
        <v>0</v>
      </c>
      <c r="T206" s="72">
        <v>10</v>
      </c>
      <c r="U206" s="74">
        <f t="shared" si="1047"/>
        <v>8</v>
      </c>
      <c r="V206" s="72">
        <v>0</v>
      </c>
      <c r="W206" s="184">
        <v>0</v>
      </c>
      <c r="X206" s="195">
        <v>0</v>
      </c>
      <c r="Y206" s="74">
        <v>0</v>
      </c>
      <c r="Z206" s="183">
        <v>0</v>
      </c>
      <c r="AA206" s="66">
        <f t="shared" si="1117"/>
        <v>0</v>
      </c>
      <c r="AB206" s="93">
        <f t="shared" si="1144"/>
        <v>143.54</v>
      </c>
      <c r="AC206" s="99">
        <v>0</v>
      </c>
      <c r="AD206" s="99">
        <v>0</v>
      </c>
      <c r="AE206" s="72">
        <v>0</v>
      </c>
      <c r="AF206" s="191">
        <v>0</v>
      </c>
      <c r="AG206" s="145">
        <f t="shared" si="1050"/>
        <v>0</v>
      </c>
      <c r="AH206" s="188">
        <v>0</v>
      </c>
      <c r="AI206" s="94">
        <v>100</v>
      </c>
      <c r="AJ206" s="95">
        <f t="shared" si="1119"/>
        <v>100</v>
      </c>
      <c r="AK206" s="96">
        <f t="shared" si="1120"/>
        <v>0</v>
      </c>
      <c r="AL206" s="147"/>
      <c r="AM206" s="4"/>
      <c r="AN206" s="7">
        <f t="shared" si="1145"/>
        <v>1</v>
      </c>
      <c r="AO206" s="7">
        <f t="shared" si="1146"/>
        <v>0</v>
      </c>
      <c r="AP206" s="7">
        <f t="shared" si="1147"/>
        <v>0</v>
      </c>
      <c r="AQ206" s="7">
        <f t="shared" si="1148"/>
        <v>0</v>
      </c>
      <c r="AR206" s="7">
        <f t="shared" si="1149"/>
        <v>0</v>
      </c>
      <c r="AS206" s="7">
        <f t="shared" si="1150"/>
        <v>0</v>
      </c>
      <c r="AT206" s="7">
        <f t="shared" si="1151"/>
        <v>0</v>
      </c>
      <c r="AU206" s="7">
        <f t="shared" si="1152"/>
        <v>0</v>
      </c>
      <c r="AV206" s="7">
        <f t="shared" si="1153"/>
        <v>0</v>
      </c>
      <c r="AW206" s="7">
        <f t="shared" si="1154"/>
        <v>0</v>
      </c>
      <c r="AX206" s="75">
        <f t="shared" si="1155"/>
        <v>100</v>
      </c>
      <c r="AY206" s="129"/>
      <c r="AZ206" s="129"/>
      <c r="BA206" s="137">
        <v>4424077</v>
      </c>
      <c r="BB206" s="136" t="s">
        <v>346</v>
      </c>
    </row>
    <row r="207" spans="1:63" ht="145.5" customHeight="1">
      <c r="A207" s="108">
        <v>201</v>
      </c>
      <c r="B207" s="178">
        <v>901533</v>
      </c>
      <c r="C207" s="139" t="s">
        <v>537</v>
      </c>
      <c r="D207" s="155" t="s">
        <v>91</v>
      </c>
      <c r="E207" s="122" t="s">
        <v>201</v>
      </c>
      <c r="F207" s="150">
        <v>204</v>
      </c>
      <c r="G207" s="174" t="s">
        <v>536</v>
      </c>
      <c r="H207" s="73">
        <v>12</v>
      </c>
      <c r="I207" s="109">
        <v>0</v>
      </c>
      <c r="J207" s="64">
        <f t="shared" si="1092"/>
        <v>12</v>
      </c>
      <c r="K207" s="65">
        <f t="shared" si="1074"/>
        <v>96</v>
      </c>
      <c r="L207" s="66">
        <f t="shared" si="1075"/>
        <v>0.98076923076923073</v>
      </c>
      <c r="M207" s="67">
        <f t="shared" si="1076"/>
        <v>94.153846153846146</v>
      </c>
      <c r="N207" s="73">
        <v>0</v>
      </c>
      <c r="O207" s="67">
        <f t="shared" si="1077"/>
        <v>0</v>
      </c>
      <c r="P207" s="68">
        <v>0</v>
      </c>
      <c r="Q207" s="67">
        <f t="shared" si="1078"/>
        <v>0</v>
      </c>
      <c r="R207" s="68">
        <v>0</v>
      </c>
      <c r="S207" s="67">
        <f t="shared" si="1079"/>
        <v>0</v>
      </c>
      <c r="T207" s="72">
        <v>5</v>
      </c>
      <c r="U207" s="74">
        <f t="shared" si="1047"/>
        <v>6</v>
      </c>
      <c r="V207" s="72">
        <v>0</v>
      </c>
      <c r="W207" s="184">
        <v>0</v>
      </c>
      <c r="X207" s="195">
        <v>0</v>
      </c>
      <c r="Y207" s="74">
        <v>0</v>
      </c>
      <c r="Z207" s="74">
        <v>0</v>
      </c>
      <c r="AA207" s="66">
        <f t="shared" si="1117"/>
        <v>0</v>
      </c>
      <c r="AB207" s="93">
        <f t="shared" ref="AB207" si="1168">ROUND(M207+O207+Q207+S207+T207+U207+V207+W207+X207+Y207+Z207+AA207,2)</f>
        <v>105.15</v>
      </c>
      <c r="AC207" s="99">
        <v>1</v>
      </c>
      <c r="AD207" s="99">
        <v>3</v>
      </c>
      <c r="AE207" s="72">
        <v>0</v>
      </c>
      <c r="AF207" s="191">
        <v>0</v>
      </c>
      <c r="AG207" s="145">
        <f t="shared" si="1050"/>
        <v>0</v>
      </c>
      <c r="AH207" s="188">
        <v>0</v>
      </c>
      <c r="AI207" s="94">
        <v>100</v>
      </c>
      <c r="AJ207" s="95">
        <f t="shared" si="1119"/>
        <v>100</v>
      </c>
      <c r="AK207" s="96">
        <f t="shared" si="1120"/>
        <v>0</v>
      </c>
      <c r="AL207" s="147"/>
      <c r="AM207" s="4"/>
      <c r="AN207" s="7">
        <f t="shared" ref="AN207" si="1169">INT(AI207/100)</f>
        <v>1</v>
      </c>
      <c r="AO207" s="7">
        <f t="shared" ref="AO207" si="1170">INT(MOD(AI207,100)/50)</f>
        <v>0</v>
      </c>
      <c r="AP207" s="7">
        <f t="shared" ref="AP207" si="1171">INT(MOD(AI207,50)/20)</f>
        <v>0</v>
      </c>
      <c r="AQ207" s="7">
        <f t="shared" ref="AQ207" si="1172">INT((AI207-AN207*100-AO207*50-AP207*20)/10)</f>
        <v>0</v>
      </c>
      <c r="AR207" s="7">
        <f t="shared" ref="AR207" si="1173">INT(AK207/20000)</f>
        <v>0</v>
      </c>
      <c r="AS207" s="7">
        <f t="shared" ref="AS207" si="1174">INT(MOD(AK207,20000)/10000)</f>
        <v>0</v>
      </c>
      <c r="AT207" s="7">
        <f t="shared" ref="AT207" si="1175">INT(MOD(AK207,10000)/5000)</f>
        <v>0</v>
      </c>
      <c r="AU207" s="7">
        <f t="shared" ref="AU207" si="1176">INT(MOD(AK207,5000)/1000)</f>
        <v>0</v>
      </c>
      <c r="AV207" s="7">
        <f t="shared" ref="AV207" si="1177">INT(MOD(AK207,1000)/500)</f>
        <v>0</v>
      </c>
      <c r="AW207" s="7">
        <f t="shared" ref="AW207" si="1178">INT(MOD(AK207,500)/100)</f>
        <v>0</v>
      </c>
      <c r="AX207" s="75">
        <f t="shared" ref="AX207" si="1179">AN207*100+AO207*50+AP207*20+AQ207*10</f>
        <v>100</v>
      </c>
      <c r="AY207" s="129"/>
      <c r="AZ207" s="129"/>
      <c r="BA207" s="137">
        <v>4424077</v>
      </c>
      <c r="BB207" s="136" t="s">
        <v>346</v>
      </c>
    </row>
    <row r="208" spans="1:63" ht="145.5" customHeight="1">
      <c r="A208" s="108">
        <v>202</v>
      </c>
      <c r="B208" s="178">
        <v>901536</v>
      </c>
      <c r="C208" s="139" t="s">
        <v>539</v>
      </c>
      <c r="D208" s="155" t="s">
        <v>107</v>
      </c>
      <c r="E208" s="122" t="s">
        <v>201</v>
      </c>
      <c r="F208" s="150">
        <v>204</v>
      </c>
      <c r="G208" s="174" t="s">
        <v>538</v>
      </c>
      <c r="H208" s="73">
        <v>12</v>
      </c>
      <c r="I208" s="109">
        <v>0</v>
      </c>
      <c r="J208" s="64">
        <f t="shared" si="1092"/>
        <v>12</v>
      </c>
      <c r="K208" s="65">
        <f t="shared" si="1074"/>
        <v>96</v>
      </c>
      <c r="L208" s="66">
        <f t="shared" si="1075"/>
        <v>0.98076923076923073</v>
      </c>
      <c r="M208" s="67">
        <f t="shared" si="1076"/>
        <v>94.153846153846146</v>
      </c>
      <c r="N208" s="73">
        <v>4</v>
      </c>
      <c r="O208" s="67">
        <f t="shared" si="1077"/>
        <v>5.8846153846153841</v>
      </c>
      <c r="P208" s="68">
        <v>0</v>
      </c>
      <c r="Q208" s="67">
        <f t="shared" si="1078"/>
        <v>0</v>
      </c>
      <c r="R208" s="68">
        <v>0</v>
      </c>
      <c r="S208" s="67">
        <f t="shared" si="1079"/>
        <v>0</v>
      </c>
      <c r="T208" s="72">
        <v>5</v>
      </c>
      <c r="U208" s="74">
        <f t="shared" si="1047"/>
        <v>6</v>
      </c>
      <c r="V208" s="72">
        <v>0</v>
      </c>
      <c r="W208" s="184">
        <v>0</v>
      </c>
      <c r="X208" s="195">
        <v>0</v>
      </c>
      <c r="Y208" s="74">
        <v>0</v>
      </c>
      <c r="Z208" s="74">
        <v>0</v>
      </c>
      <c r="AA208" s="66">
        <f t="shared" si="1117"/>
        <v>1</v>
      </c>
      <c r="AB208" s="93">
        <f t="shared" ref="AB208" si="1180">ROUND(M208+O208+Q208+S208+T208+U208+V208+W208+X208+Y208+Z208+AA208,2)</f>
        <v>112.04</v>
      </c>
      <c r="AC208" s="99">
        <v>1</v>
      </c>
      <c r="AD208" s="99">
        <v>2</v>
      </c>
      <c r="AE208" s="72">
        <v>0</v>
      </c>
      <c r="AF208" s="191">
        <v>0</v>
      </c>
      <c r="AG208" s="145">
        <f t="shared" si="1050"/>
        <v>0</v>
      </c>
      <c r="AH208" s="188">
        <v>0</v>
      </c>
      <c r="AI208" s="94">
        <v>100</v>
      </c>
      <c r="AJ208" s="95">
        <f t="shared" si="1119"/>
        <v>100</v>
      </c>
      <c r="AK208" s="96">
        <f t="shared" si="1120"/>
        <v>0</v>
      </c>
      <c r="AL208" s="147"/>
      <c r="AM208" s="4"/>
      <c r="AN208" s="7">
        <f t="shared" ref="AN208" si="1181">INT(AI208/100)</f>
        <v>1</v>
      </c>
      <c r="AO208" s="7">
        <f t="shared" ref="AO208" si="1182">INT(MOD(AI208,100)/50)</f>
        <v>0</v>
      </c>
      <c r="AP208" s="7">
        <f t="shared" ref="AP208" si="1183">INT(MOD(AI208,50)/20)</f>
        <v>0</v>
      </c>
      <c r="AQ208" s="7">
        <f t="shared" ref="AQ208" si="1184">INT((AI208-AN208*100-AO208*50-AP208*20)/10)</f>
        <v>0</v>
      </c>
      <c r="AR208" s="7">
        <f t="shared" ref="AR208" si="1185">INT(AK208/20000)</f>
        <v>0</v>
      </c>
      <c r="AS208" s="7">
        <f t="shared" ref="AS208" si="1186">INT(MOD(AK208,20000)/10000)</f>
        <v>0</v>
      </c>
      <c r="AT208" s="7">
        <f t="shared" ref="AT208" si="1187">INT(MOD(AK208,10000)/5000)</f>
        <v>0</v>
      </c>
      <c r="AU208" s="7">
        <f t="shared" ref="AU208" si="1188">INT(MOD(AK208,5000)/1000)</f>
        <v>0</v>
      </c>
      <c r="AV208" s="7">
        <f t="shared" ref="AV208" si="1189">INT(MOD(AK208,1000)/500)</f>
        <v>0</v>
      </c>
      <c r="AW208" s="7">
        <f t="shared" ref="AW208" si="1190">INT(MOD(AK208,500)/100)</f>
        <v>0</v>
      </c>
      <c r="AX208" s="75">
        <f t="shared" ref="AX208" si="1191">AN208*100+AO208*50+AP208*20+AQ208*10</f>
        <v>100</v>
      </c>
      <c r="AY208" s="129"/>
      <c r="AZ208" s="129"/>
      <c r="BA208" s="137">
        <v>4424077</v>
      </c>
      <c r="BB208" s="136" t="s">
        <v>346</v>
      </c>
    </row>
    <row r="209" spans="1:54" ht="145.5" customHeight="1">
      <c r="A209" s="108">
        <v>203</v>
      </c>
      <c r="B209" s="178">
        <v>901540</v>
      </c>
      <c r="C209" s="139" t="s">
        <v>541</v>
      </c>
      <c r="D209" s="155" t="s">
        <v>86</v>
      </c>
      <c r="E209" s="122" t="s">
        <v>201</v>
      </c>
      <c r="F209" s="150">
        <v>204</v>
      </c>
      <c r="G209" s="174" t="s">
        <v>540</v>
      </c>
      <c r="H209" s="73">
        <v>11.5</v>
      </c>
      <c r="I209" s="109">
        <v>0</v>
      </c>
      <c r="J209" s="64">
        <f t="shared" si="1092"/>
        <v>11.5</v>
      </c>
      <c r="K209" s="65">
        <f t="shared" si="1074"/>
        <v>92</v>
      </c>
      <c r="L209" s="66">
        <f t="shared" si="1075"/>
        <v>0.98076923076923073</v>
      </c>
      <c r="M209" s="67">
        <f t="shared" si="1076"/>
        <v>90.230769230769226</v>
      </c>
      <c r="N209" s="73">
        <v>2</v>
      </c>
      <c r="O209" s="67">
        <f t="shared" si="1077"/>
        <v>2.9423076923076921</v>
      </c>
      <c r="P209" s="68">
        <v>0</v>
      </c>
      <c r="Q209" s="67">
        <f t="shared" si="1078"/>
        <v>0</v>
      </c>
      <c r="R209" s="68">
        <v>0</v>
      </c>
      <c r="S209" s="67">
        <f t="shared" si="1079"/>
        <v>0</v>
      </c>
      <c r="T209" s="72">
        <v>5</v>
      </c>
      <c r="U209" s="74">
        <f t="shared" si="1047"/>
        <v>5.75</v>
      </c>
      <c r="V209" s="72">
        <v>0</v>
      </c>
      <c r="W209" s="184">
        <v>0</v>
      </c>
      <c r="X209" s="195">
        <v>0</v>
      </c>
      <c r="Y209" s="74">
        <v>0</v>
      </c>
      <c r="Z209" s="74">
        <v>0</v>
      </c>
      <c r="AA209" s="66">
        <f t="shared" si="1117"/>
        <v>0.5</v>
      </c>
      <c r="AB209" s="93">
        <f t="shared" ref="AB209" si="1192">ROUND(M209+O209+Q209+S209+T209+U209+V209+W209+X209+Y209+Z209+AA209,2)</f>
        <v>104.42</v>
      </c>
      <c r="AC209" s="99">
        <v>1</v>
      </c>
      <c r="AD209" s="99">
        <v>2</v>
      </c>
      <c r="AE209" s="72">
        <v>0</v>
      </c>
      <c r="AF209" s="191">
        <v>0</v>
      </c>
      <c r="AG209" s="145">
        <f t="shared" si="1050"/>
        <v>0</v>
      </c>
      <c r="AH209" s="188">
        <v>0</v>
      </c>
      <c r="AI209" s="94">
        <v>100</v>
      </c>
      <c r="AJ209" s="95">
        <f t="shared" si="1119"/>
        <v>100</v>
      </c>
      <c r="AK209" s="96">
        <f t="shared" si="1120"/>
        <v>0</v>
      </c>
      <c r="AL209" s="147"/>
      <c r="AM209" s="4"/>
      <c r="AN209" s="7">
        <f t="shared" ref="AN209" si="1193">INT(AI209/100)</f>
        <v>1</v>
      </c>
      <c r="AO209" s="7">
        <f t="shared" ref="AO209" si="1194">INT(MOD(AI209,100)/50)</f>
        <v>0</v>
      </c>
      <c r="AP209" s="7">
        <f t="shared" ref="AP209" si="1195">INT(MOD(AI209,50)/20)</f>
        <v>0</v>
      </c>
      <c r="AQ209" s="7">
        <f t="shared" ref="AQ209" si="1196">INT((AI209-AN209*100-AO209*50-AP209*20)/10)</f>
        <v>0</v>
      </c>
      <c r="AR209" s="7">
        <f t="shared" ref="AR209" si="1197">INT(AK209/20000)</f>
        <v>0</v>
      </c>
      <c r="AS209" s="7">
        <f t="shared" ref="AS209" si="1198">INT(MOD(AK209,20000)/10000)</f>
        <v>0</v>
      </c>
      <c r="AT209" s="7">
        <f t="shared" ref="AT209" si="1199">INT(MOD(AK209,10000)/5000)</f>
        <v>0</v>
      </c>
      <c r="AU209" s="7">
        <f t="shared" ref="AU209" si="1200">INT(MOD(AK209,5000)/1000)</f>
        <v>0</v>
      </c>
      <c r="AV209" s="7">
        <f t="shared" ref="AV209" si="1201">INT(MOD(AK209,1000)/500)</f>
        <v>0</v>
      </c>
      <c r="AW209" s="7">
        <f t="shared" ref="AW209" si="1202">INT(MOD(AK209,500)/100)</f>
        <v>0</v>
      </c>
      <c r="AX209" s="75">
        <f t="shared" ref="AX209" si="1203">AN209*100+AO209*50+AP209*20+AQ209*10</f>
        <v>100</v>
      </c>
      <c r="AY209" s="129"/>
      <c r="AZ209" s="129"/>
      <c r="BA209" s="137">
        <v>4424077</v>
      </c>
      <c r="BB209" s="136" t="s">
        <v>346</v>
      </c>
    </row>
    <row r="210" spans="1:54" ht="145.5" customHeight="1">
      <c r="A210" s="108">
        <v>204</v>
      </c>
      <c r="B210" s="178">
        <v>901544</v>
      </c>
      <c r="C210" s="139" t="s">
        <v>542</v>
      </c>
      <c r="D210" s="155" t="s">
        <v>85</v>
      </c>
      <c r="E210" s="122" t="s">
        <v>201</v>
      </c>
      <c r="F210" s="150">
        <v>204</v>
      </c>
      <c r="G210" s="174" t="s">
        <v>543</v>
      </c>
      <c r="H210" s="73">
        <v>17</v>
      </c>
      <c r="I210" s="109">
        <v>0</v>
      </c>
      <c r="J210" s="64">
        <f t="shared" si="1092"/>
        <v>17</v>
      </c>
      <c r="K210" s="65">
        <f t="shared" si="1074"/>
        <v>136</v>
      </c>
      <c r="L210" s="66">
        <f t="shared" si="1075"/>
        <v>0.98076923076923073</v>
      </c>
      <c r="M210" s="67">
        <f t="shared" si="1076"/>
        <v>133.38461538461539</v>
      </c>
      <c r="N210" s="73">
        <v>2</v>
      </c>
      <c r="O210" s="67">
        <f t="shared" si="1077"/>
        <v>2.9423076923076921</v>
      </c>
      <c r="P210" s="68">
        <v>0</v>
      </c>
      <c r="Q210" s="67">
        <f t="shared" si="1078"/>
        <v>0</v>
      </c>
      <c r="R210" s="68">
        <v>0</v>
      </c>
      <c r="S210" s="67">
        <f t="shared" si="1079"/>
        <v>0</v>
      </c>
      <c r="T210" s="72">
        <v>10</v>
      </c>
      <c r="U210" s="74">
        <f t="shared" si="1047"/>
        <v>8.5</v>
      </c>
      <c r="V210" s="72">
        <v>0</v>
      </c>
      <c r="W210" s="184">
        <v>0</v>
      </c>
      <c r="X210" s="195">
        <v>0</v>
      </c>
      <c r="Y210" s="74">
        <v>0</v>
      </c>
      <c r="Z210" s="74">
        <v>0</v>
      </c>
      <c r="AA210" s="66">
        <f t="shared" si="1117"/>
        <v>0.5</v>
      </c>
      <c r="AB210" s="93">
        <f t="shared" ref="AB210" si="1204">ROUND(M210+O210+Q210+S210+T210+U210+V210+W210+X210+Y210+Z210+AA210,2)</f>
        <v>155.33000000000001</v>
      </c>
      <c r="AC210" s="99">
        <v>1</v>
      </c>
      <c r="AD210" s="99">
        <v>1</v>
      </c>
      <c r="AE210" s="72">
        <v>0</v>
      </c>
      <c r="AF210" s="191">
        <v>0</v>
      </c>
      <c r="AG210" s="145">
        <f t="shared" si="1050"/>
        <v>0</v>
      </c>
      <c r="AH210" s="188">
        <v>0</v>
      </c>
      <c r="AI210" s="94">
        <v>100</v>
      </c>
      <c r="AJ210" s="95">
        <f t="shared" si="1119"/>
        <v>100</v>
      </c>
      <c r="AK210" s="96">
        <f t="shared" si="1120"/>
        <v>0</v>
      </c>
      <c r="AL210" s="147"/>
      <c r="AM210" s="4"/>
      <c r="AN210" s="7">
        <f t="shared" ref="AN210" si="1205">INT(AI210/100)</f>
        <v>1</v>
      </c>
      <c r="AO210" s="7">
        <f t="shared" ref="AO210" si="1206">INT(MOD(AI210,100)/50)</f>
        <v>0</v>
      </c>
      <c r="AP210" s="7">
        <f t="shared" ref="AP210" si="1207">INT(MOD(AI210,50)/20)</f>
        <v>0</v>
      </c>
      <c r="AQ210" s="7">
        <f t="shared" ref="AQ210" si="1208">INT((AI210-AN210*100-AO210*50-AP210*20)/10)</f>
        <v>0</v>
      </c>
      <c r="AR210" s="7">
        <f t="shared" ref="AR210" si="1209">INT(AK210/20000)</f>
        <v>0</v>
      </c>
      <c r="AS210" s="7">
        <f t="shared" ref="AS210" si="1210">INT(MOD(AK210,20000)/10000)</f>
        <v>0</v>
      </c>
      <c r="AT210" s="7">
        <f t="shared" ref="AT210" si="1211">INT(MOD(AK210,10000)/5000)</f>
        <v>0</v>
      </c>
      <c r="AU210" s="7">
        <f t="shared" ref="AU210" si="1212">INT(MOD(AK210,5000)/1000)</f>
        <v>0</v>
      </c>
      <c r="AV210" s="7">
        <f t="shared" ref="AV210" si="1213">INT(MOD(AK210,1000)/500)</f>
        <v>0</v>
      </c>
      <c r="AW210" s="7">
        <f t="shared" ref="AW210" si="1214">INT(MOD(AK210,500)/100)</f>
        <v>0</v>
      </c>
      <c r="AX210" s="75">
        <f t="shared" ref="AX210" si="1215">AN210*100+AO210*50+AP210*20+AQ210*10</f>
        <v>100</v>
      </c>
      <c r="AY210" s="129"/>
      <c r="AZ210" s="129"/>
      <c r="BA210" s="137">
        <v>4424077</v>
      </c>
      <c r="BB210" s="136" t="s">
        <v>346</v>
      </c>
    </row>
    <row r="211" spans="1:54" ht="145.5" customHeight="1">
      <c r="A211" s="108">
        <v>205</v>
      </c>
      <c r="B211" s="178">
        <v>901553</v>
      </c>
      <c r="C211" s="139" t="s">
        <v>545</v>
      </c>
      <c r="D211" s="155" t="s">
        <v>91</v>
      </c>
      <c r="E211" s="122" t="s">
        <v>201</v>
      </c>
      <c r="F211" s="150">
        <v>204</v>
      </c>
      <c r="G211" s="174" t="s">
        <v>544</v>
      </c>
      <c r="H211" s="73">
        <v>15.5</v>
      </c>
      <c r="I211" s="109">
        <v>0</v>
      </c>
      <c r="J211" s="64">
        <f t="shared" si="1092"/>
        <v>15.5</v>
      </c>
      <c r="K211" s="65">
        <f t="shared" si="1074"/>
        <v>124</v>
      </c>
      <c r="L211" s="66">
        <f t="shared" si="1075"/>
        <v>0.98076923076923073</v>
      </c>
      <c r="M211" s="67">
        <f t="shared" si="1076"/>
        <v>121.61538461538461</v>
      </c>
      <c r="N211" s="73">
        <v>0</v>
      </c>
      <c r="O211" s="67">
        <f t="shared" si="1077"/>
        <v>0</v>
      </c>
      <c r="P211" s="68">
        <v>0</v>
      </c>
      <c r="Q211" s="67">
        <f t="shared" si="1078"/>
        <v>0</v>
      </c>
      <c r="R211" s="68">
        <v>0</v>
      </c>
      <c r="S211" s="67">
        <f t="shared" si="1079"/>
        <v>0</v>
      </c>
      <c r="T211" s="72">
        <v>10</v>
      </c>
      <c r="U211" s="74">
        <f t="shared" si="1047"/>
        <v>7.75</v>
      </c>
      <c r="V211" s="72">
        <v>0</v>
      </c>
      <c r="W211" s="184">
        <v>0</v>
      </c>
      <c r="X211" s="195">
        <v>0</v>
      </c>
      <c r="Y211" s="74">
        <v>0</v>
      </c>
      <c r="Z211" s="183">
        <v>0</v>
      </c>
      <c r="AA211" s="66">
        <f t="shared" si="1117"/>
        <v>0</v>
      </c>
      <c r="AB211" s="93">
        <f t="shared" ref="AB211" si="1216">ROUND(M211+O211+Q211+S211+T211+U211+V211+W211+X211+Y211+Z211+AA211,2)</f>
        <v>139.37</v>
      </c>
      <c r="AC211" s="99">
        <v>0</v>
      </c>
      <c r="AD211" s="99">
        <v>0</v>
      </c>
      <c r="AE211" s="72">
        <v>0</v>
      </c>
      <c r="AF211" s="191">
        <v>0</v>
      </c>
      <c r="AG211" s="145">
        <f t="shared" si="1050"/>
        <v>0</v>
      </c>
      <c r="AH211" s="188">
        <v>0</v>
      </c>
      <c r="AI211" s="94">
        <v>100</v>
      </c>
      <c r="AJ211" s="95">
        <f t="shared" si="1119"/>
        <v>100</v>
      </c>
      <c r="AK211" s="96">
        <f t="shared" si="1120"/>
        <v>0</v>
      </c>
      <c r="AL211" s="147"/>
      <c r="AM211" s="4"/>
      <c r="AN211" s="7">
        <f t="shared" ref="AN211" si="1217">INT(AI211/100)</f>
        <v>1</v>
      </c>
      <c r="AO211" s="7">
        <f t="shared" ref="AO211" si="1218">INT(MOD(AI211,100)/50)</f>
        <v>0</v>
      </c>
      <c r="AP211" s="7">
        <f t="shared" ref="AP211" si="1219">INT(MOD(AI211,50)/20)</f>
        <v>0</v>
      </c>
      <c r="AQ211" s="7">
        <f t="shared" ref="AQ211" si="1220">INT((AI211-AN211*100-AO211*50-AP211*20)/10)</f>
        <v>0</v>
      </c>
      <c r="AR211" s="7">
        <f t="shared" ref="AR211" si="1221">INT(AK211/20000)</f>
        <v>0</v>
      </c>
      <c r="AS211" s="7">
        <f t="shared" ref="AS211" si="1222">INT(MOD(AK211,20000)/10000)</f>
        <v>0</v>
      </c>
      <c r="AT211" s="7">
        <f t="shared" ref="AT211" si="1223">INT(MOD(AK211,10000)/5000)</f>
        <v>0</v>
      </c>
      <c r="AU211" s="7">
        <f t="shared" ref="AU211" si="1224">INT(MOD(AK211,5000)/1000)</f>
        <v>0</v>
      </c>
      <c r="AV211" s="7">
        <f t="shared" ref="AV211" si="1225">INT(MOD(AK211,1000)/500)</f>
        <v>0</v>
      </c>
      <c r="AW211" s="7">
        <f t="shared" ref="AW211" si="1226">INT(MOD(AK211,500)/100)</f>
        <v>0</v>
      </c>
      <c r="AX211" s="75">
        <f t="shared" ref="AX211" si="1227">AN211*100+AO211*50+AP211*20+AQ211*10</f>
        <v>100</v>
      </c>
      <c r="AY211" s="129"/>
      <c r="AZ211" s="129"/>
      <c r="BA211" s="137">
        <v>4424077</v>
      </c>
      <c r="BB211" s="136" t="s">
        <v>346</v>
      </c>
    </row>
    <row r="212" spans="1:54" ht="145.5" customHeight="1">
      <c r="A212" s="108">
        <v>206</v>
      </c>
      <c r="B212" s="178">
        <v>901556</v>
      </c>
      <c r="C212" s="139" t="s">
        <v>547</v>
      </c>
      <c r="D212" s="155" t="s">
        <v>107</v>
      </c>
      <c r="E212" s="122" t="s">
        <v>201</v>
      </c>
      <c r="F212" s="150">
        <v>204</v>
      </c>
      <c r="G212" s="174" t="s">
        <v>546</v>
      </c>
      <c r="H212" s="73">
        <v>9.5</v>
      </c>
      <c r="I212" s="109">
        <v>0</v>
      </c>
      <c r="J212" s="64">
        <f t="shared" si="1092"/>
        <v>9.5</v>
      </c>
      <c r="K212" s="65">
        <f t="shared" si="1074"/>
        <v>76</v>
      </c>
      <c r="L212" s="66">
        <f t="shared" si="1075"/>
        <v>0.98076923076923073</v>
      </c>
      <c r="M212" s="67">
        <f t="shared" si="1076"/>
        <v>74.538461538461533</v>
      </c>
      <c r="N212" s="73">
        <v>0</v>
      </c>
      <c r="O212" s="67">
        <f t="shared" si="1077"/>
        <v>0</v>
      </c>
      <c r="P212" s="68">
        <v>0</v>
      </c>
      <c r="Q212" s="67">
        <f t="shared" si="1078"/>
        <v>0</v>
      </c>
      <c r="R212" s="68">
        <v>0</v>
      </c>
      <c r="S212" s="67">
        <f t="shared" si="1079"/>
        <v>0</v>
      </c>
      <c r="T212" s="72">
        <v>5</v>
      </c>
      <c r="U212" s="74">
        <f t="shared" si="1047"/>
        <v>4.75</v>
      </c>
      <c r="V212" s="72">
        <v>0</v>
      </c>
      <c r="W212" s="184">
        <v>0</v>
      </c>
      <c r="X212" s="195">
        <v>0</v>
      </c>
      <c r="Y212" s="74">
        <v>0</v>
      </c>
      <c r="Z212" s="74">
        <v>0</v>
      </c>
      <c r="AA212" s="66">
        <f t="shared" si="1117"/>
        <v>0</v>
      </c>
      <c r="AB212" s="93">
        <f t="shared" si="1144"/>
        <v>84.29</v>
      </c>
      <c r="AC212" s="99">
        <v>0</v>
      </c>
      <c r="AD212" s="99">
        <v>0</v>
      </c>
      <c r="AE212" s="72">
        <v>0</v>
      </c>
      <c r="AF212" s="191">
        <v>0</v>
      </c>
      <c r="AG212" s="145">
        <f t="shared" si="1050"/>
        <v>0</v>
      </c>
      <c r="AH212" s="188">
        <v>0</v>
      </c>
      <c r="AI212" s="94">
        <v>50</v>
      </c>
      <c r="AJ212" s="95">
        <f t="shared" si="1119"/>
        <v>50</v>
      </c>
      <c r="AK212" s="96">
        <f t="shared" si="1120"/>
        <v>0</v>
      </c>
      <c r="AL212" s="147"/>
      <c r="AM212" s="4"/>
      <c r="AN212" s="7">
        <f t="shared" si="1145"/>
        <v>0</v>
      </c>
      <c r="AO212" s="7">
        <f t="shared" si="1146"/>
        <v>1</v>
      </c>
      <c r="AP212" s="7">
        <f t="shared" si="1147"/>
        <v>0</v>
      </c>
      <c r="AQ212" s="7">
        <f t="shared" si="1148"/>
        <v>0</v>
      </c>
      <c r="AR212" s="7">
        <f t="shared" si="1149"/>
        <v>0</v>
      </c>
      <c r="AS212" s="7">
        <f t="shared" si="1150"/>
        <v>0</v>
      </c>
      <c r="AT212" s="7">
        <f t="shared" si="1151"/>
        <v>0</v>
      </c>
      <c r="AU212" s="7">
        <f t="shared" si="1152"/>
        <v>0</v>
      </c>
      <c r="AV212" s="7">
        <f t="shared" si="1153"/>
        <v>0</v>
      </c>
      <c r="AW212" s="7">
        <f t="shared" si="1154"/>
        <v>0</v>
      </c>
      <c r="AX212" s="75">
        <f t="shared" si="1155"/>
        <v>50</v>
      </c>
      <c r="AY212" s="129"/>
      <c r="AZ212" s="129"/>
      <c r="BA212" s="137">
        <v>4424077</v>
      </c>
      <c r="BB212" s="136" t="s">
        <v>346</v>
      </c>
    </row>
    <row r="213" spans="1:54" ht="145.5" customHeight="1">
      <c r="A213" s="108">
        <v>207</v>
      </c>
      <c r="B213" s="178">
        <v>901559</v>
      </c>
      <c r="C213" s="139" t="s">
        <v>548</v>
      </c>
      <c r="D213" s="155" t="s">
        <v>630</v>
      </c>
      <c r="E213" s="122" t="s">
        <v>201</v>
      </c>
      <c r="F213" s="150">
        <v>204</v>
      </c>
      <c r="G213" s="174" t="s">
        <v>549</v>
      </c>
      <c r="H213" s="73">
        <v>15</v>
      </c>
      <c r="I213" s="109">
        <v>0</v>
      </c>
      <c r="J213" s="64">
        <f t="shared" si="1092"/>
        <v>15</v>
      </c>
      <c r="K213" s="65">
        <f t="shared" si="1074"/>
        <v>120</v>
      </c>
      <c r="L213" s="66">
        <f t="shared" si="1075"/>
        <v>0.98076923076923073</v>
      </c>
      <c r="M213" s="67">
        <f t="shared" si="1076"/>
        <v>117.69230769230769</v>
      </c>
      <c r="N213" s="73">
        <v>2</v>
      </c>
      <c r="O213" s="67">
        <f t="shared" si="1077"/>
        <v>2.9423076923076921</v>
      </c>
      <c r="P213" s="68">
        <v>0</v>
      </c>
      <c r="Q213" s="67">
        <f t="shared" si="1078"/>
        <v>0</v>
      </c>
      <c r="R213" s="68">
        <v>0</v>
      </c>
      <c r="S213" s="67">
        <f t="shared" si="1079"/>
        <v>0</v>
      </c>
      <c r="T213" s="72">
        <v>10</v>
      </c>
      <c r="U213" s="74">
        <f t="shared" si="1047"/>
        <v>7.5</v>
      </c>
      <c r="V213" s="72">
        <v>0</v>
      </c>
      <c r="W213" s="184">
        <v>0</v>
      </c>
      <c r="X213" s="195">
        <v>0</v>
      </c>
      <c r="Y213" s="74">
        <v>0</v>
      </c>
      <c r="Z213" s="74">
        <v>0</v>
      </c>
      <c r="AA213" s="66">
        <f t="shared" si="1117"/>
        <v>0.5</v>
      </c>
      <c r="AB213" s="93">
        <f t="shared" si="1144"/>
        <v>138.63</v>
      </c>
      <c r="AC213" s="99">
        <v>1</v>
      </c>
      <c r="AD213" s="99">
        <v>1</v>
      </c>
      <c r="AE213" s="72">
        <v>0</v>
      </c>
      <c r="AF213" s="191">
        <v>0</v>
      </c>
      <c r="AG213" s="145">
        <f t="shared" si="1050"/>
        <v>0</v>
      </c>
      <c r="AH213" s="188">
        <v>0</v>
      </c>
      <c r="AI213" s="94">
        <v>100</v>
      </c>
      <c r="AJ213" s="95">
        <f t="shared" si="1119"/>
        <v>100</v>
      </c>
      <c r="AK213" s="96">
        <f t="shared" si="1120"/>
        <v>0</v>
      </c>
      <c r="AL213" s="147"/>
      <c r="AM213" s="4"/>
      <c r="AN213" s="7">
        <f t="shared" si="1145"/>
        <v>1</v>
      </c>
      <c r="AO213" s="7">
        <f t="shared" si="1146"/>
        <v>0</v>
      </c>
      <c r="AP213" s="7">
        <f t="shared" si="1147"/>
        <v>0</v>
      </c>
      <c r="AQ213" s="7">
        <f t="shared" si="1148"/>
        <v>0</v>
      </c>
      <c r="AR213" s="7">
        <f t="shared" si="1149"/>
        <v>0</v>
      </c>
      <c r="AS213" s="7">
        <f t="shared" si="1150"/>
        <v>0</v>
      </c>
      <c r="AT213" s="7">
        <f t="shared" si="1151"/>
        <v>0</v>
      </c>
      <c r="AU213" s="7">
        <f t="shared" si="1152"/>
        <v>0</v>
      </c>
      <c r="AV213" s="7">
        <f t="shared" si="1153"/>
        <v>0</v>
      </c>
      <c r="AW213" s="7">
        <f t="shared" si="1154"/>
        <v>0</v>
      </c>
      <c r="AX213" s="75">
        <f t="shared" si="1155"/>
        <v>100</v>
      </c>
      <c r="AY213" s="129"/>
      <c r="AZ213" s="129"/>
      <c r="BA213" s="137">
        <v>4424077</v>
      </c>
      <c r="BB213" s="136" t="s">
        <v>346</v>
      </c>
    </row>
    <row r="214" spans="1:54" ht="145.5" customHeight="1">
      <c r="A214" s="108">
        <v>208</v>
      </c>
      <c r="B214" s="196">
        <v>901567</v>
      </c>
      <c r="C214" s="197" t="s">
        <v>574</v>
      </c>
      <c r="D214" s="198" t="s">
        <v>83</v>
      </c>
      <c r="E214" s="199" t="s">
        <v>620</v>
      </c>
      <c r="F214" s="200">
        <v>210</v>
      </c>
      <c r="G214" s="201">
        <v>45316</v>
      </c>
      <c r="H214" s="73">
        <v>17</v>
      </c>
      <c r="I214" s="109">
        <v>0</v>
      </c>
      <c r="J214" s="64">
        <f t="shared" si="1092"/>
        <v>17</v>
      </c>
      <c r="K214" s="65">
        <f t="shared" si="1074"/>
        <v>136</v>
      </c>
      <c r="L214" s="66">
        <f t="shared" si="1075"/>
        <v>1.0096153846153846</v>
      </c>
      <c r="M214" s="67">
        <f t="shared" si="1076"/>
        <v>137.30769230769229</v>
      </c>
      <c r="N214" s="73">
        <v>0</v>
      </c>
      <c r="O214" s="67">
        <f t="shared" si="1077"/>
        <v>0</v>
      </c>
      <c r="P214" s="68">
        <v>0</v>
      </c>
      <c r="Q214" s="67">
        <f t="shared" si="1078"/>
        <v>0</v>
      </c>
      <c r="R214" s="68">
        <v>0</v>
      </c>
      <c r="S214" s="67">
        <f t="shared" si="1079"/>
        <v>0</v>
      </c>
      <c r="T214" s="72">
        <v>0</v>
      </c>
      <c r="U214" s="72">
        <v>0</v>
      </c>
      <c r="V214" s="72">
        <v>0</v>
      </c>
      <c r="W214" s="184">
        <v>0</v>
      </c>
      <c r="X214" s="195">
        <v>0</v>
      </c>
      <c r="Y214" s="74">
        <v>0</v>
      </c>
      <c r="Z214" s="192">
        <v>110</v>
      </c>
      <c r="AA214" s="66">
        <f t="shared" si="1117"/>
        <v>0</v>
      </c>
      <c r="AB214" s="93">
        <f t="shared" si="1144"/>
        <v>247.31</v>
      </c>
      <c r="AC214" s="99">
        <v>1</v>
      </c>
      <c r="AD214" s="99">
        <v>3</v>
      </c>
      <c r="AE214" s="72">
        <v>0</v>
      </c>
      <c r="AF214" s="191">
        <v>0</v>
      </c>
      <c r="AG214" s="145">
        <f t="shared" ref="AG214:AG239" si="1228">(IF(((AB214-T214-U214-AA214)*$AP$2-(AC214+AD214)*150000)&lt;1500001,((AB214-T214-U214-AA214)*$AP$2-(AC214+AD214)*150000)*0%,IF(((AB214-T214-U214-AA214)*$AP$2-(AC214+AD214)*150000)&lt;=2000000,(((AB214-T214-U214-AA214)*$AP$2-(AC214+AD214)*150000)*5%-75000),IF(((AB214-T214-U214-AA214)*$AP$2-(AC214+AD214)*150000)&lt;=8500000,(((AB214-T214-U214-AA214)*$AP$2-(AC214+AD214)*150000)*10%-175000),IF(((AB214-T214-U214-AA214)*$AP$2-(AC214+AD214)*150000)&lt;=12500000,(((AB214-T214-U214-AA214)*$AP$2-(AC214+AD214)*150000)*15%-600000),(((AB214-T214-U214-AA214)*$AP$2-(AC214+AD214)*150000)*20%-1250000))))))/$AP$2</f>
        <v>0</v>
      </c>
      <c r="AH214" s="188">
        <v>0</v>
      </c>
      <c r="AI214" s="94">
        <v>100</v>
      </c>
      <c r="AJ214" s="95">
        <f t="shared" si="1119"/>
        <v>100</v>
      </c>
      <c r="AK214" s="96">
        <f t="shared" si="1120"/>
        <v>0</v>
      </c>
      <c r="AL214" s="147"/>
      <c r="AM214" s="4"/>
      <c r="AN214" s="7">
        <f t="shared" si="1145"/>
        <v>1</v>
      </c>
      <c r="AO214" s="7">
        <f t="shared" si="1146"/>
        <v>0</v>
      </c>
      <c r="AP214" s="7">
        <f t="shared" si="1147"/>
        <v>0</v>
      </c>
      <c r="AQ214" s="7">
        <f t="shared" si="1148"/>
        <v>0</v>
      </c>
      <c r="AR214" s="7">
        <f t="shared" si="1149"/>
        <v>0</v>
      </c>
      <c r="AS214" s="7">
        <f t="shared" si="1150"/>
        <v>0</v>
      </c>
      <c r="AT214" s="7">
        <f t="shared" si="1151"/>
        <v>0</v>
      </c>
      <c r="AU214" s="7">
        <f t="shared" si="1152"/>
        <v>0</v>
      </c>
      <c r="AV214" s="7">
        <f t="shared" si="1153"/>
        <v>0</v>
      </c>
      <c r="AW214" s="7">
        <f t="shared" si="1154"/>
        <v>0</v>
      </c>
      <c r="AX214" s="75">
        <f t="shared" si="1155"/>
        <v>100</v>
      </c>
      <c r="AY214" s="129"/>
      <c r="AZ214" s="129"/>
      <c r="BA214" s="137">
        <v>4424077</v>
      </c>
      <c r="BB214" s="136" t="s">
        <v>346</v>
      </c>
    </row>
    <row r="215" spans="1:54" ht="145.5" customHeight="1">
      <c r="A215" s="108">
        <v>209</v>
      </c>
      <c r="B215" s="178">
        <v>901573</v>
      </c>
      <c r="C215" s="139" t="s">
        <v>551</v>
      </c>
      <c r="D215" s="155" t="s">
        <v>236</v>
      </c>
      <c r="E215" s="122" t="s">
        <v>201</v>
      </c>
      <c r="F215" s="150">
        <v>204</v>
      </c>
      <c r="G215" s="174" t="s">
        <v>550</v>
      </c>
      <c r="H215" s="73">
        <v>16</v>
      </c>
      <c r="I215" s="109">
        <v>0</v>
      </c>
      <c r="J215" s="64">
        <f t="shared" si="1092"/>
        <v>16</v>
      </c>
      <c r="K215" s="65">
        <f t="shared" si="1074"/>
        <v>128</v>
      </c>
      <c r="L215" s="66">
        <f t="shared" si="1075"/>
        <v>0.98076923076923073</v>
      </c>
      <c r="M215" s="67">
        <f t="shared" si="1076"/>
        <v>125.53846153846153</v>
      </c>
      <c r="N215" s="73">
        <v>0</v>
      </c>
      <c r="O215" s="67">
        <f t="shared" si="1077"/>
        <v>0</v>
      </c>
      <c r="P215" s="68">
        <v>0</v>
      </c>
      <c r="Q215" s="67">
        <f t="shared" si="1078"/>
        <v>0</v>
      </c>
      <c r="R215" s="68">
        <v>0</v>
      </c>
      <c r="S215" s="67">
        <f t="shared" si="1079"/>
        <v>0</v>
      </c>
      <c r="T215" s="72">
        <v>10</v>
      </c>
      <c r="U215" s="74">
        <f t="shared" si="1047"/>
        <v>8</v>
      </c>
      <c r="V215" s="72">
        <v>0</v>
      </c>
      <c r="W215" s="184">
        <v>0</v>
      </c>
      <c r="X215" s="195">
        <v>0</v>
      </c>
      <c r="Y215" s="74">
        <v>0</v>
      </c>
      <c r="Z215" s="74">
        <v>0</v>
      </c>
      <c r="AA215" s="66">
        <f t="shared" ref="AA215:AA217" si="1229">N215*0.25</f>
        <v>0</v>
      </c>
      <c r="AB215" s="93">
        <f t="shared" si="1144"/>
        <v>143.54</v>
      </c>
      <c r="AC215" s="99">
        <v>1</v>
      </c>
      <c r="AD215" s="99">
        <v>1</v>
      </c>
      <c r="AE215" s="72">
        <v>0</v>
      </c>
      <c r="AF215" s="191">
        <v>0</v>
      </c>
      <c r="AG215" s="145">
        <f t="shared" si="1228"/>
        <v>0</v>
      </c>
      <c r="AH215" s="188">
        <v>0</v>
      </c>
      <c r="AI215" s="94">
        <v>100</v>
      </c>
      <c r="AJ215" s="95">
        <f t="shared" si="1119"/>
        <v>100</v>
      </c>
      <c r="AK215" s="96">
        <f t="shared" si="1120"/>
        <v>0</v>
      </c>
      <c r="AL215" s="147"/>
      <c r="AM215" s="4"/>
      <c r="AN215" s="7">
        <f t="shared" si="1145"/>
        <v>1</v>
      </c>
      <c r="AO215" s="7">
        <f t="shared" si="1146"/>
        <v>0</v>
      </c>
      <c r="AP215" s="7">
        <f t="shared" si="1147"/>
        <v>0</v>
      </c>
      <c r="AQ215" s="7">
        <f t="shared" si="1148"/>
        <v>0</v>
      </c>
      <c r="AR215" s="7">
        <f t="shared" si="1149"/>
        <v>0</v>
      </c>
      <c r="AS215" s="7">
        <f t="shared" si="1150"/>
        <v>0</v>
      </c>
      <c r="AT215" s="7">
        <f t="shared" si="1151"/>
        <v>0</v>
      </c>
      <c r="AU215" s="7">
        <f t="shared" si="1152"/>
        <v>0</v>
      </c>
      <c r="AV215" s="7">
        <f t="shared" si="1153"/>
        <v>0</v>
      </c>
      <c r="AW215" s="7">
        <f t="shared" si="1154"/>
        <v>0</v>
      </c>
      <c r="AX215" s="75">
        <f t="shared" si="1155"/>
        <v>100</v>
      </c>
      <c r="AY215" s="129"/>
      <c r="AZ215" s="129"/>
      <c r="BA215" s="137">
        <v>4424077</v>
      </c>
      <c r="BB215" s="136" t="s">
        <v>346</v>
      </c>
    </row>
    <row r="216" spans="1:54" ht="145.5" customHeight="1">
      <c r="A216" s="108">
        <v>210</v>
      </c>
      <c r="B216" s="178">
        <v>901575</v>
      </c>
      <c r="C216" s="139" t="s">
        <v>552</v>
      </c>
      <c r="D216" s="155" t="s">
        <v>236</v>
      </c>
      <c r="E216" s="122" t="s">
        <v>201</v>
      </c>
      <c r="F216" s="150">
        <v>204</v>
      </c>
      <c r="G216" s="174" t="s">
        <v>553</v>
      </c>
      <c r="H216" s="73">
        <v>16</v>
      </c>
      <c r="I216" s="109">
        <v>0</v>
      </c>
      <c r="J216" s="64">
        <f t="shared" si="1092"/>
        <v>16</v>
      </c>
      <c r="K216" s="65">
        <f t="shared" si="1074"/>
        <v>128</v>
      </c>
      <c r="L216" s="66">
        <f t="shared" si="1075"/>
        <v>0.98076923076923073</v>
      </c>
      <c r="M216" s="67">
        <f t="shared" si="1076"/>
        <v>125.53846153846153</v>
      </c>
      <c r="N216" s="73">
        <v>2</v>
      </c>
      <c r="O216" s="67">
        <f t="shared" si="1077"/>
        <v>2.9423076923076921</v>
      </c>
      <c r="P216" s="68">
        <v>0</v>
      </c>
      <c r="Q216" s="67">
        <f t="shared" si="1078"/>
        <v>0</v>
      </c>
      <c r="R216" s="68">
        <v>0</v>
      </c>
      <c r="S216" s="67">
        <f t="shared" si="1079"/>
        <v>0</v>
      </c>
      <c r="T216" s="72">
        <v>10</v>
      </c>
      <c r="U216" s="74">
        <f t="shared" si="1047"/>
        <v>8</v>
      </c>
      <c r="V216" s="72">
        <v>0</v>
      </c>
      <c r="W216" s="184">
        <v>0</v>
      </c>
      <c r="X216" s="195">
        <v>0</v>
      </c>
      <c r="Y216" s="74">
        <v>0</v>
      </c>
      <c r="Z216" s="74">
        <v>0</v>
      </c>
      <c r="AA216" s="66">
        <f t="shared" si="1229"/>
        <v>0.5</v>
      </c>
      <c r="AB216" s="93">
        <f t="shared" si="1144"/>
        <v>146.97999999999999</v>
      </c>
      <c r="AC216" s="99">
        <v>0</v>
      </c>
      <c r="AD216" s="99">
        <v>0</v>
      </c>
      <c r="AE216" s="72">
        <v>0</v>
      </c>
      <c r="AF216" s="191">
        <v>0</v>
      </c>
      <c r="AG216" s="145">
        <f t="shared" si="1228"/>
        <v>0</v>
      </c>
      <c r="AH216" s="188">
        <v>0</v>
      </c>
      <c r="AI216" s="94">
        <v>100</v>
      </c>
      <c r="AJ216" s="95">
        <f t="shared" si="1119"/>
        <v>100</v>
      </c>
      <c r="AK216" s="96">
        <f t="shared" si="1120"/>
        <v>0</v>
      </c>
      <c r="AL216" s="147"/>
      <c r="AM216" s="4"/>
      <c r="AN216" s="7">
        <f t="shared" si="1145"/>
        <v>1</v>
      </c>
      <c r="AO216" s="7">
        <f t="shared" si="1146"/>
        <v>0</v>
      </c>
      <c r="AP216" s="7">
        <f t="shared" si="1147"/>
        <v>0</v>
      </c>
      <c r="AQ216" s="7">
        <f t="shared" si="1148"/>
        <v>0</v>
      </c>
      <c r="AR216" s="7">
        <f t="shared" si="1149"/>
        <v>0</v>
      </c>
      <c r="AS216" s="7">
        <f t="shared" si="1150"/>
        <v>0</v>
      </c>
      <c r="AT216" s="7">
        <f t="shared" si="1151"/>
        <v>0</v>
      </c>
      <c r="AU216" s="7">
        <f t="shared" si="1152"/>
        <v>0</v>
      </c>
      <c r="AV216" s="7">
        <f t="shared" si="1153"/>
        <v>0</v>
      </c>
      <c r="AW216" s="7">
        <f t="shared" si="1154"/>
        <v>0</v>
      </c>
      <c r="AX216" s="75">
        <f t="shared" si="1155"/>
        <v>100</v>
      </c>
      <c r="AY216" s="129"/>
      <c r="AZ216" s="129"/>
      <c r="BA216" s="137">
        <v>4424077</v>
      </c>
      <c r="BB216" s="136" t="s">
        <v>346</v>
      </c>
    </row>
    <row r="217" spans="1:54" ht="145.5" customHeight="1">
      <c r="A217" s="108">
        <v>211</v>
      </c>
      <c r="B217" s="178">
        <v>901581</v>
      </c>
      <c r="C217" s="139" t="s">
        <v>555</v>
      </c>
      <c r="D217" s="155" t="s">
        <v>83</v>
      </c>
      <c r="E217" s="122" t="s">
        <v>556</v>
      </c>
      <c r="F217" s="150">
        <v>210</v>
      </c>
      <c r="G217" s="174" t="s">
        <v>554</v>
      </c>
      <c r="H217" s="73">
        <v>17</v>
      </c>
      <c r="I217" s="109">
        <v>0</v>
      </c>
      <c r="J217" s="64">
        <f t="shared" si="1092"/>
        <v>17</v>
      </c>
      <c r="K217" s="65">
        <f t="shared" si="1074"/>
        <v>136</v>
      </c>
      <c r="L217" s="66">
        <f t="shared" si="1075"/>
        <v>1.0096153846153846</v>
      </c>
      <c r="M217" s="67">
        <f t="shared" si="1076"/>
        <v>137.30769230769229</v>
      </c>
      <c r="N217" s="73">
        <v>0</v>
      </c>
      <c r="O217" s="67">
        <f t="shared" si="1077"/>
        <v>0</v>
      </c>
      <c r="P217" s="68">
        <v>0</v>
      </c>
      <c r="Q217" s="67">
        <f t="shared" si="1078"/>
        <v>0</v>
      </c>
      <c r="R217" s="68">
        <v>0</v>
      </c>
      <c r="S217" s="67">
        <f t="shared" si="1079"/>
        <v>0</v>
      </c>
      <c r="T217" s="72">
        <v>0</v>
      </c>
      <c r="U217" s="72">
        <v>0</v>
      </c>
      <c r="V217" s="72">
        <v>0</v>
      </c>
      <c r="W217" s="184">
        <v>0</v>
      </c>
      <c r="X217" s="195">
        <v>0</v>
      </c>
      <c r="Y217" s="74">
        <v>0</v>
      </c>
      <c r="Z217" s="187">
        <v>120</v>
      </c>
      <c r="AA217" s="66">
        <f t="shared" si="1229"/>
        <v>0</v>
      </c>
      <c r="AB217" s="93">
        <f t="shared" si="1144"/>
        <v>257.31</v>
      </c>
      <c r="AC217" s="99">
        <v>1</v>
      </c>
      <c r="AD217" s="99">
        <v>1</v>
      </c>
      <c r="AE217" s="72">
        <v>0</v>
      </c>
      <c r="AF217" s="191">
        <v>0</v>
      </c>
      <c r="AG217" s="145">
        <f t="shared" si="1228"/>
        <v>0</v>
      </c>
      <c r="AH217" s="188">
        <v>0</v>
      </c>
      <c r="AI217" s="94">
        <v>100</v>
      </c>
      <c r="AJ217" s="95">
        <f t="shared" si="1119"/>
        <v>100</v>
      </c>
      <c r="AK217" s="96">
        <f t="shared" si="1120"/>
        <v>0</v>
      </c>
      <c r="AL217" s="147"/>
      <c r="AM217" s="4"/>
      <c r="AN217" s="7">
        <f t="shared" si="1145"/>
        <v>1</v>
      </c>
      <c r="AO217" s="7">
        <f t="shared" si="1146"/>
        <v>0</v>
      </c>
      <c r="AP217" s="7">
        <f t="shared" si="1147"/>
        <v>0</v>
      </c>
      <c r="AQ217" s="7">
        <f t="shared" si="1148"/>
        <v>0</v>
      </c>
      <c r="AR217" s="7">
        <f t="shared" si="1149"/>
        <v>0</v>
      </c>
      <c r="AS217" s="7">
        <f t="shared" si="1150"/>
        <v>0</v>
      </c>
      <c r="AT217" s="7">
        <f t="shared" si="1151"/>
        <v>0</v>
      </c>
      <c r="AU217" s="7">
        <f t="shared" si="1152"/>
        <v>0</v>
      </c>
      <c r="AV217" s="7">
        <f t="shared" si="1153"/>
        <v>0</v>
      </c>
      <c r="AW217" s="7">
        <f t="shared" si="1154"/>
        <v>0</v>
      </c>
      <c r="AX217" s="75">
        <f t="shared" si="1155"/>
        <v>100</v>
      </c>
      <c r="AY217" s="129"/>
      <c r="AZ217" s="129"/>
      <c r="BA217" s="137">
        <v>4424077</v>
      </c>
      <c r="BB217" s="136" t="s">
        <v>346</v>
      </c>
    </row>
    <row r="218" spans="1:54" ht="145.5" customHeight="1">
      <c r="A218" s="108">
        <v>212</v>
      </c>
      <c r="B218" s="178">
        <v>901596</v>
      </c>
      <c r="C218" s="139" t="s">
        <v>562</v>
      </c>
      <c r="D218" s="155" t="s">
        <v>108</v>
      </c>
      <c r="E218" s="122" t="s">
        <v>201</v>
      </c>
      <c r="F218" s="150">
        <v>204</v>
      </c>
      <c r="G218" s="174" t="s">
        <v>563</v>
      </c>
      <c r="H218" s="73">
        <v>17</v>
      </c>
      <c r="I218" s="109">
        <v>0</v>
      </c>
      <c r="J218" s="64">
        <f t="shared" si="1092"/>
        <v>17</v>
      </c>
      <c r="K218" s="65">
        <f t="shared" si="1074"/>
        <v>136</v>
      </c>
      <c r="L218" s="66">
        <f t="shared" si="1075"/>
        <v>0.98076923076923073</v>
      </c>
      <c r="M218" s="67">
        <f t="shared" si="1076"/>
        <v>133.38461538461539</v>
      </c>
      <c r="N218" s="73">
        <v>0</v>
      </c>
      <c r="O218" s="67">
        <f t="shared" si="1077"/>
        <v>0</v>
      </c>
      <c r="P218" s="68">
        <v>0</v>
      </c>
      <c r="Q218" s="67">
        <f t="shared" si="1078"/>
        <v>0</v>
      </c>
      <c r="R218" s="68">
        <v>0</v>
      </c>
      <c r="S218" s="67">
        <f t="shared" si="1079"/>
        <v>0</v>
      </c>
      <c r="T218" s="72">
        <v>10</v>
      </c>
      <c r="U218" s="74">
        <f t="shared" ref="U218:U240" si="1230">13/26*H218</f>
        <v>8.5</v>
      </c>
      <c r="V218" s="72">
        <v>0</v>
      </c>
      <c r="W218" s="184">
        <v>0</v>
      </c>
      <c r="X218" s="195">
        <v>0</v>
      </c>
      <c r="Y218" s="74">
        <v>0</v>
      </c>
      <c r="Z218" s="74">
        <v>0</v>
      </c>
      <c r="AA218" s="66">
        <f t="shared" ref="AA218:AA227" si="1231">N218*0.25</f>
        <v>0</v>
      </c>
      <c r="AB218" s="93">
        <f t="shared" ref="AB218:AB227" si="1232">ROUND(M218+O218+Q218+S218+T218+U218+V218+W218+X218+Y218+Z218+AA218,2)</f>
        <v>151.88</v>
      </c>
      <c r="AC218" s="99">
        <v>0</v>
      </c>
      <c r="AD218" s="99">
        <v>0</v>
      </c>
      <c r="AE218" s="72">
        <v>0</v>
      </c>
      <c r="AF218" s="191">
        <v>0</v>
      </c>
      <c r="AG218" s="145">
        <f t="shared" si="1228"/>
        <v>0</v>
      </c>
      <c r="AH218" s="188">
        <v>0</v>
      </c>
      <c r="AI218" s="94">
        <v>100</v>
      </c>
      <c r="AJ218" s="95">
        <f t="shared" si="1119"/>
        <v>100</v>
      </c>
      <c r="AK218" s="96">
        <f t="shared" si="1120"/>
        <v>0</v>
      </c>
      <c r="AL218" s="147"/>
      <c r="AM218" s="4"/>
      <c r="AN218" s="7">
        <f t="shared" ref="AN218:AN227" si="1233">INT(AI218/100)</f>
        <v>1</v>
      </c>
      <c r="AO218" s="7">
        <f t="shared" ref="AO218:AO227" si="1234">INT(MOD(AI218,100)/50)</f>
        <v>0</v>
      </c>
      <c r="AP218" s="7">
        <f t="shared" ref="AP218:AP227" si="1235">INT(MOD(AI218,50)/20)</f>
        <v>0</v>
      </c>
      <c r="AQ218" s="7">
        <f t="shared" ref="AQ218:AQ227" si="1236">INT((AI218-AN218*100-AO218*50-AP218*20)/10)</f>
        <v>0</v>
      </c>
      <c r="AR218" s="7">
        <f t="shared" ref="AR218:AR227" si="1237">INT(AK218/20000)</f>
        <v>0</v>
      </c>
      <c r="AS218" s="7">
        <f t="shared" ref="AS218:AS227" si="1238">INT(MOD(AK218,20000)/10000)</f>
        <v>0</v>
      </c>
      <c r="AT218" s="7">
        <f t="shared" ref="AT218:AT227" si="1239">INT(MOD(AK218,10000)/5000)</f>
        <v>0</v>
      </c>
      <c r="AU218" s="7">
        <f t="shared" ref="AU218:AU227" si="1240">INT(MOD(AK218,5000)/1000)</f>
        <v>0</v>
      </c>
      <c r="AV218" s="7">
        <f t="shared" ref="AV218:AV227" si="1241">INT(MOD(AK218,1000)/500)</f>
        <v>0</v>
      </c>
      <c r="AW218" s="7">
        <f t="shared" ref="AW218:AW227" si="1242">INT(MOD(AK218,500)/100)</f>
        <v>0</v>
      </c>
      <c r="AX218" s="75">
        <f t="shared" ref="AX218:AX227" si="1243">AN218*100+AO218*50+AP218*20+AQ218*10</f>
        <v>100</v>
      </c>
      <c r="AY218" s="129"/>
      <c r="AZ218" s="129"/>
      <c r="BA218" s="137">
        <v>4424077</v>
      </c>
      <c r="BB218" s="136" t="s">
        <v>346</v>
      </c>
    </row>
    <row r="219" spans="1:54" ht="145.5" customHeight="1">
      <c r="A219" s="108">
        <v>213</v>
      </c>
      <c r="B219" s="178">
        <v>901597</v>
      </c>
      <c r="C219" s="139" t="s">
        <v>564</v>
      </c>
      <c r="D219" s="155" t="s">
        <v>108</v>
      </c>
      <c r="E219" s="122" t="s">
        <v>201</v>
      </c>
      <c r="F219" s="150">
        <v>204</v>
      </c>
      <c r="G219" s="174" t="s">
        <v>563</v>
      </c>
      <c r="H219" s="73">
        <v>14</v>
      </c>
      <c r="I219" s="109">
        <v>0</v>
      </c>
      <c r="J219" s="64">
        <f t="shared" si="1092"/>
        <v>14</v>
      </c>
      <c r="K219" s="65">
        <f t="shared" si="1074"/>
        <v>112</v>
      </c>
      <c r="L219" s="66">
        <f t="shared" si="1075"/>
        <v>0.98076923076923073</v>
      </c>
      <c r="M219" s="67">
        <f t="shared" si="1076"/>
        <v>109.84615384615384</v>
      </c>
      <c r="N219" s="73">
        <v>0</v>
      </c>
      <c r="O219" s="67">
        <f t="shared" si="1077"/>
        <v>0</v>
      </c>
      <c r="P219" s="68">
        <v>0</v>
      </c>
      <c r="Q219" s="67">
        <f t="shared" si="1078"/>
        <v>0</v>
      </c>
      <c r="R219" s="68">
        <v>0</v>
      </c>
      <c r="S219" s="67">
        <f t="shared" si="1079"/>
        <v>0</v>
      </c>
      <c r="T219" s="72">
        <v>10</v>
      </c>
      <c r="U219" s="74">
        <f t="shared" si="1230"/>
        <v>7</v>
      </c>
      <c r="V219" s="72">
        <v>0</v>
      </c>
      <c r="W219" s="184">
        <v>0</v>
      </c>
      <c r="X219" s="195">
        <v>0</v>
      </c>
      <c r="Y219" s="74">
        <v>0</v>
      </c>
      <c r="Z219" s="74">
        <v>0</v>
      </c>
      <c r="AA219" s="66">
        <f t="shared" ref="AA219" si="1244">N219*0.25</f>
        <v>0</v>
      </c>
      <c r="AB219" s="93">
        <f t="shared" ref="AB219" si="1245">ROUND(M219+O219+Q219+S219+T219+U219+V219+W219+X219+Y219+Z219+AA219,2)</f>
        <v>126.85</v>
      </c>
      <c r="AC219" s="99">
        <v>0</v>
      </c>
      <c r="AD219" s="99">
        <v>0</v>
      </c>
      <c r="AE219" s="72">
        <v>0</v>
      </c>
      <c r="AF219" s="191">
        <v>0</v>
      </c>
      <c r="AG219" s="145">
        <f t="shared" si="1228"/>
        <v>0</v>
      </c>
      <c r="AH219" s="188">
        <v>0</v>
      </c>
      <c r="AI219" s="94">
        <v>100</v>
      </c>
      <c r="AJ219" s="95">
        <f t="shared" si="1119"/>
        <v>100</v>
      </c>
      <c r="AK219" s="96">
        <f t="shared" si="1120"/>
        <v>0</v>
      </c>
      <c r="AL219" s="147"/>
      <c r="AM219" s="4"/>
      <c r="AN219" s="7">
        <f t="shared" ref="AN219" si="1246">INT(AI219/100)</f>
        <v>1</v>
      </c>
      <c r="AO219" s="7">
        <f t="shared" ref="AO219" si="1247">INT(MOD(AI219,100)/50)</f>
        <v>0</v>
      </c>
      <c r="AP219" s="7">
        <f t="shared" ref="AP219" si="1248">INT(MOD(AI219,50)/20)</f>
        <v>0</v>
      </c>
      <c r="AQ219" s="7">
        <f t="shared" ref="AQ219" si="1249">INT((AI219-AN219*100-AO219*50-AP219*20)/10)</f>
        <v>0</v>
      </c>
      <c r="AR219" s="7">
        <f t="shared" ref="AR219" si="1250">INT(AK219/20000)</f>
        <v>0</v>
      </c>
      <c r="AS219" s="7">
        <f t="shared" ref="AS219" si="1251">INT(MOD(AK219,20000)/10000)</f>
        <v>0</v>
      </c>
      <c r="AT219" s="7">
        <f t="shared" ref="AT219" si="1252">INT(MOD(AK219,10000)/5000)</f>
        <v>0</v>
      </c>
      <c r="AU219" s="7">
        <f t="shared" ref="AU219" si="1253">INT(MOD(AK219,5000)/1000)</f>
        <v>0</v>
      </c>
      <c r="AV219" s="7">
        <f t="shared" ref="AV219" si="1254">INT(MOD(AK219,1000)/500)</f>
        <v>0</v>
      </c>
      <c r="AW219" s="7">
        <f t="shared" ref="AW219" si="1255">INT(MOD(AK219,500)/100)</f>
        <v>0</v>
      </c>
      <c r="AX219" s="75">
        <f t="shared" ref="AX219" si="1256">AN219*100+AO219*50+AP219*20+AQ219*10</f>
        <v>100</v>
      </c>
      <c r="AY219" s="129"/>
      <c r="AZ219" s="129"/>
      <c r="BA219" s="137">
        <v>4424077</v>
      </c>
      <c r="BB219" s="136" t="s">
        <v>346</v>
      </c>
    </row>
    <row r="220" spans="1:54" ht="145.5" customHeight="1">
      <c r="A220" s="108">
        <v>214</v>
      </c>
      <c r="B220" s="178">
        <v>901600</v>
      </c>
      <c r="C220" s="139" t="s">
        <v>565</v>
      </c>
      <c r="D220" s="155" t="s">
        <v>83</v>
      </c>
      <c r="E220" s="122" t="s">
        <v>566</v>
      </c>
      <c r="F220" s="150">
        <v>204</v>
      </c>
      <c r="G220" s="174" t="s">
        <v>567</v>
      </c>
      <c r="H220" s="73">
        <v>16</v>
      </c>
      <c r="I220" s="109">
        <v>0</v>
      </c>
      <c r="J220" s="64">
        <f t="shared" si="1092"/>
        <v>16</v>
      </c>
      <c r="K220" s="65">
        <f t="shared" si="1074"/>
        <v>128</v>
      </c>
      <c r="L220" s="66">
        <f t="shared" si="1075"/>
        <v>0.98076923076923073</v>
      </c>
      <c r="M220" s="67">
        <f t="shared" si="1076"/>
        <v>125.53846153846153</v>
      </c>
      <c r="N220" s="73">
        <v>4</v>
      </c>
      <c r="O220" s="67">
        <f t="shared" si="1077"/>
        <v>5.8846153846153841</v>
      </c>
      <c r="P220" s="68">
        <v>0</v>
      </c>
      <c r="Q220" s="67">
        <f t="shared" si="1078"/>
        <v>0</v>
      </c>
      <c r="R220" s="68">
        <v>0</v>
      </c>
      <c r="S220" s="67">
        <f t="shared" si="1079"/>
        <v>0</v>
      </c>
      <c r="T220" s="72">
        <v>10</v>
      </c>
      <c r="U220" s="74">
        <f t="shared" si="1230"/>
        <v>8</v>
      </c>
      <c r="V220" s="72">
        <v>0</v>
      </c>
      <c r="W220" s="184">
        <v>0</v>
      </c>
      <c r="X220" s="195">
        <v>0</v>
      </c>
      <c r="Y220" s="74">
        <v>0</v>
      </c>
      <c r="Z220" s="185">
        <v>30</v>
      </c>
      <c r="AA220" s="66">
        <f t="shared" si="1231"/>
        <v>1</v>
      </c>
      <c r="AB220" s="93">
        <f t="shared" si="1232"/>
        <v>180.42</v>
      </c>
      <c r="AC220" s="99">
        <v>0</v>
      </c>
      <c r="AD220" s="99">
        <v>0</v>
      </c>
      <c r="AE220" s="72">
        <v>0</v>
      </c>
      <c r="AF220" s="191">
        <v>0</v>
      </c>
      <c r="AG220" s="145">
        <f t="shared" si="1228"/>
        <v>0</v>
      </c>
      <c r="AH220" s="188">
        <v>0</v>
      </c>
      <c r="AI220" s="94">
        <v>100</v>
      </c>
      <c r="AJ220" s="95">
        <f t="shared" si="1119"/>
        <v>100</v>
      </c>
      <c r="AK220" s="96">
        <f t="shared" si="1120"/>
        <v>0</v>
      </c>
      <c r="AL220" s="147"/>
      <c r="AM220" s="4"/>
      <c r="AN220" s="7">
        <f t="shared" si="1233"/>
        <v>1</v>
      </c>
      <c r="AO220" s="7">
        <f t="shared" si="1234"/>
        <v>0</v>
      </c>
      <c r="AP220" s="7">
        <f t="shared" si="1235"/>
        <v>0</v>
      </c>
      <c r="AQ220" s="7">
        <f t="shared" si="1236"/>
        <v>0</v>
      </c>
      <c r="AR220" s="7">
        <f t="shared" si="1237"/>
        <v>0</v>
      </c>
      <c r="AS220" s="7">
        <f t="shared" si="1238"/>
        <v>0</v>
      </c>
      <c r="AT220" s="7">
        <f t="shared" si="1239"/>
        <v>0</v>
      </c>
      <c r="AU220" s="7">
        <f t="shared" si="1240"/>
        <v>0</v>
      </c>
      <c r="AV220" s="7">
        <f t="shared" si="1241"/>
        <v>0</v>
      </c>
      <c r="AW220" s="7">
        <f t="shared" si="1242"/>
        <v>0</v>
      </c>
      <c r="AX220" s="75">
        <f t="shared" si="1243"/>
        <v>100</v>
      </c>
      <c r="AY220" s="129"/>
      <c r="AZ220" s="129"/>
      <c r="BA220" s="137">
        <v>4424077</v>
      </c>
      <c r="BB220" s="136" t="s">
        <v>346</v>
      </c>
    </row>
    <row r="221" spans="1:54" ht="145.5" customHeight="1">
      <c r="A221" s="108">
        <v>215</v>
      </c>
      <c r="B221" s="178">
        <v>901605</v>
      </c>
      <c r="C221" s="139" t="s">
        <v>568</v>
      </c>
      <c r="D221" s="155" t="s">
        <v>107</v>
      </c>
      <c r="E221" s="122" t="s">
        <v>201</v>
      </c>
      <c r="F221" s="150">
        <v>204</v>
      </c>
      <c r="G221" s="174" t="s">
        <v>569</v>
      </c>
      <c r="H221" s="73">
        <v>10</v>
      </c>
      <c r="I221" s="109">
        <v>0</v>
      </c>
      <c r="J221" s="64">
        <f t="shared" si="1092"/>
        <v>10</v>
      </c>
      <c r="K221" s="65">
        <f t="shared" si="1074"/>
        <v>80</v>
      </c>
      <c r="L221" s="66">
        <f t="shared" si="1075"/>
        <v>0.98076923076923073</v>
      </c>
      <c r="M221" s="67">
        <f t="shared" si="1076"/>
        <v>78.461538461538453</v>
      </c>
      <c r="N221" s="73">
        <v>4</v>
      </c>
      <c r="O221" s="67">
        <f t="shared" si="1077"/>
        <v>5.8846153846153841</v>
      </c>
      <c r="P221" s="68">
        <v>0</v>
      </c>
      <c r="Q221" s="67">
        <f t="shared" si="1078"/>
        <v>0</v>
      </c>
      <c r="R221" s="68">
        <v>0</v>
      </c>
      <c r="S221" s="67">
        <f t="shared" si="1079"/>
        <v>0</v>
      </c>
      <c r="T221" s="72">
        <v>5</v>
      </c>
      <c r="U221" s="74">
        <f t="shared" si="1230"/>
        <v>5</v>
      </c>
      <c r="V221" s="72">
        <v>0</v>
      </c>
      <c r="W221" s="184">
        <v>0</v>
      </c>
      <c r="X221" s="195">
        <v>0</v>
      </c>
      <c r="Y221" s="74">
        <v>0</v>
      </c>
      <c r="Z221" s="74">
        <v>0</v>
      </c>
      <c r="AA221" s="66">
        <f t="shared" ref="AA221" si="1257">N221*0.25</f>
        <v>1</v>
      </c>
      <c r="AB221" s="93">
        <f t="shared" ref="AB221" si="1258">ROUND(M221+O221+Q221+S221+T221+U221+V221+W221+X221+Y221+Z221+AA221,2)</f>
        <v>95.35</v>
      </c>
      <c r="AC221" s="99">
        <v>1</v>
      </c>
      <c r="AD221" s="99">
        <v>2</v>
      </c>
      <c r="AE221" s="72">
        <v>0</v>
      </c>
      <c r="AF221" s="191">
        <v>0</v>
      </c>
      <c r="AG221" s="145">
        <f t="shared" si="1228"/>
        <v>0</v>
      </c>
      <c r="AH221" s="188">
        <v>0</v>
      </c>
      <c r="AI221" s="94">
        <v>50</v>
      </c>
      <c r="AJ221" s="95">
        <f t="shared" si="1119"/>
        <v>50</v>
      </c>
      <c r="AK221" s="96">
        <f t="shared" si="1120"/>
        <v>0</v>
      </c>
      <c r="AL221" s="147"/>
      <c r="AM221" s="4"/>
      <c r="AN221" s="7">
        <f t="shared" ref="AN221" si="1259">INT(AI221/100)</f>
        <v>0</v>
      </c>
      <c r="AO221" s="7">
        <f t="shared" ref="AO221" si="1260">INT(MOD(AI221,100)/50)</f>
        <v>1</v>
      </c>
      <c r="AP221" s="7">
        <f t="shared" ref="AP221" si="1261">INT(MOD(AI221,50)/20)</f>
        <v>0</v>
      </c>
      <c r="AQ221" s="7">
        <f t="shared" ref="AQ221" si="1262">INT((AI221-AN221*100-AO221*50-AP221*20)/10)</f>
        <v>0</v>
      </c>
      <c r="AR221" s="7">
        <f t="shared" ref="AR221" si="1263">INT(AK221/20000)</f>
        <v>0</v>
      </c>
      <c r="AS221" s="7">
        <f t="shared" ref="AS221" si="1264">INT(MOD(AK221,20000)/10000)</f>
        <v>0</v>
      </c>
      <c r="AT221" s="7">
        <f t="shared" ref="AT221" si="1265">INT(MOD(AK221,10000)/5000)</f>
        <v>0</v>
      </c>
      <c r="AU221" s="7">
        <f t="shared" ref="AU221" si="1266">INT(MOD(AK221,5000)/1000)</f>
        <v>0</v>
      </c>
      <c r="AV221" s="7">
        <f t="shared" ref="AV221" si="1267">INT(MOD(AK221,1000)/500)</f>
        <v>0</v>
      </c>
      <c r="AW221" s="7">
        <f t="shared" ref="AW221" si="1268">INT(MOD(AK221,500)/100)</f>
        <v>0</v>
      </c>
      <c r="AX221" s="75">
        <f t="shared" ref="AX221" si="1269">AN221*100+AO221*50+AP221*20+AQ221*10</f>
        <v>50</v>
      </c>
      <c r="AY221" s="129"/>
      <c r="AZ221" s="129"/>
      <c r="BA221" s="137">
        <v>4424077</v>
      </c>
      <c r="BB221" s="136" t="s">
        <v>346</v>
      </c>
    </row>
    <row r="222" spans="1:54" ht="145.5" customHeight="1">
      <c r="A222" s="108">
        <v>216</v>
      </c>
      <c r="B222" s="178">
        <v>901606</v>
      </c>
      <c r="C222" s="139" t="s">
        <v>570</v>
      </c>
      <c r="D222" s="155" t="s">
        <v>107</v>
      </c>
      <c r="E222" s="122" t="s">
        <v>201</v>
      </c>
      <c r="F222" s="150">
        <v>204</v>
      </c>
      <c r="G222" s="174" t="s">
        <v>569</v>
      </c>
      <c r="H222" s="73">
        <v>12</v>
      </c>
      <c r="I222" s="109">
        <v>0</v>
      </c>
      <c r="J222" s="64">
        <f t="shared" si="1092"/>
        <v>12</v>
      </c>
      <c r="K222" s="65">
        <f t="shared" si="1074"/>
        <v>96</v>
      </c>
      <c r="L222" s="66">
        <f t="shared" si="1075"/>
        <v>0.98076923076923073</v>
      </c>
      <c r="M222" s="67">
        <f t="shared" si="1076"/>
        <v>94.153846153846146</v>
      </c>
      <c r="N222" s="73">
        <v>2</v>
      </c>
      <c r="O222" s="67">
        <f t="shared" si="1077"/>
        <v>2.9423076923076921</v>
      </c>
      <c r="P222" s="68">
        <v>0</v>
      </c>
      <c r="Q222" s="67">
        <f t="shared" si="1078"/>
        <v>0</v>
      </c>
      <c r="R222" s="68">
        <v>0</v>
      </c>
      <c r="S222" s="67">
        <f t="shared" si="1079"/>
        <v>0</v>
      </c>
      <c r="T222" s="72">
        <v>5</v>
      </c>
      <c r="U222" s="74">
        <f t="shared" si="1230"/>
        <v>6</v>
      </c>
      <c r="V222" s="72">
        <v>0</v>
      </c>
      <c r="W222" s="184">
        <v>0</v>
      </c>
      <c r="X222" s="195">
        <v>0</v>
      </c>
      <c r="Y222" s="74">
        <v>0</v>
      </c>
      <c r="Z222" s="74">
        <v>0</v>
      </c>
      <c r="AA222" s="66">
        <f t="shared" si="1231"/>
        <v>0.5</v>
      </c>
      <c r="AB222" s="93">
        <f t="shared" si="1232"/>
        <v>108.6</v>
      </c>
      <c r="AC222" s="99">
        <v>1</v>
      </c>
      <c r="AD222" s="99">
        <v>1</v>
      </c>
      <c r="AE222" s="72">
        <v>0</v>
      </c>
      <c r="AF222" s="191">
        <v>0</v>
      </c>
      <c r="AG222" s="145">
        <f t="shared" si="1228"/>
        <v>0</v>
      </c>
      <c r="AH222" s="188">
        <v>0</v>
      </c>
      <c r="AI222" s="94">
        <v>100</v>
      </c>
      <c r="AJ222" s="95">
        <f t="shared" si="1119"/>
        <v>100</v>
      </c>
      <c r="AK222" s="96">
        <f t="shared" si="1120"/>
        <v>0</v>
      </c>
      <c r="AL222" s="147"/>
      <c r="AM222" s="4"/>
      <c r="AN222" s="7">
        <f t="shared" si="1233"/>
        <v>1</v>
      </c>
      <c r="AO222" s="7">
        <f t="shared" si="1234"/>
        <v>0</v>
      </c>
      <c r="AP222" s="7">
        <f t="shared" si="1235"/>
        <v>0</v>
      </c>
      <c r="AQ222" s="7">
        <f t="shared" si="1236"/>
        <v>0</v>
      </c>
      <c r="AR222" s="7">
        <f t="shared" si="1237"/>
        <v>0</v>
      </c>
      <c r="AS222" s="7">
        <f t="shared" si="1238"/>
        <v>0</v>
      </c>
      <c r="AT222" s="7">
        <f t="shared" si="1239"/>
        <v>0</v>
      </c>
      <c r="AU222" s="7">
        <f t="shared" si="1240"/>
        <v>0</v>
      </c>
      <c r="AV222" s="7">
        <f t="shared" si="1241"/>
        <v>0</v>
      </c>
      <c r="AW222" s="7">
        <f t="shared" si="1242"/>
        <v>0</v>
      </c>
      <c r="AX222" s="75">
        <f t="shared" si="1243"/>
        <v>100</v>
      </c>
      <c r="AY222" s="129"/>
      <c r="AZ222" s="129"/>
      <c r="BA222" s="137">
        <v>4424077</v>
      </c>
      <c r="BB222" s="136" t="s">
        <v>346</v>
      </c>
    </row>
    <row r="223" spans="1:54" ht="145.5" customHeight="1">
      <c r="A223" s="108">
        <v>217</v>
      </c>
      <c r="B223" s="178">
        <v>901607</v>
      </c>
      <c r="C223" s="139" t="s">
        <v>571</v>
      </c>
      <c r="D223" s="155" t="s">
        <v>85</v>
      </c>
      <c r="E223" s="122" t="s">
        <v>201</v>
      </c>
      <c r="F223" s="150">
        <v>204</v>
      </c>
      <c r="G223" s="174" t="s">
        <v>569</v>
      </c>
      <c r="H223" s="73">
        <v>13.5</v>
      </c>
      <c r="I223" s="109">
        <v>0</v>
      </c>
      <c r="J223" s="64">
        <f t="shared" si="1092"/>
        <v>13.5</v>
      </c>
      <c r="K223" s="65">
        <f t="shared" si="1074"/>
        <v>108</v>
      </c>
      <c r="L223" s="66">
        <f t="shared" si="1075"/>
        <v>0.98076923076923073</v>
      </c>
      <c r="M223" s="67">
        <f t="shared" si="1076"/>
        <v>105.92307692307692</v>
      </c>
      <c r="N223" s="73">
        <v>0</v>
      </c>
      <c r="O223" s="67">
        <f t="shared" si="1077"/>
        <v>0</v>
      </c>
      <c r="P223" s="68">
        <v>0</v>
      </c>
      <c r="Q223" s="67">
        <f t="shared" si="1078"/>
        <v>0</v>
      </c>
      <c r="R223" s="68">
        <v>0</v>
      </c>
      <c r="S223" s="67">
        <f t="shared" si="1079"/>
        <v>0</v>
      </c>
      <c r="T223" s="72">
        <v>5</v>
      </c>
      <c r="U223" s="74">
        <f t="shared" si="1230"/>
        <v>6.75</v>
      </c>
      <c r="V223" s="72">
        <v>0</v>
      </c>
      <c r="W223" s="184">
        <v>0</v>
      </c>
      <c r="X223" s="195">
        <v>0</v>
      </c>
      <c r="Y223" s="74">
        <v>0</v>
      </c>
      <c r="Z223" s="74">
        <v>0</v>
      </c>
      <c r="AA223" s="66">
        <f t="shared" ref="AA223" si="1270">N223*0.25</f>
        <v>0</v>
      </c>
      <c r="AB223" s="93">
        <f t="shared" ref="AB223" si="1271">ROUND(M223+O223+Q223+S223+T223+U223+V223+W223+X223+Y223+Z223+AA223,2)</f>
        <v>117.67</v>
      </c>
      <c r="AC223" s="99">
        <v>0</v>
      </c>
      <c r="AD223" s="99">
        <v>0</v>
      </c>
      <c r="AE223" s="72">
        <v>0</v>
      </c>
      <c r="AF223" s="191">
        <v>0</v>
      </c>
      <c r="AG223" s="145">
        <f t="shared" si="1228"/>
        <v>0</v>
      </c>
      <c r="AH223" s="188">
        <v>0</v>
      </c>
      <c r="AI223" s="94">
        <v>100</v>
      </c>
      <c r="AJ223" s="95">
        <f t="shared" si="1119"/>
        <v>100</v>
      </c>
      <c r="AK223" s="96">
        <f t="shared" si="1120"/>
        <v>0</v>
      </c>
      <c r="AL223" s="147"/>
      <c r="AM223" s="4"/>
      <c r="AN223" s="7">
        <f t="shared" ref="AN223" si="1272">INT(AI223/100)</f>
        <v>1</v>
      </c>
      <c r="AO223" s="7">
        <f t="shared" ref="AO223" si="1273">INT(MOD(AI223,100)/50)</f>
        <v>0</v>
      </c>
      <c r="AP223" s="7">
        <f t="shared" ref="AP223" si="1274">INT(MOD(AI223,50)/20)</f>
        <v>0</v>
      </c>
      <c r="AQ223" s="7">
        <f t="shared" ref="AQ223" si="1275">INT((AI223-AN223*100-AO223*50-AP223*20)/10)</f>
        <v>0</v>
      </c>
      <c r="AR223" s="7">
        <f t="shared" ref="AR223" si="1276">INT(AK223/20000)</f>
        <v>0</v>
      </c>
      <c r="AS223" s="7">
        <f t="shared" ref="AS223" si="1277">INT(MOD(AK223,20000)/10000)</f>
        <v>0</v>
      </c>
      <c r="AT223" s="7">
        <f t="shared" ref="AT223" si="1278">INT(MOD(AK223,10000)/5000)</f>
        <v>0</v>
      </c>
      <c r="AU223" s="7">
        <f t="shared" ref="AU223" si="1279">INT(MOD(AK223,5000)/1000)</f>
        <v>0</v>
      </c>
      <c r="AV223" s="7">
        <f t="shared" ref="AV223" si="1280">INT(MOD(AK223,1000)/500)</f>
        <v>0</v>
      </c>
      <c r="AW223" s="7">
        <f t="shared" ref="AW223" si="1281">INT(MOD(AK223,500)/100)</f>
        <v>0</v>
      </c>
      <c r="AX223" s="75">
        <f t="shared" ref="AX223" si="1282">AN223*100+AO223*50+AP223*20+AQ223*10</f>
        <v>100</v>
      </c>
      <c r="AY223" s="129"/>
      <c r="AZ223" s="129"/>
      <c r="BA223" s="137">
        <v>4424077</v>
      </c>
      <c r="BB223" s="136" t="s">
        <v>346</v>
      </c>
    </row>
    <row r="224" spans="1:54" ht="145.5" customHeight="1">
      <c r="A224" s="108">
        <v>218</v>
      </c>
      <c r="B224" s="178">
        <v>901610</v>
      </c>
      <c r="C224" s="139" t="s">
        <v>572</v>
      </c>
      <c r="D224" s="155" t="s">
        <v>86</v>
      </c>
      <c r="E224" s="122" t="s">
        <v>201</v>
      </c>
      <c r="F224" s="150">
        <v>204</v>
      </c>
      <c r="G224" s="174" t="s">
        <v>573</v>
      </c>
      <c r="H224" s="73">
        <v>11</v>
      </c>
      <c r="I224" s="109">
        <v>0</v>
      </c>
      <c r="J224" s="64">
        <f t="shared" si="1092"/>
        <v>11</v>
      </c>
      <c r="K224" s="65">
        <f t="shared" si="1074"/>
        <v>88</v>
      </c>
      <c r="L224" s="66">
        <f t="shared" si="1075"/>
        <v>0.98076923076923073</v>
      </c>
      <c r="M224" s="67">
        <f t="shared" si="1076"/>
        <v>86.307692307692307</v>
      </c>
      <c r="N224" s="73">
        <v>2</v>
      </c>
      <c r="O224" s="67">
        <f t="shared" si="1077"/>
        <v>2.9423076923076921</v>
      </c>
      <c r="P224" s="68">
        <v>0</v>
      </c>
      <c r="Q224" s="67">
        <f t="shared" si="1078"/>
        <v>0</v>
      </c>
      <c r="R224" s="68">
        <v>0</v>
      </c>
      <c r="S224" s="67">
        <f t="shared" si="1079"/>
        <v>0</v>
      </c>
      <c r="T224" s="72">
        <v>5</v>
      </c>
      <c r="U224" s="74">
        <f t="shared" si="1230"/>
        <v>5.5</v>
      </c>
      <c r="V224" s="72">
        <v>0</v>
      </c>
      <c r="W224" s="184">
        <v>0</v>
      </c>
      <c r="X224" s="195">
        <v>0</v>
      </c>
      <c r="Y224" s="74">
        <v>0</v>
      </c>
      <c r="Z224" s="74">
        <v>0</v>
      </c>
      <c r="AA224" s="66">
        <f t="shared" si="1231"/>
        <v>0.5</v>
      </c>
      <c r="AB224" s="93">
        <f t="shared" si="1232"/>
        <v>100.25</v>
      </c>
      <c r="AC224" s="99">
        <v>0</v>
      </c>
      <c r="AD224" s="99">
        <v>0</v>
      </c>
      <c r="AE224" s="72">
        <v>0</v>
      </c>
      <c r="AF224" s="191">
        <v>0</v>
      </c>
      <c r="AG224" s="145">
        <f t="shared" si="1228"/>
        <v>0</v>
      </c>
      <c r="AH224" s="188">
        <v>0</v>
      </c>
      <c r="AI224" s="94">
        <v>100</v>
      </c>
      <c r="AJ224" s="95">
        <f t="shared" si="1119"/>
        <v>100</v>
      </c>
      <c r="AK224" s="96">
        <f t="shared" si="1120"/>
        <v>0</v>
      </c>
      <c r="AL224" s="147"/>
      <c r="AM224" s="4"/>
      <c r="AN224" s="7">
        <f t="shared" si="1233"/>
        <v>1</v>
      </c>
      <c r="AO224" s="7">
        <f t="shared" si="1234"/>
        <v>0</v>
      </c>
      <c r="AP224" s="7">
        <f t="shared" si="1235"/>
        <v>0</v>
      </c>
      <c r="AQ224" s="7">
        <f t="shared" si="1236"/>
        <v>0</v>
      </c>
      <c r="AR224" s="7">
        <f t="shared" si="1237"/>
        <v>0</v>
      </c>
      <c r="AS224" s="7">
        <f t="shared" si="1238"/>
        <v>0</v>
      </c>
      <c r="AT224" s="7">
        <f t="shared" si="1239"/>
        <v>0</v>
      </c>
      <c r="AU224" s="7">
        <f t="shared" si="1240"/>
        <v>0</v>
      </c>
      <c r="AV224" s="7">
        <f t="shared" si="1241"/>
        <v>0</v>
      </c>
      <c r="AW224" s="7">
        <f t="shared" si="1242"/>
        <v>0</v>
      </c>
      <c r="AX224" s="75">
        <f t="shared" si="1243"/>
        <v>100</v>
      </c>
      <c r="AY224" s="129"/>
      <c r="AZ224" s="129"/>
      <c r="BA224" s="137">
        <v>4424077</v>
      </c>
      <c r="BB224" s="136" t="s">
        <v>346</v>
      </c>
    </row>
    <row r="225" spans="1:54" ht="145.5" customHeight="1">
      <c r="A225" s="108">
        <v>219</v>
      </c>
      <c r="B225" s="171">
        <v>901615</v>
      </c>
      <c r="C225" s="139" t="s">
        <v>576</v>
      </c>
      <c r="D225" s="155" t="s">
        <v>635</v>
      </c>
      <c r="E225" s="122" t="s">
        <v>201</v>
      </c>
      <c r="F225" s="150">
        <v>204</v>
      </c>
      <c r="G225" s="174" t="s">
        <v>577</v>
      </c>
      <c r="H225" s="73">
        <v>13</v>
      </c>
      <c r="I225" s="109">
        <v>0</v>
      </c>
      <c r="J225" s="64">
        <f t="shared" si="1092"/>
        <v>13</v>
      </c>
      <c r="K225" s="65">
        <f t="shared" si="1074"/>
        <v>104</v>
      </c>
      <c r="L225" s="66">
        <f t="shared" si="1075"/>
        <v>0.98076923076923073</v>
      </c>
      <c r="M225" s="67">
        <f t="shared" si="1076"/>
        <v>102</v>
      </c>
      <c r="N225" s="73">
        <v>2</v>
      </c>
      <c r="O225" s="67">
        <f t="shared" si="1077"/>
        <v>2.9423076923076921</v>
      </c>
      <c r="P225" s="68">
        <v>0</v>
      </c>
      <c r="Q225" s="67">
        <f t="shared" si="1078"/>
        <v>0</v>
      </c>
      <c r="R225" s="68">
        <v>0</v>
      </c>
      <c r="S225" s="67">
        <f t="shared" si="1079"/>
        <v>0</v>
      </c>
      <c r="T225" s="72">
        <v>5</v>
      </c>
      <c r="U225" s="74">
        <f t="shared" si="1230"/>
        <v>6.5</v>
      </c>
      <c r="V225" s="72">
        <v>0</v>
      </c>
      <c r="W225" s="184">
        <v>0</v>
      </c>
      <c r="X225" s="195">
        <v>0</v>
      </c>
      <c r="Y225" s="74">
        <v>0</v>
      </c>
      <c r="Z225" s="74">
        <v>0</v>
      </c>
      <c r="AA225" s="66">
        <f t="shared" si="1231"/>
        <v>0.5</v>
      </c>
      <c r="AB225" s="93">
        <f t="shared" si="1232"/>
        <v>116.94</v>
      </c>
      <c r="AC225" s="99">
        <v>1</v>
      </c>
      <c r="AD225" s="99">
        <v>1</v>
      </c>
      <c r="AE225" s="72">
        <v>0</v>
      </c>
      <c r="AF225" s="191">
        <v>0</v>
      </c>
      <c r="AG225" s="145">
        <f t="shared" si="1228"/>
        <v>0</v>
      </c>
      <c r="AH225" s="188">
        <v>0</v>
      </c>
      <c r="AI225" s="94">
        <v>100</v>
      </c>
      <c r="AJ225" s="95">
        <f t="shared" si="1119"/>
        <v>100</v>
      </c>
      <c r="AK225" s="96">
        <f t="shared" si="1120"/>
        <v>0</v>
      </c>
      <c r="AL225" s="147"/>
      <c r="AM225" s="4"/>
      <c r="AN225" s="7">
        <f t="shared" si="1233"/>
        <v>1</v>
      </c>
      <c r="AO225" s="7">
        <f t="shared" si="1234"/>
        <v>0</v>
      </c>
      <c r="AP225" s="7">
        <f t="shared" si="1235"/>
        <v>0</v>
      </c>
      <c r="AQ225" s="7">
        <f t="shared" si="1236"/>
        <v>0</v>
      </c>
      <c r="AR225" s="7">
        <f t="shared" si="1237"/>
        <v>0</v>
      </c>
      <c r="AS225" s="7">
        <f t="shared" si="1238"/>
        <v>0</v>
      </c>
      <c r="AT225" s="7">
        <f t="shared" si="1239"/>
        <v>0</v>
      </c>
      <c r="AU225" s="7">
        <f t="shared" si="1240"/>
        <v>0</v>
      </c>
      <c r="AV225" s="7">
        <f t="shared" si="1241"/>
        <v>0</v>
      </c>
      <c r="AW225" s="7">
        <f t="shared" si="1242"/>
        <v>0</v>
      </c>
      <c r="AX225" s="75">
        <f t="shared" si="1243"/>
        <v>100</v>
      </c>
      <c r="AY225" s="129"/>
      <c r="AZ225" s="129"/>
      <c r="BA225" s="137">
        <v>4424077</v>
      </c>
      <c r="BB225" s="136" t="s">
        <v>346</v>
      </c>
    </row>
    <row r="226" spans="1:54" ht="145.5" customHeight="1">
      <c r="A226" s="108">
        <v>220</v>
      </c>
      <c r="B226" s="171">
        <v>901621</v>
      </c>
      <c r="C226" s="139" t="s">
        <v>583</v>
      </c>
      <c r="D226" s="155" t="s">
        <v>86</v>
      </c>
      <c r="E226" s="122" t="s">
        <v>201</v>
      </c>
      <c r="F226" s="150">
        <v>204</v>
      </c>
      <c r="G226" s="174" t="s">
        <v>582</v>
      </c>
      <c r="H226" s="73">
        <v>10</v>
      </c>
      <c r="I226" s="109">
        <v>0</v>
      </c>
      <c r="J226" s="64">
        <f t="shared" si="1092"/>
        <v>10</v>
      </c>
      <c r="K226" s="65">
        <f t="shared" si="1074"/>
        <v>80</v>
      </c>
      <c r="L226" s="66">
        <f t="shared" si="1075"/>
        <v>0.98076923076923073</v>
      </c>
      <c r="M226" s="67">
        <f t="shared" si="1076"/>
        <v>78.461538461538453</v>
      </c>
      <c r="N226" s="73">
        <v>0</v>
      </c>
      <c r="O226" s="67">
        <f t="shared" si="1077"/>
        <v>0</v>
      </c>
      <c r="P226" s="68">
        <v>0</v>
      </c>
      <c r="Q226" s="67">
        <f t="shared" si="1078"/>
        <v>0</v>
      </c>
      <c r="R226" s="68">
        <v>0</v>
      </c>
      <c r="S226" s="67">
        <f t="shared" si="1079"/>
        <v>0</v>
      </c>
      <c r="T226" s="72">
        <v>5</v>
      </c>
      <c r="U226" s="74">
        <f t="shared" si="1230"/>
        <v>5</v>
      </c>
      <c r="V226" s="72">
        <v>0</v>
      </c>
      <c r="W226" s="184">
        <v>0</v>
      </c>
      <c r="X226" s="195">
        <v>0</v>
      </c>
      <c r="Y226" s="74">
        <v>0</v>
      </c>
      <c r="Z226" s="74">
        <v>0</v>
      </c>
      <c r="AA226" s="66">
        <f t="shared" ref="AA226" si="1283">N226*0.25</f>
        <v>0</v>
      </c>
      <c r="AB226" s="93">
        <f t="shared" ref="AB226" si="1284">ROUND(M226+O226+Q226+S226+T226+U226+V226+W226+X226+Y226+Z226+AA226,2)</f>
        <v>88.46</v>
      </c>
      <c r="AC226" s="99">
        <v>0</v>
      </c>
      <c r="AD226" s="99">
        <v>0</v>
      </c>
      <c r="AE226" s="72">
        <v>0</v>
      </c>
      <c r="AF226" s="191">
        <v>0</v>
      </c>
      <c r="AG226" s="145">
        <f t="shared" si="1228"/>
        <v>0</v>
      </c>
      <c r="AH226" s="188">
        <v>0</v>
      </c>
      <c r="AI226" s="94">
        <v>50</v>
      </c>
      <c r="AJ226" s="95">
        <f t="shared" si="1119"/>
        <v>50</v>
      </c>
      <c r="AK226" s="96">
        <f t="shared" si="1120"/>
        <v>0</v>
      </c>
      <c r="AL226" s="147"/>
      <c r="AM226" s="4"/>
      <c r="AN226" s="7">
        <f t="shared" ref="AN226" si="1285">INT(AI226/100)</f>
        <v>0</v>
      </c>
      <c r="AO226" s="7">
        <f t="shared" ref="AO226" si="1286">INT(MOD(AI226,100)/50)</f>
        <v>1</v>
      </c>
      <c r="AP226" s="7">
        <f t="shared" ref="AP226" si="1287">INT(MOD(AI226,50)/20)</f>
        <v>0</v>
      </c>
      <c r="AQ226" s="7">
        <f t="shared" ref="AQ226" si="1288">INT((AI226-AN226*100-AO226*50-AP226*20)/10)</f>
        <v>0</v>
      </c>
      <c r="AR226" s="7">
        <f t="shared" ref="AR226" si="1289">INT(AK226/20000)</f>
        <v>0</v>
      </c>
      <c r="AS226" s="7">
        <f t="shared" ref="AS226" si="1290">INT(MOD(AK226,20000)/10000)</f>
        <v>0</v>
      </c>
      <c r="AT226" s="7">
        <f t="shared" ref="AT226" si="1291">INT(MOD(AK226,10000)/5000)</f>
        <v>0</v>
      </c>
      <c r="AU226" s="7">
        <f t="shared" ref="AU226" si="1292">INT(MOD(AK226,5000)/1000)</f>
        <v>0</v>
      </c>
      <c r="AV226" s="7">
        <f t="shared" ref="AV226" si="1293">INT(MOD(AK226,1000)/500)</f>
        <v>0</v>
      </c>
      <c r="AW226" s="7">
        <f t="shared" ref="AW226" si="1294">INT(MOD(AK226,500)/100)</f>
        <v>0</v>
      </c>
      <c r="AX226" s="75">
        <f t="shared" ref="AX226" si="1295">AN226*100+AO226*50+AP226*20+AQ226*10</f>
        <v>50</v>
      </c>
      <c r="AY226" s="129"/>
      <c r="AZ226" s="129"/>
      <c r="BA226" s="137">
        <v>4424077</v>
      </c>
      <c r="BB226" s="136" t="s">
        <v>346</v>
      </c>
    </row>
    <row r="227" spans="1:54" ht="145.5" customHeight="1">
      <c r="A227" s="108">
        <v>221</v>
      </c>
      <c r="B227" s="171">
        <v>901624</v>
      </c>
      <c r="C227" s="139" t="s">
        <v>584</v>
      </c>
      <c r="D227" s="155" t="s">
        <v>91</v>
      </c>
      <c r="E227" s="122" t="s">
        <v>201</v>
      </c>
      <c r="F227" s="150">
        <v>204</v>
      </c>
      <c r="G227" s="174" t="s">
        <v>582</v>
      </c>
      <c r="H227" s="73">
        <v>14</v>
      </c>
      <c r="I227" s="109">
        <v>0</v>
      </c>
      <c r="J227" s="64">
        <f t="shared" si="1092"/>
        <v>14</v>
      </c>
      <c r="K227" s="65">
        <f t="shared" si="1074"/>
        <v>112</v>
      </c>
      <c r="L227" s="66">
        <f t="shared" si="1075"/>
        <v>0.98076923076923073</v>
      </c>
      <c r="M227" s="67">
        <f t="shared" si="1076"/>
        <v>109.84615384615384</v>
      </c>
      <c r="N227" s="73">
        <v>0</v>
      </c>
      <c r="O227" s="67">
        <f t="shared" si="1077"/>
        <v>0</v>
      </c>
      <c r="P227" s="68">
        <v>0</v>
      </c>
      <c r="Q227" s="67">
        <f t="shared" si="1078"/>
        <v>0</v>
      </c>
      <c r="R227" s="68">
        <v>0</v>
      </c>
      <c r="S227" s="67">
        <f t="shared" si="1079"/>
        <v>0</v>
      </c>
      <c r="T227" s="72">
        <v>10</v>
      </c>
      <c r="U227" s="74">
        <f t="shared" si="1230"/>
        <v>7</v>
      </c>
      <c r="V227" s="72">
        <v>0</v>
      </c>
      <c r="W227" s="184">
        <v>0</v>
      </c>
      <c r="X227" s="195">
        <v>0</v>
      </c>
      <c r="Y227" s="74">
        <v>0</v>
      </c>
      <c r="Z227" s="74">
        <v>0</v>
      </c>
      <c r="AA227" s="66">
        <f t="shared" si="1231"/>
        <v>0</v>
      </c>
      <c r="AB227" s="93">
        <f t="shared" si="1232"/>
        <v>126.85</v>
      </c>
      <c r="AC227" s="99">
        <v>1</v>
      </c>
      <c r="AD227" s="99">
        <v>1</v>
      </c>
      <c r="AE227" s="72">
        <v>0</v>
      </c>
      <c r="AF227" s="191">
        <v>0</v>
      </c>
      <c r="AG227" s="145">
        <f t="shared" si="1228"/>
        <v>0</v>
      </c>
      <c r="AH227" s="188">
        <v>0</v>
      </c>
      <c r="AI227" s="94">
        <v>100</v>
      </c>
      <c r="AJ227" s="95">
        <f t="shared" si="1119"/>
        <v>100</v>
      </c>
      <c r="AK227" s="96">
        <f t="shared" si="1120"/>
        <v>0</v>
      </c>
      <c r="AL227" s="147"/>
      <c r="AM227" s="4"/>
      <c r="AN227" s="7">
        <f t="shared" si="1233"/>
        <v>1</v>
      </c>
      <c r="AO227" s="7">
        <f t="shared" si="1234"/>
        <v>0</v>
      </c>
      <c r="AP227" s="7">
        <f t="shared" si="1235"/>
        <v>0</v>
      </c>
      <c r="AQ227" s="7">
        <f t="shared" si="1236"/>
        <v>0</v>
      </c>
      <c r="AR227" s="7">
        <f t="shared" si="1237"/>
        <v>0</v>
      </c>
      <c r="AS227" s="7">
        <f t="shared" si="1238"/>
        <v>0</v>
      </c>
      <c r="AT227" s="7">
        <f t="shared" si="1239"/>
        <v>0</v>
      </c>
      <c r="AU227" s="7">
        <f t="shared" si="1240"/>
        <v>0</v>
      </c>
      <c r="AV227" s="7">
        <f t="shared" si="1241"/>
        <v>0</v>
      </c>
      <c r="AW227" s="7">
        <f t="shared" si="1242"/>
        <v>0</v>
      </c>
      <c r="AX227" s="75">
        <f t="shared" si="1243"/>
        <v>100</v>
      </c>
      <c r="AY227" s="129"/>
      <c r="AZ227" s="129"/>
      <c r="BA227" s="137">
        <v>4424077</v>
      </c>
      <c r="BB227" s="136" t="s">
        <v>346</v>
      </c>
    </row>
    <row r="228" spans="1:54" ht="145.5" customHeight="1">
      <c r="A228" s="108">
        <v>222</v>
      </c>
      <c r="B228" s="171">
        <v>901629</v>
      </c>
      <c r="C228" s="139" t="s">
        <v>586</v>
      </c>
      <c r="D228" s="155" t="s">
        <v>87</v>
      </c>
      <c r="E228" s="122" t="s">
        <v>201</v>
      </c>
      <c r="F228" s="150">
        <v>204</v>
      </c>
      <c r="G228" s="174" t="s">
        <v>585</v>
      </c>
      <c r="H228" s="73">
        <v>16</v>
      </c>
      <c r="I228" s="109">
        <v>0</v>
      </c>
      <c r="J228" s="64">
        <f t="shared" si="1092"/>
        <v>16</v>
      </c>
      <c r="K228" s="65">
        <f t="shared" si="1074"/>
        <v>128</v>
      </c>
      <c r="L228" s="66">
        <f t="shared" si="1075"/>
        <v>0.98076923076923073</v>
      </c>
      <c r="M228" s="67">
        <f t="shared" si="1076"/>
        <v>125.53846153846153</v>
      </c>
      <c r="N228" s="73">
        <v>0</v>
      </c>
      <c r="O228" s="67">
        <f t="shared" si="1077"/>
        <v>0</v>
      </c>
      <c r="P228" s="68">
        <v>0</v>
      </c>
      <c r="Q228" s="67">
        <f t="shared" si="1078"/>
        <v>0</v>
      </c>
      <c r="R228" s="68">
        <v>0</v>
      </c>
      <c r="S228" s="67">
        <f t="shared" si="1079"/>
        <v>0</v>
      </c>
      <c r="T228" s="72">
        <v>10</v>
      </c>
      <c r="U228" s="74">
        <f t="shared" si="1230"/>
        <v>8</v>
      </c>
      <c r="V228" s="72">
        <v>0</v>
      </c>
      <c r="W228" s="184">
        <v>0</v>
      </c>
      <c r="X228" s="195">
        <v>0</v>
      </c>
      <c r="Y228" s="74">
        <v>0</v>
      </c>
      <c r="Z228" s="74">
        <v>0</v>
      </c>
      <c r="AA228" s="66">
        <f t="shared" ref="AA228" si="1296">N228*0.25</f>
        <v>0</v>
      </c>
      <c r="AB228" s="93">
        <f t="shared" ref="AB228" si="1297">ROUND(M228+O228+Q228+S228+T228+U228+V228+W228+X228+Y228+Z228+AA228,2)</f>
        <v>143.54</v>
      </c>
      <c r="AC228" s="99">
        <v>1</v>
      </c>
      <c r="AD228" s="99">
        <v>1</v>
      </c>
      <c r="AE228" s="72">
        <v>0</v>
      </c>
      <c r="AF228" s="191">
        <v>0</v>
      </c>
      <c r="AG228" s="145">
        <f t="shared" si="1228"/>
        <v>0</v>
      </c>
      <c r="AH228" s="188">
        <v>0</v>
      </c>
      <c r="AI228" s="94">
        <v>100</v>
      </c>
      <c r="AJ228" s="95">
        <f t="shared" si="1119"/>
        <v>100</v>
      </c>
      <c r="AK228" s="96">
        <f t="shared" si="1120"/>
        <v>0</v>
      </c>
      <c r="AL228" s="147"/>
      <c r="AM228" s="4"/>
      <c r="AN228" s="7">
        <f t="shared" ref="AN228" si="1298">INT(AI228/100)</f>
        <v>1</v>
      </c>
      <c r="AO228" s="7">
        <f t="shared" ref="AO228" si="1299">INT(MOD(AI228,100)/50)</f>
        <v>0</v>
      </c>
      <c r="AP228" s="7">
        <f t="shared" ref="AP228" si="1300">INT(MOD(AI228,50)/20)</f>
        <v>0</v>
      </c>
      <c r="AQ228" s="7">
        <f t="shared" ref="AQ228" si="1301">INT((AI228-AN228*100-AO228*50-AP228*20)/10)</f>
        <v>0</v>
      </c>
      <c r="AR228" s="7">
        <f t="shared" ref="AR228" si="1302">INT(AK228/20000)</f>
        <v>0</v>
      </c>
      <c r="AS228" s="7">
        <f t="shared" ref="AS228" si="1303">INT(MOD(AK228,20000)/10000)</f>
        <v>0</v>
      </c>
      <c r="AT228" s="7">
        <f t="shared" ref="AT228" si="1304">INT(MOD(AK228,10000)/5000)</f>
        <v>0</v>
      </c>
      <c r="AU228" s="7">
        <f t="shared" ref="AU228" si="1305">INT(MOD(AK228,5000)/1000)</f>
        <v>0</v>
      </c>
      <c r="AV228" s="7">
        <f t="shared" ref="AV228" si="1306">INT(MOD(AK228,1000)/500)</f>
        <v>0</v>
      </c>
      <c r="AW228" s="7">
        <f t="shared" ref="AW228" si="1307">INT(MOD(AK228,500)/100)</f>
        <v>0</v>
      </c>
      <c r="AX228" s="75">
        <f t="shared" ref="AX228" si="1308">AN228*100+AO228*50+AP228*20+AQ228*10</f>
        <v>100</v>
      </c>
      <c r="AY228" s="129"/>
      <c r="AZ228" s="129"/>
      <c r="BA228" s="137">
        <v>4424077</v>
      </c>
      <c r="BB228" s="136" t="s">
        <v>346</v>
      </c>
    </row>
    <row r="229" spans="1:54" ht="145.5" customHeight="1">
      <c r="A229" s="108">
        <v>223</v>
      </c>
      <c r="B229" s="171">
        <v>901640</v>
      </c>
      <c r="C229" s="139" t="s">
        <v>587</v>
      </c>
      <c r="D229" s="155" t="s">
        <v>235</v>
      </c>
      <c r="E229" s="122" t="s">
        <v>201</v>
      </c>
      <c r="F229" s="150">
        <v>204</v>
      </c>
      <c r="G229" s="174" t="s">
        <v>588</v>
      </c>
      <c r="H229" s="73">
        <v>17</v>
      </c>
      <c r="I229" s="109">
        <v>0</v>
      </c>
      <c r="J229" s="64">
        <f t="shared" si="1092"/>
        <v>17</v>
      </c>
      <c r="K229" s="65">
        <f t="shared" si="1074"/>
        <v>136</v>
      </c>
      <c r="L229" s="66">
        <f t="shared" si="1075"/>
        <v>0.98076923076923073</v>
      </c>
      <c r="M229" s="67">
        <f t="shared" si="1076"/>
        <v>133.38461538461539</v>
      </c>
      <c r="N229" s="73">
        <v>2</v>
      </c>
      <c r="O229" s="67">
        <f t="shared" si="1077"/>
        <v>2.9423076923076921</v>
      </c>
      <c r="P229" s="68">
        <v>0</v>
      </c>
      <c r="Q229" s="67">
        <f t="shared" si="1078"/>
        <v>0</v>
      </c>
      <c r="R229" s="68">
        <v>0</v>
      </c>
      <c r="S229" s="67">
        <f t="shared" si="1079"/>
        <v>0</v>
      </c>
      <c r="T229" s="72">
        <v>10</v>
      </c>
      <c r="U229" s="74">
        <f t="shared" si="1230"/>
        <v>8.5</v>
      </c>
      <c r="V229" s="72">
        <v>0</v>
      </c>
      <c r="W229" s="184">
        <v>0</v>
      </c>
      <c r="X229" s="195">
        <v>0</v>
      </c>
      <c r="Y229" s="74">
        <v>0</v>
      </c>
      <c r="Z229" s="74">
        <v>0</v>
      </c>
      <c r="AA229" s="66">
        <f t="shared" ref="AA229" si="1309">N229*0.25</f>
        <v>0.5</v>
      </c>
      <c r="AB229" s="93">
        <f t="shared" ref="AB229" si="1310">ROUND(M229+O229+Q229+S229+T229+U229+V229+W229+X229+Y229+Z229+AA229,2)</f>
        <v>155.33000000000001</v>
      </c>
      <c r="AC229" s="99">
        <v>1</v>
      </c>
      <c r="AD229" s="99">
        <v>2</v>
      </c>
      <c r="AE229" s="72">
        <v>0</v>
      </c>
      <c r="AF229" s="191">
        <v>0</v>
      </c>
      <c r="AG229" s="145">
        <f t="shared" si="1228"/>
        <v>0</v>
      </c>
      <c r="AH229" s="188">
        <v>0</v>
      </c>
      <c r="AI229" s="94">
        <v>100</v>
      </c>
      <c r="AJ229" s="95">
        <f t="shared" ref="AJ229:AJ241" si="1311">ROUNDDOWN(AI229,-1)</f>
        <v>100</v>
      </c>
      <c r="AK229" s="96">
        <f t="shared" ref="AK229:AK241" si="1312">ROUND((AI229-AJ229)*4000,-2)</f>
        <v>0</v>
      </c>
      <c r="AL229" s="147"/>
      <c r="AM229" s="4"/>
      <c r="AN229" s="7">
        <f t="shared" ref="AN229" si="1313">INT(AI229/100)</f>
        <v>1</v>
      </c>
      <c r="AO229" s="7">
        <f t="shared" ref="AO229" si="1314">INT(MOD(AI229,100)/50)</f>
        <v>0</v>
      </c>
      <c r="AP229" s="7">
        <f t="shared" ref="AP229" si="1315">INT(MOD(AI229,50)/20)</f>
        <v>0</v>
      </c>
      <c r="AQ229" s="7">
        <f t="shared" ref="AQ229" si="1316">INT((AI229-AN229*100-AO229*50-AP229*20)/10)</f>
        <v>0</v>
      </c>
      <c r="AR229" s="7">
        <f t="shared" ref="AR229" si="1317">INT(AK229/20000)</f>
        <v>0</v>
      </c>
      <c r="AS229" s="7">
        <f t="shared" ref="AS229" si="1318">INT(MOD(AK229,20000)/10000)</f>
        <v>0</v>
      </c>
      <c r="AT229" s="7">
        <f t="shared" ref="AT229" si="1319">INT(MOD(AK229,10000)/5000)</f>
        <v>0</v>
      </c>
      <c r="AU229" s="7">
        <f t="shared" ref="AU229" si="1320">INT(MOD(AK229,5000)/1000)</f>
        <v>0</v>
      </c>
      <c r="AV229" s="7">
        <f t="shared" ref="AV229" si="1321">INT(MOD(AK229,1000)/500)</f>
        <v>0</v>
      </c>
      <c r="AW229" s="7">
        <f t="shared" ref="AW229" si="1322">INT(MOD(AK229,500)/100)</f>
        <v>0</v>
      </c>
      <c r="AX229" s="75">
        <f t="shared" ref="AX229" si="1323">AN229*100+AO229*50+AP229*20+AQ229*10</f>
        <v>100</v>
      </c>
      <c r="AY229" s="129"/>
      <c r="AZ229" s="129"/>
      <c r="BA229" s="137">
        <v>4424077</v>
      </c>
      <c r="BB229" s="136" t="s">
        <v>346</v>
      </c>
    </row>
    <row r="230" spans="1:54" ht="145.5" customHeight="1">
      <c r="A230" s="108">
        <v>224</v>
      </c>
      <c r="B230" s="171">
        <v>901645</v>
      </c>
      <c r="C230" s="139" t="s">
        <v>589</v>
      </c>
      <c r="D230" s="155" t="s">
        <v>635</v>
      </c>
      <c r="E230" s="122" t="s">
        <v>201</v>
      </c>
      <c r="F230" s="150">
        <v>204</v>
      </c>
      <c r="G230" s="174" t="s">
        <v>588</v>
      </c>
      <c r="H230" s="73">
        <v>16</v>
      </c>
      <c r="I230" s="109">
        <v>0</v>
      </c>
      <c r="J230" s="64">
        <f t="shared" si="1092"/>
        <v>16</v>
      </c>
      <c r="K230" s="65">
        <f t="shared" si="1074"/>
        <v>128</v>
      </c>
      <c r="L230" s="66">
        <f t="shared" si="1075"/>
        <v>0.98076923076923073</v>
      </c>
      <c r="M230" s="67">
        <f t="shared" si="1076"/>
        <v>125.53846153846153</v>
      </c>
      <c r="N230" s="73">
        <v>4</v>
      </c>
      <c r="O230" s="67">
        <f t="shared" si="1077"/>
        <v>5.8846153846153841</v>
      </c>
      <c r="P230" s="68">
        <v>0</v>
      </c>
      <c r="Q230" s="67">
        <f t="shared" si="1078"/>
        <v>0</v>
      </c>
      <c r="R230" s="68">
        <v>0</v>
      </c>
      <c r="S230" s="67">
        <f t="shared" si="1079"/>
        <v>0</v>
      </c>
      <c r="T230" s="72">
        <v>10</v>
      </c>
      <c r="U230" s="74">
        <f t="shared" si="1230"/>
        <v>8</v>
      </c>
      <c r="V230" s="72">
        <v>0</v>
      </c>
      <c r="W230" s="184">
        <v>0</v>
      </c>
      <c r="X230" s="195">
        <v>0</v>
      </c>
      <c r="Y230" s="74">
        <v>0</v>
      </c>
      <c r="Z230" s="74">
        <v>0</v>
      </c>
      <c r="AA230" s="66">
        <f t="shared" ref="AA230" si="1324">N230*0.25</f>
        <v>1</v>
      </c>
      <c r="AB230" s="93">
        <f t="shared" ref="AB230" si="1325">ROUND(M230+O230+Q230+S230+T230+U230+V230+W230+X230+Y230+Z230+AA230,2)</f>
        <v>150.41999999999999</v>
      </c>
      <c r="AC230" s="99">
        <v>0</v>
      </c>
      <c r="AD230" s="99">
        <v>0</v>
      </c>
      <c r="AE230" s="72">
        <v>0</v>
      </c>
      <c r="AF230" s="191">
        <v>0</v>
      </c>
      <c r="AG230" s="145">
        <f t="shared" si="1228"/>
        <v>0</v>
      </c>
      <c r="AH230" s="188">
        <v>0</v>
      </c>
      <c r="AI230" s="94">
        <v>100</v>
      </c>
      <c r="AJ230" s="95">
        <f t="shared" si="1311"/>
        <v>100</v>
      </c>
      <c r="AK230" s="96">
        <f t="shared" si="1312"/>
        <v>0</v>
      </c>
      <c r="AL230" s="147"/>
      <c r="AM230" s="4"/>
      <c r="AN230" s="7">
        <f t="shared" ref="AN230" si="1326">INT(AI230/100)</f>
        <v>1</v>
      </c>
      <c r="AO230" s="7">
        <f t="shared" ref="AO230" si="1327">INT(MOD(AI230,100)/50)</f>
        <v>0</v>
      </c>
      <c r="AP230" s="7">
        <f t="shared" ref="AP230" si="1328">INT(MOD(AI230,50)/20)</f>
        <v>0</v>
      </c>
      <c r="AQ230" s="7">
        <f t="shared" ref="AQ230" si="1329">INT((AI230-AN230*100-AO230*50-AP230*20)/10)</f>
        <v>0</v>
      </c>
      <c r="AR230" s="7">
        <f t="shared" ref="AR230" si="1330">INT(AK230/20000)</f>
        <v>0</v>
      </c>
      <c r="AS230" s="7">
        <f t="shared" ref="AS230" si="1331">INT(MOD(AK230,20000)/10000)</f>
        <v>0</v>
      </c>
      <c r="AT230" s="7">
        <f t="shared" ref="AT230" si="1332">INT(MOD(AK230,10000)/5000)</f>
        <v>0</v>
      </c>
      <c r="AU230" s="7">
        <f t="shared" ref="AU230" si="1333">INT(MOD(AK230,5000)/1000)</f>
        <v>0</v>
      </c>
      <c r="AV230" s="7">
        <f t="shared" ref="AV230" si="1334">INT(MOD(AK230,1000)/500)</f>
        <v>0</v>
      </c>
      <c r="AW230" s="7">
        <f t="shared" ref="AW230" si="1335">INT(MOD(AK230,500)/100)</f>
        <v>0</v>
      </c>
      <c r="AX230" s="75">
        <f t="shared" ref="AX230" si="1336">AN230*100+AO230*50+AP230*20+AQ230*10</f>
        <v>100</v>
      </c>
      <c r="AY230" s="129"/>
      <c r="AZ230" s="129"/>
      <c r="BA230" s="137">
        <v>4424077</v>
      </c>
      <c r="BB230" s="136" t="s">
        <v>346</v>
      </c>
    </row>
    <row r="231" spans="1:54" ht="145.5" customHeight="1">
      <c r="A231" s="108">
        <v>225</v>
      </c>
      <c r="B231" s="171">
        <v>901647</v>
      </c>
      <c r="C231" s="139" t="s">
        <v>590</v>
      </c>
      <c r="D231" s="155" t="s">
        <v>235</v>
      </c>
      <c r="E231" s="122" t="s">
        <v>201</v>
      </c>
      <c r="F231" s="150">
        <v>204</v>
      </c>
      <c r="G231" s="174" t="s">
        <v>588</v>
      </c>
      <c r="H231" s="73">
        <v>12</v>
      </c>
      <c r="I231" s="109">
        <v>0</v>
      </c>
      <c r="J231" s="64">
        <f t="shared" si="1092"/>
        <v>12</v>
      </c>
      <c r="K231" s="65">
        <f t="shared" si="1074"/>
        <v>96</v>
      </c>
      <c r="L231" s="66">
        <f t="shared" si="1075"/>
        <v>0.98076923076923073</v>
      </c>
      <c r="M231" s="67">
        <f t="shared" si="1076"/>
        <v>94.153846153846146</v>
      </c>
      <c r="N231" s="73">
        <v>0</v>
      </c>
      <c r="O231" s="67">
        <f t="shared" si="1077"/>
        <v>0</v>
      </c>
      <c r="P231" s="68">
        <v>0</v>
      </c>
      <c r="Q231" s="67">
        <f t="shared" si="1078"/>
        <v>0</v>
      </c>
      <c r="R231" s="68">
        <v>0</v>
      </c>
      <c r="S231" s="67">
        <f t="shared" si="1079"/>
        <v>0</v>
      </c>
      <c r="T231" s="72">
        <v>5</v>
      </c>
      <c r="U231" s="74">
        <f t="shared" si="1230"/>
        <v>6</v>
      </c>
      <c r="V231" s="72">
        <v>0</v>
      </c>
      <c r="W231" s="184">
        <v>0</v>
      </c>
      <c r="X231" s="195">
        <v>0</v>
      </c>
      <c r="Y231" s="74">
        <v>0</v>
      </c>
      <c r="Z231" s="74">
        <v>0</v>
      </c>
      <c r="AA231" s="66">
        <f t="shared" ref="AA231" si="1337">N231*0.25</f>
        <v>0</v>
      </c>
      <c r="AB231" s="93">
        <f t="shared" ref="AB231" si="1338">ROUND(M231+O231+Q231+S231+T231+U231+V231+W231+X231+Y231+Z231+AA231,2)</f>
        <v>105.15</v>
      </c>
      <c r="AC231" s="99">
        <v>0</v>
      </c>
      <c r="AD231" s="99">
        <v>0</v>
      </c>
      <c r="AE231" s="72">
        <v>0</v>
      </c>
      <c r="AF231" s="191">
        <v>0</v>
      </c>
      <c r="AG231" s="145">
        <f t="shared" si="1228"/>
        <v>0</v>
      </c>
      <c r="AH231" s="188">
        <v>0</v>
      </c>
      <c r="AI231" s="94">
        <v>100</v>
      </c>
      <c r="AJ231" s="95">
        <f t="shared" si="1311"/>
        <v>100</v>
      </c>
      <c r="AK231" s="96">
        <f t="shared" si="1312"/>
        <v>0</v>
      </c>
      <c r="AL231" s="147"/>
      <c r="AM231" s="4"/>
      <c r="AN231" s="7">
        <f t="shared" ref="AN231" si="1339">INT(AI231/100)</f>
        <v>1</v>
      </c>
      <c r="AO231" s="7">
        <f t="shared" ref="AO231" si="1340">INT(MOD(AI231,100)/50)</f>
        <v>0</v>
      </c>
      <c r="AP231" s="7">
        <f t="shared" ref="AP231" si="1341">INT(MOD(AI231,50)/20)</f>
        <v>0</v>
      </c>
      <c r="AQ231" s="7">
        <f t="shared" ref="AQ231" si="1342">INT((AI231-AN231*100-AO231*50-AP231*20)/10)</f>
        <v>0</v>
      </c>
      <c r="AR231" s="7">
        <f t="shared" ref="AR231" si="1343">INT(AK231/20000)</f>
        <v>0</v>
      </c>
      <c r="AS231" s="7">
        <f t="shared" ref="AS231" si="1344">INT(MOD(AK231,20000)/10000)</f>
        <v>0</v>
      </c>
      <c r="AT231" s="7">
        <f t="shared" ref="AT231" si="1345">INT(MOD(AK231,10000)/5000)</f>
        <v>0</v>
      </c>
      <c r="AU231" s="7">
        <f t="shared" ref="AU231" si="1346">INT(MOD(AK231,5000)/1000)</f>
        <v>0</v>
      </c>
      <c r="AV231" s="7">
        <f t="shared" ref="AV231" si="1347">INT(MOD(AK231,1000)/500)</f>
        <v>0</v>
      </c>
      <c r="AW231" s="7">
        <f t="shared" ref="AW231" si="1348">INT(MOD(AK231,500)/100)</f>
        <v>0</v>
      </c>
      <c r="AX231" s="75">
        <f t="shared" ref="AX231" si="1349">AN231*100+AO231*50+AP231*20+AQ231*10</f>
        <v>100</v>
      </c>
      <c r="AY231" s="129"/>
      <c r="AZ231" s="129"/>
      <c r="BA231" s="137">
        <v>4424077</v>
      </c>
      <c r="BB231" s="136" t="s">
        <v>346</v>
      </c>
    </row>
    <row r="232" spans="1:54" ht="145.5" customHeight="1">
      <c r="A232" s="108">
        <v>226</v>
      </c>
      <c r="B232" s="171">
        <v>901662</v>
      </c>
      <c r="C232" s="139" t="s">
        <v>593</v>
      </c>
      <c r="D232" s="155" t="s">
        <v>108</v>
      </c>
      <c r="E232" s="122" t="s">
        <v>201</v>
      </c>
      <c r="F232" s="150">
        <v>204</v>
      </c>
      <c r="G232" s="174" t="s">
        <v>594</v>
      </c>
      <c r="H232" s="73">
        <v>17</v>
      </c>
      <c r="I232" s="109">
        <v>0</v>
      </c>
      <c r="J232" s="64">
        <f t="shared" ref="J232:J243" si="1350">H232+I232</f>
        <v>17</v>
      </c>
      <c r="K232" s="65">
        <f t="shared" ref="K232:K243" si="1351">J232*8</f>
        <v>136</v>
      </c>
      <c r="L232" s="66">
        <f t="shared" ref="L232:L243" si="1352">F232/26/8</f>
        <v>0.98076923076923073</v>
      </c>
      <c r="M232" s="67">
        <f t="shared" ref="M232:M243" si="1353">F232/26*J232</f>
        <v>133.38461538461539</v>
      </c>
      <c r="N232" s="73">
        <v>2</v>
      </c>
      <c r="O232" s="67">
        <f t="shared" ref="O232:O243" si="1354">F232/26/8*1.5*N232</f>
        <v>2.9423076923076921</v>
      </c>
      <c r="P232" s="68">
        <v>0</v>
      </c>
      <c r="Q232" s="67">
        <f t="shared" ref="Q232:Q243" si="1355">F232/26/8*2*P232</f>
        <v>0</v>
      </c>
      <c r="R232" s="68">
        <v>0</v>
      </c>
      <c r="S232" s="67">
        <f t="shared" ref="S232:S243" si="1356">F232/26/8*2*R232</f>
        <v>0</v>
      </c>
      <c r="T232" s="72">
        <v>10</v>
      </c>
      <c r="U232" s="74">
        <f t="shared" si="1230"/>
        <v>8.5</v>
      </c>
      <c r="V232" s="72">
        <v>0</v>
      </c>
      <c r="W232" s="184">
        <v>0</v>
      </c>
      <c r="X232" s="195">
        <v>0</v>
      </c>
      <c r="Y232" s="74">
        <v>0</v>
      </c>
      <c r="Z232" s="74">
        <v>0</v>
      </c>
      <c r="AA232" s="66">
        <f t="shared" ref="AA232:AA239" si="1357">N232*0.25</f>
        <v>0.5</v>
      </c>
      <c r="AB232" s="93">
        <f t="shared" ref="AB232:AB239" si="1358">ROUND(M232+O232+Q232+S232+T232+U232+V232+W232+X232+Y232+Z232+AA232,2)</f>
        <v>155.33000000000001</v>
      </c>
      <c r="AC232" s="99">
        <v>1</v>
      </c>
      <c r="AD232" s="99">
        <v>4</v>
      </c>
      <c r="AE232" s="72">
        <v>0</v>
      </c>
      <c r="AF232" s="191">
        <v>0</v>
      </c>
      <c r="AG232" s="145">
        <f t="shared" si="1228"/>
        <v>0</v>
      </c>
      <c r="AH232" s="188">
        <v>0</v>
      </c>
      <c r="AI232" s="94">
        <v>100</v>
      </c>
      <c r="AJ232" s="95">
        <f t="shared" si="1311"/>
        <v>100</v>
      </c>
      <c r="AK232" s="96">
        <f t="shared" si="1312"/>
        <v>0</v>
      </c>
      <c r="AL232" s="147"/>
      <c r="AM232" s="4"/>
      <c r="AN232" s="7">
        <f t="shared" ref="AN232:AN239" si="1359">INT(AI232/100)</f>
        <v>1</v>
      </c>
      <c r="AO232" s="7">
        <f t="shared" ref="AO232:AO239" si="1360">INT(MOD(AI232,100)/50)</f>
        <v>0</v>
      </c>
      <c r="AP232" s="7">
        <f t="shared" ref="AP232:AP239" si="1361">INT(MOD(AI232,50)/20)</f>
        <v>0</v>
      </c>
      <c r="AQ232" s="7">
        <f t="shared" ref="AQ232:AQ239" si="1362">INT((AI232-AN232*100-AO232*50-AP232*20)/10)</f>
        <v>0</v>
      </c>
      <c r="AR232" s="7">
        <f t="shared" ref="AR232:AR239" si="1363">INT(AK232/20000)</f>
        <v>0</v>
      </c>
      <c r="AS232" s="7">
        <f t="shared" ref="AS232:AS239" si="1364">INT(MOD(AK232,20000)/10000)</f>
        <v>0</v>
      </c>
      <c r="AT232" s="7">
        <f t="shared" ref="AT232:AT239" si="1365">INT(MOD(AK232,10000)/5000)</f>
        <v>0</v>
      </c>
      <c r="AU232" s="7">
        <f t="shared" ref="AU232:AU239" si="1366">INT(MOD(AK232,5000)/1000)</f>
        <v>0</v>
      </c>
      <c r="AV232" s="7">
        <f t="shared" ref="AV232:AV239" si="1367">INT(MOD(AK232,1000)/500)</f>
        <v>0</v>
      </c>
      <c r="AW232" s="7">
        <f t="shared" ref="AW232:AW239" si="1368">INT(MOD(AK232,500)/100)</f>
        <v>0</v>
      </c>
      <c r="AX232" s="75">
        <f t="shared" ref="AX232:AX239" si="1369">AN232*100+AO232*50+AP232*20+AQ232*10</f>
        <v>100</v>
      </c>
      <c r="AY232" s="129"/>
      <c r="AZ232" s="129"/>
      <c r="BA232" s="137">
        <v>4424077</v>
      </c>
      <c r="BB232" s="136" t="s">
        <v>346</v>
      </c>
    </row>
    <row r="233" spans="1:54" ht="145.5" customHeight="1">
      <c r="A233" s="108">
        <v>227</v>
      </c>
      <c r="B233" s="171">
        <v>901670</v>
      </c>
      <c r="C233" s="139" t="s">
        <v>595</v>
      </c>
      <c r="D233" s="155" t="s">
        <v>236</v>
      </c>
      <c r="E233" s="122" t="s">
        <v>201</v>
      </c>
      <c r="F233" s="150">
        <v>204</v>
      </c>
      <c r="G233" s="174" t="s">
        <v>594</v>
      </c>
      <c r="H233" s="73">
        <v>13</v>
      </c>
      <c r="I233" s="109">
        <v>0</v>
      </c>
      <c r="J233" s="64">
        <f t="shared" si="1350"/>
        <v>13</v>
      </c>
      <c r="K233" s="65">
        <f t="shared" si="1351"/>
        <v>104</v>
      </c>
      <c r="L233" s="66">
        <f t="shared" si="1352"/>
        <v>0.98076923076923073</v>
      </c>
      <c r="M233" s="67">
        <f t="shared" si="1353"/>
        <v>102</v>
      </c>
      <c r="N233" s="73">
        <v>0</v>
      </c>
      <c r="O233" s="67">
        <f t="shared" si="1354"/>
        <v>0</v>
      </c>
      <c r="P233" s="68">
        <v>0</v>
      </c>
      <c r="Q233" s="67">
        <f t="shared" si="1355"/>
        <v>0</v>
      </c>
      <c r="R233" s="68">
        <v>0</v>
      </c>
      <c r="S233" s="67">
        <f t="shared" si="1356"/>
        <v>0</v>
      </c>
      <c r="T233" s="72">
        <v>5</v>
      </c>
      <c r="U233" s="74">
        <f t="shared" si="1230"/>
        <v>6.5</v>
      </c>
      <c r="V233" s="72">
        <v>0</v>
      </c>
      <c r="W233" s="184">
        <v>0</v>
      </c>
      <c r="X233" s="195">
        <v>0</v>
      </c>
      <c r="Y233" s="74">
        <v>0</v>
      </c>
      <c r="Z233" s="74">
        <v>0</v>
      </c>
      <c r="AA233" s="66">
        <f t="shared" ref="AA233" si="1370">N233*0.25</f>
        <v>0</v>
      </c>
      <c r="AB233" s="93">
        <f t="shared" ref="AB233" si="1371">ROUND(M233+O233+Q233+S233+T233+U233+V233+W233+X233+Y233+Z233+AA233,2)</f>
        <v>113.5</v>
      </c>
      <c r="AC233" s="99">
        <v>1</v>
      </c>
      <c r="AD233" s="99">
        <v>3</v>
      </c>
      <c r="AE233" s="72">
        <v>0</v>
      </c>
      <c r="AF233" s="191">
        <v>0</v>
      </c>
      <c r="AG233" s="145">
        <f t="shared" si="1228"/>
        <v>0</v>
      </c>
      <c r="AH233" s="188">
        <v>0</v>
      </c>
      <c r="AI233" s="94">
        <v>100</v>
      </c>
      <c r="AJ233" s="95">
        <f t="shared" si="1311"/>
        <v>100</v>
      </c>
      <c r="AK233" s="96">
        <f t="shared" si="1312"/>
        <v>0</v>
      </c>
      <c r="AL233" s="147"/>
      <c r="AM233" s="4"/>
      <c r="AN233" s="7">
        <f t="shared" ref="AN233" si="1372">INT(AI233/100)</f>
        <v>1</v>
      </c>
      <c r="AO233" s="7">
        <f t="shared" ref="AO233" si="1373">INT(MOD(AI233,100)/50)</f>
        <v>0</v>
      </c>
      <c r="AP233" s="7">
        <f t="shared" ref="AP233" si="1374">INT(MOD(AI233,50)/20)</f>
        <v>0</v>
      </c>
      <c r="AQ233" s="7">
        <f t="shared" ref="AQ233" si="1375">INT((AI233-AN233*100-AO233*50-AP233*20)/10)</f>
        <v>0</v>
      </c>
      <c r="AR233" s="7">
        <f t="shared" ref="AR233" si="1376">INT(AK233/20000)</f>
        <v>0</v>
      </c>
      <c r="AS233" s="7">
        <f t="shared" ref="AS233" si="1377">INT(MOD(AK233,20000)/10000)</f>
        <v>0</v>
      </c>
      <c r="AT233" s="7">
        <f t="shared" ref="AT233" si="1378">INT(MOD(AK233,10000)/5000)</f>
        <v>0</v>
      </c>
      <c r="AU233" s="7">
        <f t="shared" ref="AU233" si="1379">INT(MOD(AK233,5000)/1000)</f>
        <v>0</v>
      </c>
      <c r="AV233" s="7">
        <f t="shared" ref="AV233" si="1380">INT(MOD(AK233,1000)/500)</f>
        <v>0</v>
      </c>
      <c r="AW233" s="7">
        <f t="shared" ref="AW233" si="1381">INT(MOD(AK233,500)/100)</f>
        <v>0</v>
      </c>
      <c r="AX233" s="75">
        <f t="shared" ref="AX233" si="1382">AN233*100+AO233*50+AP233*20+AQ233*10</f>
        <v>100</v>
      </c>
      <c r="AY233" s="129"/>
      <c r="AZ233" s="129"/>
      <c r="BA233" s="137">
        <v>4424077</v>
      </c>
      <c r="BB233" s="136" t="s">
        <v>346</v>
      </c>
    </row>
    <row r="234" spans="1:54" ht="145.5" customHeight="1">
      <c r="A234" s="108">
        <v>228</v>
      </c>
      <c r="B234" s="171">
        <v>901671</v>
      </c>
      <c r="C234" s="139" t="s">
        <v>596</v>
      </c>
      <c r="D234" s="155" t="s">
        <v>236</v>
      </c>
      <c r="E234" s="122" t="s">
        <v>201</v>
      </c>
      <c r="F234" s="150">
        <v>204</v>
      </c>
      <c r="G234" s="174" t="s">
        <v>594</v>
      </c>
      <c r="H234" s="73">
        <v>17</v>
      </c>
      <c r="I234" s="109">
        <v>0</v>
      </c>
      <c r="J234" s="64">
        <f t="shared" si="1350"/>
        <v>17</v>
      </c>
      <c r="K234" s="65">
        <f t="shared" si="1351"/>
        <v>136</v>
      </c>
      <c r="L234" s="66">
        <f t="shared" si="1352"/>
        <v>0.98076923076923073</v>
      </c>
      <c r="M234" s="67">
        <f t="shared" si="1353"/>
        <v>133.38461538461539</v>
      </c>
      <c r="N234" s="73">
        <v>2</v>
      </c>
      <c r="O234" s="67">
        <f t="shared" si="1354"/>
        <v>2.9423076923076921</v>
      </c>
      <c r="P234" s="68">
        <v>0</v>
      </c>
      <c r="Q234" s="67">
        <f t="shared" si="1355"/>
        <v>0</v>
      </c>
      <c r="R234" s="68">
        <v>0</v>
      </c>
      <c r="S234" s="67">
        <f t="shared" si="1356"/>
        <v>0</v>
      </c>
      <c r="T234" s="72">
        <v>10</v>
      </c>
      <c r="U234" s="74">
        <f t="shared" si="1230"/>
        <v>8.5</v>
      </c>
      <c r="V234" s="72">
        <v>0</v>
      </c>
      <c r="W234" s="184">
        <v>0</v>
      </c>
      <c r="X234" s="195">
        <v>0</v>
      </c>
      <c r="Y234" s="74">
        <v>0</v>
      </c>
      <c r="Z234" s="74">
        <v>0</v>
      </c>
      <c r="AA234" s="66">
        <f t="shared" si="1357"/>
        <v>0.5</v>
      </c>
      <c r="AB234" s="93">
        <f t="shared" si="1358"/>
        <v>155.33000000000001</v>
      </c>
      <c r="AC234" s="99">
        <v>1</v>
      </c>
      <c r="AD234" s="99">
        <v>1</v>
      </c>
      <c r="AE234" s="72">
        <v>0</v>
      </c>
      <c r="AF234" s="191">
        <v>0</v>
      </c>
      <c r="AG234" s="145">
        <f t="shared" si="1228"/>
        <v>0</v>
      </c>
      <c r="AH234" s="188">
        <v>0</v>
      </c>
      <c r="AI234" s="94">
        <v>100</v>
      </c>
      <c r="AJ234" s="95">
        <f t="shared" si="1311"/>
        <v>100</v>
      </c>
      <c r="AK234" s="96">
        <f t="shared" si="1312"/>
        <v>0</v>
      </c>
      <c r="AL234" s="147"/>
      <c r="AM234" s="4"/>
      <c r="AN234" s="7">
        <f t="shared" si="1359"/>
        <v>1</v>
      </c>
      <c r="AO234" s="7">
        <f t="shared" si="1360"/>
        <v>0</v>
      </c>
      <c r="AP234" s="7">
        <f t="shared" si="1361"/>
        <v>0</v>
      </c>
      <c r="AQ234" s="7">
        <f t="shared" si="1362"/>
        <v>0</v>
      </c>
      <c r="AR234" s="7">
        <f t="shared" si="1363"/>
        <v>0</v>
      </c>
      <c r="AS234" s="7">
        <f t="shared" si="1364"/>
        <v>0</v>
      </c>
      <c r="AT234" s="7">
        <f t="shared" si="1365"/>
        <v>0</v>
      </c>
      <c r="AU234" s="7">
        <f t="shared" si="1366"/>
        <v>0</v>
      </c>
      <c r="AV234" s="7">
        <f t="shared" si="1367"/>
        <v>0</v>
      </c>
      <c r="AW234" s="7">
        <f t="shared" si="1368"/>
        <v>0</v>
      </c>
      <c r="AX234" s="75">
        <f t="shared" si="1369"/>
        <v>100</v>
      </c>
      <c r="AY234" s="129"/>
      <c r="AZ234" s="129"/>
      <c r="BA234" s="137">
        <v>4424077</v>
      </c>
      <c r="BB234" s="136" t="s">
        <v>346</v>
      </c>
    </row>
    <row r="235" spans="1:54" ht="145.5" customHeight="1">
      <c r="A235" s="108">
        <v>229</v>
      </c>
      <c r="B235" s="171">
        <v>901672</v>
      </c>
      <c r="C235" s="139" t="s">
        <v>597</v>
      </c>
      <c r="D235" s="155" t="s">
        <v>108</v>
      </c>
      <c r="E235" s="122" t="s">
        <v>201</v>
      </c>
      <c r="F235" s="150">
        <v>204</v>
      </c>
      <c r="G235" s="174" t="s">
        <v>594</v>
      </c>
      <c r="H235" s="73">
        <v>13</v>
      </c>
      <c r="I235" s="109">
        <v>0</v>
      </c>
      <c r="J235" s="64">
        <f t="shared" si="1350"/>
        <v>13</v>
      </c>
      <c r="K235" s="65">
        <f t="shared" si="1351"/>
        <v>104</v>
      </c>
      <c r="L235" s="66">
        <f t="shared" si="1352"/>
        <v>0.98076923076923073</v>
      </c>
      <c r="M235" s="67">
        <f t="shared" si="1353"/>
        <v>102</v>
      </c>
      <c r="N235" s="73">
        <v>0</v>
      </c>
      <c r="O235" s="67">
        <f t="shared" si="1354"/>
        <v>0</v>
      </c>
      <c r="P235" s="68">
        <v>0</v>
      </c>
      <c r="Q235" s="67">
        <f t="shared" si="1355"/>
        <v>0</v>
      </c>
      <c r="R235" s="68">
        <v>0</v>
      </c>
      <c r="S235" s="67">
        <f t="shared" si="1356"/>
        <v>0</v>
      </c>
      <c r="T235" s="72">
        <v>5</v>
      </c>
      <c r="U235" s="74">
        <f t="shared" si="1230"/>
        <v>6.5</v>
      </c>
      <c r="V235" s="72">
        <v>0</v>
      </c>
      <c r="W235" s="184">
        <v>0</v>
      </c>
      <c r="X235" s="195">
        <v>0</v>
      </c>
      <c r="Y235" s="74">
        <v>0</v>
      </c>
      <c r="Z235" s="74">
        <v>0</v>
      </c>
      <c r="AA235" s="66">
        <f t="shared" ref="AA235" si="1383">N235*0.25</f>
        <v>0</v>
      </c>
      <c r="AB235" s="93">
        <f t="shared" ref="AB235" si="1384">ROUND(M235+O235+Q235+S235+T235+U235+V235+W235+X235+Y235+Z235+AA235,2)</f>
        <v>113.5</v>
      </c>
      <c r="AC235" s="99">
        <v>1</v>
      </c>
      <c r="AD235" s="99">
        <v>3</v>
      </c>
      <c r="AE235" s="72">
        <v>0</v>
      </c>
      <c r="AF235" s="191">
        <v>0</v>
      </c>
      <c r="AG235" s="145">
        <f t="shared" si="1228"/>
        <v>0</v>
      </c>
      <c r="AH235" s="188">
        <v>0</v>
      </c>
      <c r="AI235" s="94">
        <v>100</v>
      </c>
      <c r="AJ235" s="95">
        <f t="shared" si="1311"/>
        <v>100</v>
      </c>
      <c r="AK235" s="96">
        <f t="shared" si="1312"/>
        <v>0</v>
      </c>
      <c r="AL235" s="147"/>
      <c r="AM235" s="4"/>
      <c r="AN235" s="7">
        <f t="shared" ref="AN235" si="1385">INT(AI235/100)</f>
        <v>1</v>
      </c>
      <c r="AO235" s="7">
        <f t="shared" ref="AO235" si="1386">INT(MOD(AI235,100)/50)</f>
        <v>0</v>
      </c>
      <c r="AP235" s="7">
        <f t="shared" ref="AP235" si="1387">INT(MOD(AI235,50)/20)</f>
        <v>0</v>
      </c>
      <c r="AQ235" s="7">
        <f t="shared" ref="AQ235" si="1388">INT((AI235-AN235*100-AO235*50-AP235*20)/10)</f>
        <v>0</v>
      </c>
      <c r="AR235" s="7">
        <f t="shared" ref="AR235" si="1389">INT(AK235/20000)</f>
        <v>0</v>
      </c>
      <c r="AS235" s="7">
        <f t="shared" ref="AS235" si="1390">INT(MOD(AK235,20000)/10000)</f>
        <v>0</v>
      </c>
      <c r="AT235" s="7">
        <f t="shared" ref="AT235" si="1391">INT(MOD(AK235,10000)/5000)</f>
        <v>0</v>
      </c>
      <c r="AU235" s="7">
        <f t="shared" ref="AU235" si="1392">INT(MOD(AK235,5000)/1000)</f>
        <v>0</v>
      </c>
      <c r="AV235" s="7">
        <f t="shared" ref="AV235" si="1393">INT(MOD(AK235,1000)/500)</f>
        <v>0</v>
      </c>
      <c r="AW235" s="7">
        <f t="shared" ref="AW235" si="1394">INT(MOD(AK235,500)/100)</f>
        <v>0</v>
      </c>
      <c r="AX235" s="75">
        <f t="shared" ref="AX235" si="1395">AN235*100+AO235*50+AP235*20+AQ235*10</f>
        <v>100</v>
      </c>
      <c r="AY235" s="129"/>
      <c r="AZ235" s="129"/>
      <c r="BA235" s="137">
        <v>4424077</v>
      </c>
      <c r="BB235" s="136" t="s">
        <v>346</v>
      </c>
    </row>
    <row r="236" spans="1:54" ht="141" customHeight="1">
      <c r="A236" s="108">
        <v>230</v>
      </c>
      <c r="B236" s="171">
        <v>901679</v>
      </c>
      <c r="C236" s="139" t="s">
        <v>598</v>
      </c>
      <c r="D236" s="155" t="s">
        <v>236</v>
      </c>
      <c r="E236" s="122" t="s">
        <v>201</v>
      </c>
      <c r="F236" s="150">
        <v>204</v>
      </c>
      <c r="G236" s="174" t="s">
        <v>599</v>
      </c>
      <c r="H236" s="73">
        <v>16</v>
      </c>
      <c r="I236" s="109">
        <v>0</v>
      </c>
      <c r="J236" s="64">
        <f t="shared" si="1350"/>
        <v>16</v>
      </c>
      <c r="K236" s="65">
        <f t="shared" si="1351"/>
        <v>128</v>
      </c>
      <c r="L236" s="66">
        <f t="shared" si="1352"/>
        <v>0.98076923076923073</v>
      </c>
      <c r="M236" s="67">
        <f t="shared" si="1353"/>
        <v>125.53846153846153</v>
      </c>
      <c r="N236" s="73">
        <v>0</v>
      </c>
      <c r="O236" s="67">
        <f t="shared" si="1354"/>
        <v>0</v>
      </c>
      <c r="P236" s="68">
        <v>0</v>
      </c>
      <c r="Q236" s="67">
        <f t="shared" si="1355"/>
        <v>0</v>
      </c>
      <c r="R236" s="68">
        <v>0</v>
      </c>
      <c r="S236" s="67">
        <f t="shared" si="1356"/>
        <v>0</v>
      </c>
      <c r="T236" s="72">
        <v>10</v>
      </c>
      <c r="U236" s="74">
        <f t="shared" si="1230"/>
        <v>8</v>
      </c>
      <c r="V236" s="72">
        <v>0</v>
      </c>
      <c r="W236" s="184">
        <v>0</v>
      </c>
      <c r="X236" s="195">
        <v>0</v>
      </c>
      <c r="Y236" s="74">
        <v>0</v>
      </c>
      <c r="Z236" s="74">
        <v>0</v>
      </c>
      <c r="AA236" s="66">
        <f t="shared" ref="AA236" si="1396">N236*0.25</f>
        <v>0</v>
      </c>
      <c r="AB236" s="93">
        <f t="shared" ref="AB236" si="1397">ROUND(M236+O236+Q236+S236+T236+U236+V236+W236+X236+Y236+Z236+AA236,2)</f>
        <v>143.54</v>
      </c>
      <c r="AC236" s="99">
        <v>0</v>
      </c>
      <c r="AD236" s="99">
        <v>0</v>
      </c>
      <c r="AE236" s="72">
        <v>0</v>
      </c>
      <c r="AF236" s="191">
        <v>0</v>
      </c>
      <c r="AG236" s="145">
        <f t="shared" si="1228"/>
        <v>0</v>
      </c>
      <c r="AH236" s="188">
        <v>0</v>
      </c>
      <c r="AI236" s="94">
        <v>100</v>
      </c>
      <c r="AJ236" s="95">
        <f t="shared" si="1311"/>
        <v>100</v>
      </c>
      <c r="AK236" s="96">
        <f t="shared" si="1312"/>
        <v>0</v>
      </c>
      <c r="AL236" s="147"/>
      <c r="AM236" s="4"/>
      <c r="AN236" s="7">
        <f t="shared" ref="AN236" si="1398">INT(AI236/100)</f>
        <v>1</v>
      </c>
      <c r="AO236" s="7">
        <f t="shared" ref="AO236" si="1399">INT(MOD(AI236,100)/50)</f>
        <v>0</v>
      </c>
      <c r="AP236" s="7">
        <f t="shared" ref="AP236" si="1400">INT(MOD(AI236,50)/20)</f>
        <v>0</v>
      </c>
      <c r="AQ236" s="7">
        <f t="shared" ref="AQ236" si="1401">INT((AI236-AN236*100-AO236*50-AP236*20)/10)</f>
        <v>0</v>
      </c>
      <c r="AR236" s="7">
        <f t="shared" ref="AR236" si="1402">INT(AK236/20000)</f>
        <v>0</v>
      </c>
      <c r="AS236" s="7">
        <f t="shared" ref="AS236" si="1403">INT(MOD(AK236,20000)/10000)</f>
        <v>0</v>
      </c>
      <c r="AT236" s="7">
        <f t="shared" ref="AT236" si="1404">INT(MOD(AK236,10000)/5000)</f>
        <v>0</v>
      </c>
      <c r="AU236" s="7">
        <f t="shared" ref="AU236" si="1405">INT(MOD(AK236,5000)/1000)</f>
        <v>0</v>
      </c>
      <c r="AV236" s="7">
        <f t="shared" ref="AV236" si="1406">INT(MOD(AK236,1000)/500)</f>
        <v>0</v>
      </c>
      <c r="AW236" s="7">
        <f t="shared" ref="AW236" si="1407">INT(MOD(AK236,500)/100)</f>
        <v>0</v>
      </c>
      <c r="AX236" s="75">
        <f t="shared" ref="AX236" si="1408">AN236*100+AO236*50+AP236*20+AQ236*10</f>
        <v>100</v>
      </c>
      <c r="AY236" s="129"/>
      <c r="AZ236" s="129"/>
      <c r="BA236" s="137">
        <v>4424077</v>
      </c>
      <c r="BB236" s="136" t="s">
        <v>346</v>
      </c>
    </row>
    <row r="237" spans="1:54" ht="145.5" customHeight="1">
      <c r="A237" s="108">
        <v>231</v>
      </c>
      <c r="B237" s="171">
        <v>901680</v>
      </c>
      <c r="C237" s="139" t="s">
        <v>600</v>
      </c>
      <c r="D237" s="155" t="s">
        <v>629</v>
      </c>
      <c r="E237" s="122" t="s">
        <v>201</v>
      </c>
      <c r="F237" s="150">
        <v>204</v>
      </c>
      <c r="G237" s="174" t="s">
        <v>599</v>
      </c>
      <c r="H237" s="73">
        <v>17</v>
      </c>
      <c r="I237" s="109">
        <v>0</v>
      </c>
      <c r="J237" s="64">
        <f t="shared" si="1350"/>
        <v>17</v>
      </c>
      <c r="K237" s="65">
        <f t="shared" si="1351"/>
        <v>136</v>
      </c>
      <c r="L237" s="66">
        <f t="shared" si="1352"/>
        <v>0.98076923076923073</v>
      </c>
      <c r="M237" s="67">
        <f t="shared" si="1353"/>
        <v>133.38461538461539</v>
      </c>
      <c r="N237" s="73">
        <v>0</v>
      </c>
      <c r="O237" s="67">
        <f t="shared" si="1354"/>
        <v>0</v>
      </c>
      <c r="P237" s="68">
        <v>0</v>
      </c>
      <c r="Q237" s="67">
        <f t="shared" si="1355"/>
        <v>0</v>
      </c>
      <c r="R237" s="68">
        <v>0</v>
      </c>
      <c r="S237" s="67">
        <f t="shared" si="1356"/>
        <v>0</v>
      </c>
      <c r="T237" s="72">
        <v>10</v>
      </c>
      <c r="U237" s="74">
        <f t="shared" si="1230"/>
        <v>8.5</v>
      </c>
      <c r="V237" s="72">
        <v>0</v>
      </c>
      <c r="W237" s="184">
        <v>0</v>
      </c>
      <c r="X237" s="195">
        <v>0</v>
      </c>
      <c r="Y237" s="74">
        <v>0</v>
      </c>
      <c r="Z237" s="74">
        <v>0</v>
      </c>
      <c r="AA237" s="66">
        <f t="shared" si="1357"/>
        <v>0</v>
      </c>
      <c r="AB237" s="93">
        <f t="shared" si="1358"/>
        <v>151.88</v>
      </c>
      <c r="AC237" s="99">
        <v>1</v>
      </c>
      <c r="AD237" s="99">
        <v>1</v>
      </c>
      <c r="AE237" s="72">
        <v>0</v>
      </c>
      <c r="AF237" s="191">
        <v>0</v>
      </c>
      <c r="AG237" s="145">
        <f t="shared" si="1228"/>
        <v>0</v>
      </c>
      <c r="AH237" s="188">
        <v>0</v>
      </c>
      <c r="AI237" s="94">
        <v>100</v>
      </c>
      <c r="AJ237" s="95">
        <f t="shared" si="1311"/>
        <v>100</v>
      </c>
      <c r="AK237" s="96">
        <f t="shared" si="1312"/>
        <v>0</v>
      </c>
      <c r="AL237" s="147"/>
      <c r="AM237" s="4"/>
      <c r="AN237" s="7">
        <f t="shared" si="1359"/>
        <v>1</v>
      </c>
      <c r="AO237" s="7">
        <f t="shared" si="1360"/>
        <v>0</v>
      </c>
      <c r="AP237" s="7">
        <f t="shared" si="1361"/>
        <v>0</v>
      </c>
      <c r="AQ237" s="7">
        <f t="shared" si="1362"/>
        <v>0</v>
      </c>
      <c r="AR237" s="7">
        <f t="shared" si="1363"/>
        <v>0</v>
      </c>
      <c r="AS237" s="7">
        <f t="shared" si="1364"/>
        <v>0</v>
      </c>
      <c r="AT237" s="7">
        <f t="shared" si="1365"/>
        <v>0</v>
      </c>
      <c r="AU237" s="7">
        <f t="shared" si="1366"/>
        <v>0</v>
      </c>
      <c r="AV237" s="7">
        <f t="shared" si="1367"/>
        <v>0</v>
      </c>
      <c r="AW237" s="7">
        <f t="shared" si="1368"/>
        <v>0</v>
      </c>
      <c r="AX237" s="75">
        <f t="shared" si="1369"/>
        <v>100</v>
      </c>
      <c r="AY237" s="129"/>
      <c r="AZ237" s="129"/>
      <c r="BA237" s="137">
        <v>4424077</v>
      </c>
      <c r="BB237" s="136" t="s">
        <v>346</v>
      </c>
    </row>
    <row r="238" spans="1:54" ht="145.5" customHeight="1">
      <c r="A238" s="108">
        <v>232</v>
      </c>
      <c r="B238" s="178">
        <v>901683</v>
      </c>
      <c r="C238" s="139" t="s">
        <v>601</v>
      </c>
      <c r="D238" s="155" t="s">
        <v>629</v>
      </c>
      <c r="E238" s="122" t="s">
        <v>201</v>
      </c>
      <c r="F238" s="150">
        <v>204</v>
      </c>
      <c r="G238" s="174" t="s">
        <v>602</v>
      </c>
      <c r="H238" s="73">
        <v>17</v>
      </c>
      <c r="I238" s="109">
        <v>0</v>
      </c>
      <c r="J238" s="64">
        <f t="shared" si="1350"/>
        <v>17</v>
      </c>
      <c r="K238" s="65">
        <f t="shared" si="1351"/>
        <v>136</v>
      </c>
      <c r="L238" s="66">
        <f t="shared" si="1352"/>
        <v>0.98076923076923073</v>
      </c>
      <c r="M238" s="67">
        <f t="shared" si="1353"/>
        <v>133.38461538461539</v>
      </c>
      <c r="N238" s="73">
        <v>2</v>
      </c>
      <c r="O238" s="67">
        <f t="shared" si="1354"/>
        <v>2.9423076923076921</v>
      </c>
      <c r="P238" s="68">
        <v>0</v>
      </c>
      <c r="Q238" s="67">
        <f t="shared" si="1355"/>
        <v>0</v>
      </c>
      <c r="R238" s="68">
        <v>0</v>
      </c>
      <c r="S238" s="67">
        <f t="shared" si="1356"/>
        <v>0</v>
      </c>
      <c r="T238" s="72">
        <v>10</v>
      </c>
      <c r="U238" s="74">
        <f t="shared" si="1230"/>
        <v>8.5</v>
      </c>
      <c r="V238" s="72">
        <v>0</v>
      </c>
      <c r="W238" s="184">
        <v>0</v>
      </c>
      <c r="X238" s="195">
        <v>0</v>
      </c>
      <c r="Y238" s="74">
        <v>0</v>
      </c>
      <c r="Z238" s="74">
        <v>0</v>
      </c>
      <c r="AA238" s="66">
        <f t="shared" ref="AA238" si="1409">N238*0.25</f>
        <v>0.5</v>
      </c>
      <c r="AB238" s="93">
        <f t="shared" ref="AB238" si="1410">ROUND(M238+O238+Q238+S238+T238+U238+V238+W238+X238+Y238+Z238+AA238,2)</f>
        <v>155.33000000000001</v>
      </c>
      <c r="AC238" s="99">
        <v>1</v>
      </c>
      <c r="AD238" s="99">
        <v>2</v>
      </c>
      <c r="AE238" s="72">
        <v>0</v>
      </c>
      <c r="AF238" s="191">
        <v>0</v>
      </c>
      <c r="AG238" s="145">
        <f t="shared" si="1228"/>
        <v>0</v>
      </c>
      <c r="AH238" s="188">
        <v>0</v>
      </c>
      <c r="AI238" s="94">
        <v>100</v>
      </c>
      <c r="AJ238" s="95">
        <f t="shared" si="1311"/>
        <v>100</v>
      </c>
      <c r="AK238" s="96">
        <f t="shared" si="1312"/>
        <v>0</v>
      </c>
      <c r="AL238" s="147"/>
      <c r="AM238" s="4"/>
      <c r="AN238" s="7">
        <f t="shared" ref="AN238" si="1411">INT(AI238/100)</f>
        <v>1</v>
      </c>
      <c r="AO238" s="7">
        <f t="shared" ref="AO238" si="1412">INT(MOD(AI238,100)/50)</f>
        <v>0</v>
      </c>
      <c r="AP238" s="7">
        <f t="shared" ref="AP238" si="1413">INT(MOD(AI238,50)/20)</f>
        <v>0</v>
      </c>
      <c r="AQ238" s="7">
        <f t="shared" ref="AQ238" si="1414">INT((AI238-AN238*100-AO238*50-AP238*20)/10)</f>
        <v>0</v>
      </c>
      <c r="AR238" s="7">
        <f t="shared" ref="AR238" si="1415">INT(AK238/20000)</f>
        <v>0</v>
      </c>
      <c r="AS238" s="7">
        <f t="shared" ref="AS238" si="1416">INT(MOD(AK238,20000)/10000)</f>
        <v>0</v>
      </c>
      <c r="AT238" s="7">
        <f t="shared" ref="AT238" si="1417">INT(MOD(AK238,10000)/5000)</f>
        <v>0</v>
      </c>
      <c r="AU238" s="7">
        <f t="shared" ref="AU238" si="1418">INT(MOD(AK238,5000)/1000)</f>
        <v>0</v>
      </c>
      <c r="AV238" s="7">
        <f t="shared" ref="AV238" si="1419">INT(MOD(AK238,1000)/500)</f>
        <v>0</v>
      </c>
      <c r="AW238" s="7">
        <f t="shared" ref="AW238" si="1420">INT(MOD(AK238,500)/100)</f>
        <v>0</v>
      </c>
      <c r="AX238" s="75">
        <f t="shared" ref="AX238" si="1421">AN238*100+AO238*50+AP238*20+AQ238*10</f>
        <v>100</v>
      </c>
      <c r="AY238" s="129"/>
      <c r="AZ238" s="129"/>
      <c r="BA238" s="137">
        <v>4424077</v>
      </c>
      <c r="BB238" s="136" t="s">
        <v>346</v>
      </c>
    </row>
    <row r="239" spans="1:54" ht="145.5" customHeight="1">
      <c r="A239" s="108">
        <v>233</v>
      </c>
      <c r="B239" s="178">
        <v>901692</v>
      </c>
      <c r="C239" s="139" t="s">
        <v>604</v>
      </c>
      <c r="D239" s="155" t="s">
        <v>96</v>
      </c>
      <c r="E239" s="122" t="s">
        <v>201</v>
      </c>
      <c r="F239" s="150">
        <v>204</v>
      </c>
      <c r="G239" s="174" t="s">
        <v>603</v>
      </c>
      <c r="H239" s="73">
        <v>17</v>
      </c>
      <c r="I239" s="109">
        <v>0</v>
      </c>
      <c r="J239" s="64">
        <f t="shared" si="1350"/>
        <v>17</v>
      </c>
      <c r="K239" s="65">
        <f t="shared" si="1351"/>
        <v>136</v>
      </c>
      <c r="L239" s="66">
        <f t="shared" si="1352"/>
        <v>0.98076923076923073</v>
      </c>
      <c r="M239" s="67">
        <f t="shared" si="1353"/>
        <v>133.38461538461539</v>
      </c>
      <c r="N239" s="73">
        <v>0</v>
      </c>
      <c r="O239" s="67">
        <f t="shared" si="1354"/>
        <v>0</v>
      </c>
      <c r="P239" s="68">
        <v>0</v>
      </c>
      <c r="Q239" s="67">
        <f t="shared" si="1355"/>
        <v>0</v>
      </c>
      <c r="R239" s="68">
        <v>0</v>
      </c>
      <c r="S239" s="67">
        <f t="shared" si="1356"/>
        <v>0</v>
      </c>
      <c r="T239" s="72">
        <v>10</v>
      </c>
      <c r="U239" s="74">
        <f t="shared" si="1230"/>
        <v>8.5</v>
      </c>
      <c r="V239" s="72">
        <v>0</v>
      </c>
      <c r="W239" s="184">
        <v>0</v>
      </c>
      <c r="X239" s="195">
        <v>0</v>
      </c>
      <c r="Y239" s="74">
        <v>0</v>
      </c>
      <c r="Z239" s="74">
        <v>0</v>
      </c>
      <c r="AA239" s="66">
        <f t="shared" si="1357"/>
        <v>0</v>
      </c>
      <c r="AB239" s="93">
        <f t="shared" si="1358"/>
        <v>151.88</v>
      </c>
      <c r="AC239" s="99">
        <v>1</v>
      </c>
      <c r="AD239" s="99">
        <v>1</v>
      </c>
      <c r="AE239" s="72">
        <v>0</v>
      </c>
      <c r="AF239" s="191">
        <v>0</v>
      </c>
      <c r="AG239" s="145">
        <f t="shared" si="1228"/>
        <v>0</v>
      </c>
      <c r="AH239" s="188">
        <v>0</v>
      </c>
      <c r="AI239" s="94">
        <v>100</v>
      </c>
      <c r="AJ239" s="95">
        <f t="shared" si="1311"/>
        <v>100</v>
      </c>
      <c r="AK239" s="96">
        <f t="shared" si="1312"/>
        <v>0</v>
      </c>
      <c r="AL239" s="147"/>
      <c r="AM239" s="4"/>
      <c r="AN239" s="7">
        <f t="shared" si="1359"/>
        <v>1</v>
      </c>
      <c r="AO239" s="7">
        <f t="shared" si="1360"/>
        <v>0</v>
      </c>
      <c r="AP239" s="7">
        <f t="shared" si="1361"/>
        <v>0</v>
      </c>
      <c r="AQ239" s="7">
        <f t="shared" si="1362"/>
        <v>0</v>
      </c>
      <c r="AR239" s="7">
        <f t="shared" si="1363"/>
        <v>0</v>
      </c>
      <c r="AS239" s="7">
        <f t="shared" si="1364"/>
        <v>0</v>
      </c>
      <c r="AT239" s="7">
        <f t="shared" si="1365"/>
        <v>0</v>
      </c>
      <c r="AU239" s="7">
        <f t="shared" si="1366"/>
        <v>0</v>
      </c>
      <c r="AV239" s="7">
        <f t="shared" si="1367"/>
        <v>0</v>
      </c>
      <c r="AW239" s="7">
        <f t="shared" si="1368"/>
        <v>0</v>
      </c>
      <c r="AX239" s="75">
        <f t="shared" si="1369"/>
        <v>100</v>
      </c>
      <c r="AY239" s="129"/>
      <c r="AZ239" s="129"/>
      <c r="BA239" s="137">
        <v>4424077</v>
      </c>
      <c r="BB239" s="136" t="s">
        <v>346</v>
      </c>
    </row>
    <row r="240" spans="1:54" ht="145.5" customHeight="1">
      <c r="A240" s="108">
        <v>234</v>
      </c>
      <c r="B240" s="171">
        <v>901719</v>
      </c>
      <c r="C240" s="139" t="s">
        <v>605</v>
      </c>
      <c r="D240" s="155" t="s">
        <v>635</v>
      </c>
      <c r="E240" s="122" t="s">
        <v>201</v>
      </c>
      <c r="F240" s="150">
        <v>204</v>
      </c>
      <c r="G240" s="174">
        <v>45439</v>
      </c>
      <c r="H240" s="73">
        <v>17</v>
      </c>
      <c r="I240" s="109">
        <v>0</v>
      </c>
      <c r="J240" s="64">
        <f t="shared" si="1350"/>
        <v>17</v>
      </c>
      <c r="K240" s="65">
        <f t="shared" si="1351"/>
        <v>136</v>
      </c>
      <c r="L240" s="66">
        <f t="shared" si="1352"/>
        <v>0.98076923076923073</v>
      </c>
      <c r="M240" s="67">
        <f t="shared" si="1353"/>
        <v>133.38461538461539</v>
      </c>
      <c r="N240" s="73">
        <v>4</v>
      </c>
      <c r="O240" s="67">
        <f t="shared" si="1354"/>
        <v>5.8846153846153841</v>
      </c>
      <c r="P240" s="68">
        <v>0</v>
      </c>
      <c r="Q240" s="67">
        <f t="shared" si="1355"/>
        <v>0</v>
      </c>
      <c r="R240" s="68">
        <v>0</v>
      </c>
      <c r="S240" s="67">
        <f t="shared" si="1356"/>
        <v>0</v>
      </c>
      <c r="T240" s="72">
        <v>10</v>
      </c>
      <c r="U240" s="74">
        <f t="shared" si="1230"/>
        <v>8.5</v>
      </c>
      <c r="V240" s="72">
        <v>0</v>
      </c>
      <c r="W240" s="184">
        <v>0</v>
      </c>
      <c r="X240" s="195">
        <v>0</v>
      </c>
      <c r="Y240" s="74">
        <v>0</v>
      </c>
      <c r="Z240" s="74">
        <v>0</v>
      </c>
      <c r="AA240" s="66">
        <f t="shared" ref="AA240" si="1422">N240*0.25</f>
        <v>1</v>
      </c>
      <c r="AB240" s="93">
        <f t="shared" ref="AB240" si="1423">ROUND(M240+O240+Q240+S240+T240+U240+V240+W240+X240+Y240+Z240+AA240,2)</f>
        <v>158.77000000000001</v>
      </c>
      <c r="AC240" s="99">
        <v>0</v>
      </c>
      <c r="AD240" s="99">
        <v>0</v>
      </c>
      <c r="AE240" s="72">
        <v>0</v>
      </c>
      <c r="AF240" s="191">
        <v>0</v>
      </c>
      <c r="AG240" s="145">
        <f t="shared" ref="AG240:AG241" si="1424">(IF(((AB240-T240-U240-AA240)*$AP$2-(AC240+AD240)*150000)&lt;1500001,((AB240-T240-U240-AA240)*$AP$2-(AC240+AD240)*150000)*0%,IF(((AB240-T240-U240-AA240)*$AP$2-(AC240+AD240)*150000)&lt;=2000000,(((AB240-T240-U240-AA240)*$AP$2-(AC240+AD240)*150000)*5%-75000),IF(((AB240-T240-U240-AA240)*$AP$2-(AC240+AD240)*150000)&lt;=8500000,(((AB240-T240-U240-AA240)*$AP$2-(AC240+AD240)*150000)*10%-175000),IF(((AB240-T240-U240-AA240)*$AP$2-(AC240+AD240)*150000)&lt;=12500000,(((AB240-T240-U240-AA240)*$AP$2-(AC240+AD240)*150000)*15%-600000),(((AB240-T240-U240-AA240)*$AP$2-(AC240+AD240)*150000)*20%-1250000))))))/$AP$2</f>
        <v>0</v>
      </c>
      <c r="AH240" s="188">
        <v>0</v>
      </c>
      <c r="AI240" s="94">
        <v>100</v>
      </c>
      <c r="AJ240" s="95">
        <f t="shared" si="1311"/>
        <v>100</v>
      </c>
      <c r="AK240" s="96">
        <f t="shared" si="1312"/>
        <v>0</v>
      </c>
      <c r="AL240" s="147"/>
      <c r="AM240" s="4"/>
      <c r="AN240" s="7">
        <f t="shared" ref="AN240" si="1425">INT(AI240/100)</f>
        <v>1</v>
      </c>
      <c r="AO240" s="7">
        <f t="shared" ref="AO240" si="1426">INT(MOD(AI240,100)/50)</f>
        <v>0</v>
      </c>
      <c r="AP240" s="7">
        <f t="shared" ref="AP240" si="1427">INT(MOD(AI240,50)/20)</f>
        <v>0</v>
      </c>
      <c r="AQ240" s="7">
        <f t="shared" ref="AQ240" si="1428">INT((AI240-AN240*100-AO240*50-AP240*20)/10)</f>
        <v>0</v>
      </c>
      <c r="AR240" s="7">
        <f t="shared" ref="AR240" si="1429">INT(AK240/20000)</f>
        <v>0</v>
      </c>
      <c r="AS240" s="7">
        <f t="shared" ref="AS240" si="1430">INT(MOD(AK240,20000)/10000)</f>
        <v>0</v>
      </c>
      <c r="AT240" s="7">
        <f t="shared" ref="AT240" si="1431">INT(MOD(AK240,10000)/5000)</f>
        <v>0</v>
      </c>
      <c r="AU240" s="7">
        <f t="shared" ref="AU240" si="1432">INT(MOD(AK240,5000)/1000)</f>
        <v>0</v>
      </c>
      <c r="AV240" s="7">
        <f t="shared" ref="AV240" si="1433">INT(MOD(AK240,1000)/500)</f>
        <v>0</v>
      </c>
      <c r="AW240" s="7">
        <f t="shared" ref="AW240" si="1434">INT(MOD(AK240,500)/100)</f>
        <v>0</v>
      </c>
      <c r="AX240" s="75">
        <f t="shared" ref="AX240" si="1435">AN240*100+AO240*50+AP240*20+AQ240*10</f>
        <v>100</v>
      </c>
      <c r="AY240" s="129"/>
      <c r="AZ240" s="129"/>
      <c r="BA240" s="137">
        <v>4424077</v>
      </c>
      <c r="BB240" s="136" t="s">
        <v>346</v>
      </c>
    </row>
    <row r="241" spans="1:54" ht="145.5" customHeight="1">
      <c r="A241" s="108">
        <v>235</v>
      </c>
      <c r="B241" s="171">
        <v>901720</v>
      </c>
      <c r="C241" s="139" t="s">
        <v>606</v>
      </c>
      <c r="D241" s="155" t="s">
        <v>107</v>
      </c>
      <c r="E241" s="122" t="s">
        <v>201</v>
      </c>
      <c r="F241" s="150">
        <v>204</v>
      </c>
      <c r="G241" s="174">
        <v>45439</v>
      </c>
      <c r="H241" s="73">
        <v>11</v>
      </c>
      <c r="I241" s="109">
        <v>0</v>
      </c>
      <c r="J241" s="64">
        <f t="shared" si="1350"/>
        <v>11</v>
      </c>
      <c r="K241" s="65">
        <f t="shared" si="1351"/>
        <v>88</v>
      </c>
      <c r="L241" s="66">
        <f t="shared" si="1352"/>
        <v>0.98076923076923073</v>
      </c>
      <c r="M241" s="67">
        <f t="shared" si="1353"/>
        <v>86.307692307692307</v>
      </c>
      <c r="N241" s="73">
        <v>4</v>
      </c>
      <c r="O241" s="67">
        <f t="shared" si="1354"/>
        <v>5.8846153846153841</v>
      </c>
      <c r="P241" s="68">
        <v>0</v>
      </c>
      <c r="Q241" s="67">
        <f t="shared" si="1355"/>
        <v>0</v>
      </c>
      <c r="R241" s="68">
        <v>0</v>
      </c>
      <c r="S241" s="67">
        <f t="shared" si="1356"/>
        <v>0</v>
      </c>
      <c r="T241" s="72">
        <v>5</v>
      </c>
      <c r="U241" s="74">
        <f t="shared" ref="U241" si="1436">13/26*H241</f>
        <v>5.5</v>
      </c>
      <c r="V241" s="72">
        <v>0</v>
      </c>
      <c r="W241" s="184">
        <v>0</v>
      </c>
      <c r="X241" s="195">
        <v>0</v>
      </c>
      <c r="Y241" s="74">
        <v>0</v>
      </c>
      <c r="Z241" s="74">
        <v>0</v>
      </c>
      <c r="AA241" s="66">
        <f t="shared" ref="AA241:AA245" si="1437">N241*0.25</f>
        <v>1</v>
      </c>
      <c r="AB241" s="93">
        <f t="shared" ref="AB241:AB245" si="1438">ROUND(M241+O241+Q241+S241+T241+U241+V241+W241+X241+Y241+Z241+AA241,2)</f>
        <v>103.69</v>
      </c>
      <c r="AC241" s="99">
        <v>1</v>
      </c>
      <c r="AD241" s="99">
        <v>4</v>
      </c>
      <c r="AE241" s="72">
        <v>0</v>
      </c>
      <c r="AF241" s="191">
        <v>0</v>
      </c>
      <c r="AG241" s="145">
        <f t="shared" si="1424"/>
        <v>0</v>
      </c>
      <c r="AH241" s="188">
        <v>0</v>
      </c>
      <c r="AI241" s="94">
        <v>100</v>
      </c>
      <c r="AJ241" s="95">
        <f t="shared" si="1311"/>
        <v>100</v>
      </c>
      <c r="AK241" s="96">
        <f t="shared" si="1312"/>
        <v>0</v>
      </c>
      <c r="AL241" s="147"/>
      <c r="AM241" s="4"/>
      <c r="AN241" s="7">
        <f t="shared" ref="AN241:AN245" si="1439">INT(AI241/100)</f>
        <v>1</v>
      </c>
      <c r="AO241" s="7">
        <f t="shared" ref="AO241:AO245" si="1440">INT(MOD(AI241,100)/50)</f>
        <v>0</v>
      </c>
      <c r="AP241" s="7">
        <f t="shared" ref="AP241:AP245" si="1441">INT(MOD(AI241,50)/20)</f>
        <v>0</v>
      </c>
      <c r="AQ241" s="7">
        <f t="shared" ref="AQ241:AQ245" si="1442">INT((AI241-AN241*100-AO241*50-AP241*20)/10)</f>
        <v>0</v>
      </c>
      <c r="AR241" s="7">
        <f t="shared" ref="AR241:AR245" si="1443">INT(AK241/20000)</f>
        <v>0</v>
      </c>
      <c r="AS241" s="7">
        <f t="shared" ref="AS241:AS245" si="1444">INT(MOD(AK241,20000)/10000)</f>
        <v>0</v>
      </c>
      <c r="AT241" s="7">
        <f t="shared" ref="AT241:AT245" si="1445">INT(MOD(AK241,10000)/5000)</f>
        <v>0</v>
      </c>
      <c r="AU241" s="7">
        <f t="shared" ref="AU241:AU245" si="1446">INT(MOD(AK241,5000)/1000)</f>
        <v>0</v>
      </c>
      <c r="AV241" s="7">
        <f t="shared" ref="AV241:AV245" si="1447">INT(MOD(AK241,1000)/500)</f>
        <v>0</v>
      </c>
      <c r="AW241" s="7">
        <f t="shared" ref="AW241:AW245" si="1448">INT(MOD(AK241,500)/100)</f>
        <v>0</v>
      </c>
      <c r="AX241" s="75">
        <f t="shared" ref="AX241:AX245" si="1449">AN241*100+AO241*50+AP241*20+AQ241*10</f>
        <v>100</v>
      </c>
      <c r="AY241" s="129"/>
      <c r="AZ241" s="129"/>
      <c r="BA241" s="137">
        <v>4424077</v>
      </c>
      <c r="BB241" s="136" t="s">
        <v>346</v>
      </c>
    </row>
    <row r="242" spans="1:54" ht="145.5" customHeight="1">
      <c r="A242" s="108">
        <v>236</v>
      </c>
      <c r="B242" s="171">
        <v>901722</v>
      </c>
      <c r="C242" s="139" t="s">
        <v>607</v>
      </c>
      <c r="D242" s="155" t="s">
        <v>86</v>
      </c>
      <c r="E242" s="122" t="s">
        <v>201</v>
      </c>
      <c r="F242" s="150">
        <v>204</v>
      </c>
      <c r="G242" s="174">
        <v>45439</v>
      </c>
      <c r="H242" s="73">
        <v>6.3</v>
      </c>
      <c r="I242" s="109">
        <v>0</v>
      </c>
      <c r="J242" s="64">
        <f t="shared" si="1350"/>
        <v>6.3</v>
      </c>
      <c r="K242" s="65">
        <f t="shared" si="1351"/>
        <v>50.4</v>
      </c>
      <c r="L242" s="66">
        <f t="shared" si="1352"/>
        <v>0.98076923076923073</v>
      </c>
      <c r="M242" s="67">
        <f t="shared" si="1353"/>
        <v>49.430769230769229</v>
      </c>
      <c r="N242" s="73">
        <v>0</v>
      </c>
      <c r="O242" s="67">
        <f t="shared" si="1354"/>
        <v>0</v>
      </c>
      <c r="P242" s="68">
        <v>0</v>
      </c>
      <c r="Q242" s="67">
        <f t="shared" si="1355"/>
        <v>0</v>
      </c>
      <c r="R242" s="68">
        <v>0</v>
      </c>
      <c r="S242" s="67">
        <f t="shared" si="1356"/>
        <v>0</v>
      </c>
      <c r="T242" s="72">
        <v>5</v>
      </c>
      <c r="U242" s="74">
        <f t="shared" ref="U242" si="1450">13/26*H242</f>
        <v>3.15</v>
      </c>
      <c r="V242" s="72">
        <v>0</v>
      </c>
      <c r="W242" s="184">
        <v>0</v>
      </c>
      <c r="X242" s="195">
        <v>0</v>
      </c>
      <c r="Y242" s="74">
        <v>0</v>
      </c>
      <c r="Z242" s="74">
        <v>0</v>
      </c>
      <c r="AA242" s="66">
        <f t="shared" si="1437"/>
        <v>0</v>
      </c>
      <c r="AB242" s="93">
        <f t="shared" si="1438"/>
        <v>57.58</v>
      </c>
      <c r="AC242" s="99">
        <v>1</v>
      </c>
      <c r="AD242" s="99">
        <v>2</v>
      </c>
      <c r="AE242" s="72">
        <v>0</v>
      </c>
      <c r="AF242" s="191">
        <v>0</v>
      </c>
      <c r="AG242" s="145">
        <f t="shared" ref="AG242:AG245" si="1451">(IF(((AB242-T242-U242-AA242)*$AP$2-(AC242+AD242)*150000)&lt;1500001,((AB242-T242-U242-AA242)*$AP$2-(AC242+AD242)*150000)*0%,IF(((AB242-T242-U242-AA242)*$AP$2-(AC242+AD242)*150000)&lt;=2000000,(((AB242-T242-U242-AA242)*$AP$2-(AC242+AD242)*150000)*5%-75000),IF(((AB242-T242-U242-AA242)*$AP$2-(AC242+AD242)*150000)&lt;=8500000,(((AB242-T242-U242-AA242)*$AP$2-(AC242+AD242)*150000)*10%-175000),IF(((AB242-T242-U242-AA242)*$AP$2-(AC242+AD242)*150000)&lt;=12500000,(((AB242-T242-U242-AA242)*$AP$2-(AC242+AD242)*150000)*15%-600000),(((AB242-T242-U242-AA242)*$AP$2-(AC242+AD242)*150000)*20%-1250000))))))/$AP$2</f>
        <v>0</v>
      </c>
      <c r="AH242" s="188">
        <v>0</v>
      </c>
      <c r="AI242" s="94">
        <v>50</v>
      </c>
      <c r="AJ242" s="95">
        <f t="shared" ref="AJ242:AJ245" si="1452">ROUNDDOWN(AI242,-1)</f>
        <v>50</v>
      </c>
      <c r="AK242" s="96">
        <f t="shared" ref="AK242:AK245" si="1453">ROUND((AI242-AJ242)*4000,-2)</f>
        <v>0</v>
      </c>
      <c r="AL242" s="147"/>
      <c r="AM242" s="4"/>
      <c r="AN242" s="7">
        <f t="shared" si="1439"/>
        <v>0</v>
      </c>
      <c r="AO242" s="7">
        <f t="shared" si="1440"/>
        <v>1</v>
      </c>
      <c r="AP242" s="7">
        <f t="shared" si="1441"/>
        <v>0</v>
      </c>
      <c r="AQ242" s="7">
        <f t="shared" si="1442"/>
        <v>0</v>
      </c>
      <c r="AR242" s="7">
        <f t="shared" si="1443"/>
        <v>0</v>
      </c>
      <c r="AS242" s="7">
        <f t="shared" si="1444"/>
        <v>0</v>
      </c>
      <c r="AT242" s="7">
        <f t="shared" si="1445"/>
        <v>0</v>
      </c>
      <c r="AU242" s="7">
        <f t="shared" si="1446"/>
        <v>0</v>
      </c>
      <c r="AV242" s="7">
        <f t="shared" si="1447"/>
        <v>0</v>
      </c>
      <c r="AW242" s="7">
        <f t="shared" si="1448"/>
        <v>0</v>
      </c>
      <c r="AX242" s="75">
        <f t="shared" si="1449"/>
        <v>50</v>
      </c>
      <c r="AY242" s="129"/>
      <c r="AZ242" s="129"/>
      <c r="BA242" s="137">
        <v>4424077</v>
      </c>
      <c r="BB242" s="136" t="s">
        <v>346</v>
      </c>
    </row>
    <row r="243" spans="1:54" ht="145.5" customHeight="1">
      <c r="A243" s="108">
        <v>237</v>
      </c>
      <c r="B243" s="171">
        <v>901723</v>
      </c>
      <c r="C243" s="139" t="s">
        <v>615</v>
      </c>
      <c r="D243" s="155" t="s">
        <v>83</v>
      </c>
      <c r="E243" s="122" t="s">
        <v>84</v>
      </c>
      <c r="F243" s="150">
        <v>250</v>
      </c>
      <c r="G243" s="174">
        <v>45476</v>
      </c>
      <c r="H243" s="73">
        <v>17</v>
      </c>
      <c r="I243" s="109">
        <v>0</v>
      </c>
      <c r="J243" s="64">
        <f t="shared" si="1350"/>
        <v>17</v>
      </c>
      <c r="K243" s="65">
        <f t="shared" si="1351"/>
        <v>136</v>
      </c>
      <c r="L243" s="66">
        <f t="shared" si="1352"/>
        <v>1.2019230769230769</v>
      </c>
      <c r="M243" s="67">
        <f t="shared" si="1353"/>
        <v>163.46153846153845</v>
      </c>
      <c r="N243" s="73">
        <v>0</v>
      </c>
      <c r="O243" s="67">
        <f t="shared" si="1354"/>
        <v>0</v>
      </c>
      <c r="P243" s="68">
        <v>0</v>
      </c>
      <c r="Q243" s="67">
        <f t="shared" si="1355"/>
        <v>0</v>
      </c>
      <c r="R243" s="68">
        <v>0</v>
      </c>
      <c r="S243" s="67">
        <f t="shared" si="1356"/>
        <v>0</v>
      </c>
      <c r="T243" s="72">
        <v>0</v>
      </c>
      <c r="U243" s="72">
        <v>0</v>
      </c>
      <c r="V243" s="72">
        <v>0</v>
      </c>
      <c r="W243" s="184">
        <v>0</v>
      </c>
      <c r="X243" s="195">
        <v>0</v>
      </c>
      <c r="Y243" s="74">
        <v>0</v>
      </c>
      <c r="Z243" s="187">
        <v>150</v>
      </c>
      <c r="AA243" s="66">
        <f t="shared" si="1437"/>
        <v>0</v>
      </c>
      <c r="AB243" s="93">
        <f t="shared" si="1438"/>
        <v>313.45999999999998</v>
      </c>
      <c r="AC243" s="193">
        <v>1</v>
      </c>
      <c r="AD243" s="193">
        <v>2</v>
      </c>
      <c r="AE243" s="72">
        <v>0</v>
      </c>
      <c r="AF243" s="191">
        <v>0</v>
      </c>
      <c r="AG243" s="145">
        <f t="shared" si="1451"/>
        <v>0</v>
      </c>
      <c r="AH243" s="188">
        <v>0</v>
      </c>
      <c r="AI243" s="94">
        <v>150</v>
      </c>
      <c r="AJ243" s="95">
        <f t="shared" si="1452"/>
        <v>150</v>
      </c>
      <c r="AK243" s="96">
        <f t="shared" si="1453"/>
        <v>0</v>
      </c>
      <c r="AL243" s="147"/>
      <c r="AM243" s="4"/>
      <c r="AN243" s="7">
        <f t="shared" si="1439"/>
        <v>1</v>
      </c>
      <c r="AO243" s="7">
        <f t="shared" si="1440"/>
        <v>1</v>
      </c>
      <c r="AP243" s="7">
        <f t="shared" si="1441"/>
        <v>0</v>
      </c>
      <c r="AQ243" s="7">
        <f t="shared" si="1442"/>
        <v>0</v>
      </c>
      <c r="AR243" s="7">
        <f t="shared" si="1443"/>
        <v>0</v>
      </c>
      <c r="AS243" s="7">
        <f t="shared" si="1444"/>
        <v>0</v>
      </c>
      <c r="AT243" s="7">
        <f t="shared" si="1445"/>
        <v>0</v>
      </c>
      <c r="AU243" s="7">
        <f t="shared" si="1446"/>
        <v>0</v>
      </c>
      <c r="AV243" s="7">
        <f t="shared" si="1447"/>
        <v>0</v>
      </c>
      <c r="AW243" s="7">
        <f t="shared" si="1448"/>
        <v>0</v>
      </c>
      <c r="AX243" s="75">
        <f t="shared" si="1449"/>
        <v>150</v>
      </c>
      <c r="AY243" s="129"/>
      <c r="AZ243" s="129"/>
      <c r="BA243" s="137">
        <v>4424077</v>
      </c>
      <c r="BB243" s="136" t="s">
        <v>346</v>
      </c>
    </row>
    <row r="244" spans="1:54" ht="145.5" customHeight="1">
      <c r="A244" s="108">
        <v>238</v>
      </c>
      <c r="B244" s="171">
        <v>901724</v>
      </c>
      <c r="C244" s="139" t="s">
        <v>616</v>
      </c>
      <c r="D244" s="155" t="s">
        <v>88</v>
      </c>
      <c r="E244" s="122" t="s">
        <v>201</v>
      </c>
      <c r="F244" s="150">
        <v>204</v>
      </c>
      <c r="G244" s="174">
        <v>45476</v>
      </c>
      <c r="H244" s="73">
        <v>14</v>
      </c>
      <c r="I244" s="109">
        <v>0</v>
      </c>
      <c r="J244" s="64">
        <f t="shared" ref="J244:J245" si="1454">H244+I244</f>
        <v>14</v>
      </c>
      <c r="K244" s="65">
        <f t="shared" ref="K244:K245" si="1455">J244*8</f>
        <v>112</v>
      </c>
      <c r="L244" s="66">
        <f t="shared" ref="L244:L245" si="1456">F244/26/8</f>
        <v>0.98076923076923073</v>
      </c>
      <c r="M244" s="67">
        <f t="shared" ref="M244:M245" si="1457">F244/26*J244</f>
        <v>109.84615384615384</v>
      </c>
      <c r="N244" s="73">
        <v>2</v>
      </c>
      <c r="O244" s="67">
        <f t="shared" ref="O244:O245" si="1458">F244/26/8*1.5*N244</f>
        <v>2.9423076923076921</v>
      </c>
      <c r="P244" s="68">
        <v>0</v>
      </c>
      <c r="Q244" s="67">
        <f t="shared" ref="Q244:Q245" si="1459">F244/26/8*2*P244</f>
        <v>0</v>
      </c>
      <c r="R244" s="68">
        <v>0</v>
      </c>
      <c r="S244" s="67">
        <f t="shared" ref="S244:S245" si="1460">F244/26/8*2*R244</f>
        <v>0</v>
      </c>
      <c r="T244" s="72">
        <v>10</v>
      </c>
      <c r="U244" s="74">
        <f t="shared" ref="U244:U245" si="1461">13/26*H244</f>
        <v>7</v>
      </c>
      <c r="V244" s="72">
        <v>0</v>
      </c>
      <c r="W244" s="184">
        <v>0</v>
      </c>
      <c r="X244" s="195">
        <v>0</v>
      </c>
      <c r="Y244" s="74">
        <v>0</v>
      </c>
      <c r="Z244" s="74">
        <v>0</v>
      </c>
      <c r="AA244" s="66">
        <f t="shared" si="1437"/>
        <v>0.5</v>
      </c>
      <c r="AB244" s="93">
        <f t="shared" si="1438"/>
        <v>130.29</v>
      </c>
      <c r="AC244" s="193">
        <v>1</v>
      </c>
      <c r="AD244" s="193">
        <v>2</v>
      </c>
      <c r="AE244" s="72">
        <v>0</v>
      </c>
      <c r="AF244" s="191">
        <v>0</v>
      </c>
      <c r="AG244" s="145">
        <f t="shared" si="1451"/>
        <v>0</v>
      </c>
      <c r="AH244" s="188">
        <v>0</v>
      </c>
      <c r="AI244" s="94">
        <v>100</v>
      </c>
      <c r="AJ244" s="95">
        <f t="shared" si="1452"/>
        <v>100</v>
      </c>
      <c r="AK244" s="96">
        <f t="shared" si="1453"/>
        <v>0</v>
      </c>
      <c r="AL244" s="147"/>
      <c r="AM244" s="4"/>
      <c r="AN244" s="7">
        <f t="shared" si="1439"/>
        <v>1</v>
      </c>
      <c r="AO244" s="7">
        <f t="shared" si="1440"/>
        <v>0</v>
      </c>
      <c r="AP244" s="7">
        <f t="shared" si="1441"/>
        <v>0</v>
      </c>
      <c r="AQ244" s="7">
        <f t="shared" si="1442"/>
        <v>0</v>
      </c>
      <c r="AR244" s="7">
        <f t="shared" si="1443"/>
        <v>0</v>
      </c>
      <c r="AS244" s="7">
        <f t="shared" si="1444"/>
        <v>0</v>
      </c>
      <c r="AT244" s="7">
        <f t="shared" si="1445"/>
        <v>0</v>
      </c>
      <c r="AU244" s="7">
        <f t="shared" si="1446"/>
        <v>0</v>
      </c>
      <c r="AV244" s="7">
        <f t="shared" si="1447"/>
        <v>0</v>
      </c>
      <c r="AW244" s="7">
        <f t="shared" si="1448"/>
        <v>0</v>
      </c>
      <c r="AX244" s="75">
        <f t="shared" si="1449"/>
        <v>100</v>
      </c>
      <c r="AY244" s="129"/>
      <c r="AZ244" s="129"/>
      <c r="BA244" s="137">
        <v>4424077</v>
      </c>
      <c r="BB244" s="136" t="s">
        <v>346</v>
      </c>
    </row>
    <row r="245" spans="1:54" ht="145.5" customHeight="1">
      <c r="A245" s="108">
        <v>239</v>
      </c>
      <c r="B245" s="171">
        <v>901725</v>
      </c>
      <c r="C245" s="139" t="s">
        <v>625</v>
      </c>
      <c r="D245" s="155" t="s">
        <v>107</v>
      </c>
      <c r="E245" s="122" t="s">
        <v>201</v>
      </c>
      <c r="F245" s="150">
        <v>204</v>
      </c>
      <c r="G245" s="174">
        <v>45499</v>
      </c>
      <c r="H245" s="73">
        <v>8</v>
      </c>
      <c r="I245" s="109">
        <v>0</v>
      </c>
      <c r="J245" s="64">
        <f t="shared" si="1454"/>
        <v>8</v>
      </c>
      <c r="K245" s="65">
        <f t="shared" si="1455"/>
        <v>64</v>
      </c>
      <c r="L245" s="66">
        <f t="shared" si="1456"/>
        <v>0.98076923076923073</v>
      </c>
      <c r="M245" s="67">
        <f t="shared" si="1457"/>
        <v>62.769230769230766</v>
      </c>
      <c r="N245" s="73">
        <v>0</v>
      </c>
      <c r="O245" s="67">
        <f t="shared" si="1458"/>
        <v>0</v>
      </c>
      <c r="P245" s="68">
        <v>0</v>
      </c>
      <c r="Q245" s="67">
        <f t="shared" si="1459"/>
        <v>0</v>
      </c>
      <c r="R245" s="68">
        <v>0</v>
      </c>
      <c r="S245" s="67">
        <f t="shared" si="1460"/>
        <v>0</v>
      </c>
      <c r="T245" s="72">
        <v>5</v>
      </c>
      <c r="U245" s="74">
        <f t="shared" si="1461"/>
        <v>4</v>
      </c>
      <c r="V245" s="72">
        <v>0</v>
      </c>
      <c r="W245" s="184">
        <v>0</v>
      </c>
      <c r="X245" s="195">
        <v>0</v>
      </c>
      <c r="Y245" s="74">
        <v>0</v>
      </c>
      <c r="Z245" s="74">
        <v>0</v>
      </c>
      <c r="AA245" s="66">
        <f t="shared" si="1437"/>
        <v>0</v>
      </c>
      <c r="AB245" s="93">
        <f t="shared" si="1438"/>
        <v>71.77</v>
      </c>
      <c r="AC245" s="193">
        <v>0</v>
      </c>
      <c r="AD245" s="193">
        <v>0</v>
      </c>
      <c r="AE245" s="72">
        <v>0</v>
      </c>
      <c r="AF245" s="191">
        <v>0</v>
      </c>
      <c r="AG245" s="145">
        <f t="shared" si="1451"/>
        <v>0</v>
      </c>
      <c r="AH245" s="188">
        <v>0</v>
      </c>
      <c r="AI245" s="94">
        <v>50</v>
      </c>
      <c r="AJ245" s="95">
        <f t="shared" si="1452"/>
        <v>50</v>
      </c>
      <c r="AK245" s="96">
        <f t="shared" si="1453"/>
        <v>0</v>
      </c>
      <c r="AL245" s="147"/>
      <c r="AM245" s="4"/>
      <c r="AN245" s="7">
        <f t="shared" si="1439"/>
        <v>0</v>
      </c>
      <c r="AO245" s="7">
        <f t="shared" si="1440"/>
        <v>1</v>
      </c>
      <c r="AP245" s="7">
        <f t="shared" si="1441"/>
        <v>0</v>
      </c>
      <c r="AQ245" s="7">
        <f t="shared" si="1442"/>
        <v>0</v>
      </c>
      <c r="AR245" s="7">
        <f t="shared" si="1443"/>
        <v>0</v>
      </c>
      <c r="AS245" s="7">
        <f t="shared" si="1444"/>
        <v>0</v>
      </c>
      <c r="AT245" s="7">
        <f t="shared" si="1445"/>
        <v>0</v>
      </c>
      <c r="AU245" s="7">
        <f t="shared" si="1446"/>
        <v>0</v>
      </c>
      <c r="AV245" s="7">
        <f t="shared" si="1447"/>
        <v>0</v>
      </c>
      <c r="AW245" s="7">
        <f t="shared" si="1448"/>
        <v>0</v>
      </c>
      <c r="AX245" s="75">
        <f t="shared" si="1449"/>
        <v>50</v>
      </c>
      <c r="AY245" s="129"/>
      <c r="AZ245" s="129"/>
      <c r="BA245" s="137">
        <v>4424077</v>
      </c>
      <c r="BB245" s="136" t="s">
        <v>346</v>
      </c>
    </row>
    <row r="246" spans="1:54" ht="28.5" customHeight="1">
      <c r="B246" s="47"/>
      <c r="C246" s="48"/>
      <c r="D246" s="48"/>
      <c r="E246" s="47"/>
      <c r="F246" s="47"/>
      <c r="G246" s="47"/>
      <c r="AI246" s="71"/>
      <c r="AL246" s="160"/>
    </row>
    <row r="247" spans="1:54" ht="15" customHeight="1"/>
    <row r="248" spans="1:54" ht="75" customHeight="1">
      <c r="A248" s="10"/>
      <c r="B248" s="10"/>
      <c r="C248" s="11"/>
      <c r="D248" s="10"/>
      <c r="E248" s="10"/>
      <c r="F248" s="10"/>
      <c r="G248" s="11"/>
      <c r="H248" s="228">
        <f>SUBTOTAL(9,H7:H245)</f>
        <v>3542.3</v>
      </c>
      <c r="I248" s="228"/>
      <c r="J248" s="10"/>
      <c r="K248" s="10"/>
      <c r="L248" s="10"/>
      <c r="M248" s="10"/>
      <c r="N248" s="228">
        <f>SUBTOTAL(9,N7:N245)</f>
        <v>341</v>
      </c>
      <c r="O248" s="228"/>
      <c r="P248" s="10"/>
      <c r="Q248" s="228">
        <f>H248*8+N248</f>
        <v>28679.4</v>
      </c>
      <c r="R248" s="228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54" ht="75" customHeight="1">
      <c r="A249" s="223" t="s">
        <v>29</v>
      </c>
      <c r="B249" s="223"/>
      <c r="C249" s="223"/>
      <c r="D249" s="26"/>
      <c r="E249" s="26"/>
      <c r="F249" s="12"/>
      <c r="G249" s="12"/>
      <c r="H249" s="12"/>
      <c r="I249" s="12"/>
      <c r="J249" s="12"/>
      <c r="K249" s="12"/>
      <c r="L249" s="12"/>
      <c r="M249" s="148">
        <f>SUBTOTAL(9,M$7:M248)</f>
        <v>28210.238461538484</v>
      </c>
      <c r="N249" s="148">
        <f>SUBTOTAL(9,N$7:N248)</f>
        <v>341</v>
      </c>
      <c r="O249" s="148">
        <f>SUBTOTAL(9,O$7:O248)</f>
        <v>503.10576923076803</v>
      </c>
      <c r="P249" s="148">
        <f>SUBTOTAL(9,P$7:P248)</f>
        <v>0</v>
      </c>
      <c r="Q249" s="148">
        <f>SUBTOTAL(9,Q$7:Q248)</f>
        <v>28679.4</v>
      </c>
      <c r="R249" s="148">
        <f>SUBTOTAL(9,R$7:R248)</f>
        <v>0</v>
      </c>
      <c r="S249" s="148">
        <f>SUBTOTAL(9,S$7:S248)</f>
        <v>0</v>
      </c>
      <c r="T249" s="148">
        <f>SUBTOTAL(9,T$7:T248)</f>
        <v>1975</v>
      </c>
      <c r="U249" s="148">
        <f>SUBTOTAL(9,U$7:U248)</f>
        <v>1695.4</v>
      </c>
      <c r="V249" s="148">
        <f>SUBTOTAL(9,V$7:V248)</f>
        <v>0</v>
      </c>
      <c r="W249" s="148">
        <f>SUBTOTAL(9,W$7:W248)</f>
        <v>595</v>
      </c>
      <c r="X249" s="148">
        <f>SUBTOTAL(9,X$7:X248)</f>
        <v>0</v>
      </c>
      <c r="Y249" s="148">
        <f>SUBTOTAL(9,Y$7:Y248)</f>
        <v>0</v>
      </c>
      <c r="Z249" s="148">
        <f>SUBTOTAL(9,Z$7:Z248)</f>
        <v>3705</v>
      </c>
      <c r="AA249" s="148">
        <f>SUBTOTAL(9,AA$7:AA248)</f>
        <v>85.25</v>
      </c>
      <c r="AB249" s="227">
        <f>SUBTOTAL(9,$AB$7:AB248)</f>
        <v>36768.980000000025</v>
      </c>
      <c r="AC249" s="227"/>
      <c r="AD249" s="69"/>
      <c r="AE249" s="148">
        <f>SUBTOTAL(9,AE$7:AE248)</f>
        <v>0</v>
      </c>
      <c r="AF249" s="148">
        <f>SUBTOTAL(9,AF$7:AF248)</f>
        <v>0</v>
      </c>
      <c r="AG249" s="148">
        <f>SUBTOTAL(9,AG$7:AG248)</f>
        <v>0.45950000000000002</v>
      </c>
      <c r="AH249" s="148">
        <f>SUBTOTAL(9,AH$7:AH248)</f>
        <v>0</v>
      </c>
      <c r="AI249" s="162">
        <f>SUBTOTAL(9,$AI$7:AI248)</f>
        <v>23900</v>
      </c>
      <c r="AJ249" s="148">
        <f>SUBTOTAL(9,AJ$7:AJ248)</f>
        <v>23900</v>
      </c>
      <c r="AK249" s="148">
        <f>SUBTOTAL(9,AK$7:AK248)</f>
        <v>0</v>
      </c>
      <c r="AL249" s="14">
        <v>0</v>
      </c>
      <c r="AM249" s="9">
        <f t="shared" ref="AM249:AW249" si="1462">SUBTOTAL(9,AM7:AM248)</f>
        <v>0</v>
      </c>
      <c r="AN249" s="13">
        <f t="shared" si="1462"/>
        <v>220</v>
      </c>
      <c r="AO249" s="13">
        <f t="shared" si="1462"/>
        <v>36</v>
      </c>
      <c r="AP249" s="13">
        <f t="shared" si="1462"/>
        <v>0</v>
      </c>
      <c r="AQ249" s="13">
        <f t="shared" si="1462"/>
        <v>0</v>
      </c>
      <c r="AR249" s="13">
        <f t="shared" si="1462"/>
        <v>0</v>
      </c>
      <c r="AS249" s="13">
        <f t="shared" si="1462"/>
        <v>0</v>
      </c>
      <c r="AT249" s="13">
        <f t="shared" si="1462"/>
        <v>0</v>
      </c>
      <c r="AU249" s="13">
        <f t="shared" si="1462"/>
        <v>0</v>
      </c>
      <c r="AV249" s="13">
        <f t="shared" si="1462"/>
        <v>0</v>
      </c>
      <c r="AW249" s="13">
        <f t="shared" si="1462"/>
        <v>0</v>
      </c>
      <c r="AX249" s="85">
        <f>SUM(AX7:AX245)</f>
        <v>23800</v>
      </c>
    </row>
    <row r="250" spans="1:54" ht="146.25" customHeight="1">
      <c r="D250" s="70" t="s">
        <v>59</v>
      </c>
      <c r="O250" s="70" t="s">
        <v>60</v>
      </c>
      <c r="AA250" s="43"/>
      <c r="AB250" s="43"/>
      <c r="AC250" s="70" t="s">
        <v>61</v>
      </c>
    </row>
    <row r="251" spans="1:54" ht="75" customHeight="1"/>
  </sheetData>
  <autoFilter ref="A6:BB245"/>
  <sortState ref="A6:BX512">
    <sortCondition ref="G6:G512"/>
  </sortState>
  <mergeCells count="9">
    <mergeCell ref="A1:AL1"/>
    <mergeCell ref="A2:AL2"/>
    <mergeCell ref="A249:C249"/>
    <mergeCell ref="D3:AJ3"/>
    <mergeCell ref="A3:C3"/>
    <mergeCell ref="AB249:AC249"/>
    <mergeCell ref="H248:I248"/>
    <mergeCell ref="N248:O248"/>
    <mergeCell ref="Q248:R248"/>
  </mergeCells>
  <phoneticPr fontId="18" type="noConversion"/>
  <conditionalFormatting sqref="C131:C132 F215 G68:G72 G33:G53 G24:G31 G79:G81 G57:G66 G75:G76 G84:G114 G117:G124 G127:G132 G226:G231 F225:F231 C216:C224 F216:G224 F232:G241 C226:C241 C134:C163 G134:G163 B166 G165:G197 F198:G213 C165:C213">
    <cfRule type="expression" dxfId="196" priority="2234">
      <formula>$A24&lt;&gt;""</formula>
    </cfRule>
  </conditionalFormatting>
  <conditionalFormatting sqref="B205:B211 B198:B200 B202:B203">
    <cfRule type="expression" dxfId="195" priority="1953">
      <formula>#REF!&lt;&gt;""</formula>
    </cfRule>
  </conditionalFormatting>
  <conditionalFormatting sqref="B180">
    <cfRule type="expression" dxfId="194" priority="1952">
      <formula>$A179&lt;&gt;""</formula>
    </cfRule>
  </conditionalFormatting>
  <conditionalFormatting sqref="B181 B191">
    <cfRule type="expression" dxfId="193" priority="5531">
      <formula>#REF!&lt;&gt;""</formula>
    </cfRule>
  </conditionalFormatting>
  <conditionalFormatting sqref="B182">
    <cfRule type="expression" dxfId="192" priority="2264">
      <formula>$A181&lt;&gt;""</formula>
    </cfRule>
  </conditionalFormatting>
  <conditionalFormatting sqref="B183">
    <cfRule type="expression" dxfId="191" priority="5513">
      <formula>#REF!&lt;&gt;""</formula>
    </cfRule>
  </conditionalFormatting>
  <conditionalFormatting sqref="B184">
    <cfRule type="expression" dxfId="190" priority="5518">
      <formula>#REF!&lt;&gt;""</formula>
    </cfRule>
  </conditionalFormatting>
  <conditionalFormatting sqref="B186">
    <cfRule type="expression" dxfId="189" priority="5528">
      <formula>#REF!&lt;&gt;""</formula>
    </cfRule>
  </conditionalFormatting>
  <conditionalFormatting sqref="B187">
    <cfRule type="expression" dxfId="188" priority="1465">
      <formula>$A174&lt;&gt;""</formula>
    </cfRule>
  </conditionalFormatting>
  <conditionalFormatting sqref="B188">
    <cfRule type="expression" dxfId="187" priority="1575">
      <formula>#REF!&lt;&gt;""</formula>
    </cfRule>
  </conditionalFormatting>
  <conditionalFormatting sqref="B189">
    <cfRule type="expression" dxfId="186" priority="1605">
      <formula>#REF!&lt;&gt;""</formula>
    </cfRule>
  </conditionalFormatting>
  <conditionalFormatting sqref="B190">
    <cfRule type="expression" dxfId="185" priority="1320">
      <formula>#REF!&lt;&gt;""</formula>
    </cfRule>
  </conditionalFormatting>
  <conditionalFormatting sqref="B192">
    <cfRule type="expression" dxfId="184" priority="1680">
      <formula>#REF!&lt;&gt;""</formula>
    </cfRule>
  </conditionalFormatting>
  <conditionalFormatting sqref="B193">
    <cfRule type="expression" dxfId="183" priority="1342">
      <formula>$A180&lt;&gt;""</formula>
    </cfRule>
  </conditionalFormatting>
  <conditionalFormatting sqref="B201">
    <cfRule type="expression" dxfId="182" priority="1232">
      <formula>#REF!&lt;&gt;""</formula>
    </cfRule>
  </conditionalFormatting>
  <conditionalFormatting sqref="B194">
    <cfRule type="expression" dxfId="181" priority="1234">
      <formula>#REF!&lt;&gt;""</formula>
    </cfRule>
  </conditionalFormatting>
  <conditionalFormatting sqref="B196:B197">
    <cfRule type="expression" dxfId="180" priority="1238">
      <formula>$A176&lt;&gt;""</formula>
    </cfRule>
  </conditionalFormatting>
  <conditionalFormatting sqref="B204">
    <cfRule type="expression" dxfId="179" priority="1000">
      <formula>#REF!&lt;&gt;""</formula>
    </cfRule>
  </conditionalFormatting>
  <conditionalFormatting sqref="B212">
    <cfRule type="expression" dxfId="178" priority="990">
      <formula>#REF!&lt;&gt;""</formula>
    </cfRule>
  </conditionalFormatting>
  <conditionalFormatting sqref="B213">
    <cfRule type="expression" dxfId="177" priority="864">
      <formula>#REF!&lt;&gt;""</formula>
    </cfRule>
  </conditionalFormatting>
  <conditionalFormatting sqref="F83:G83">
    <cfRule type="expression" dxfId="176" priority="3482">
      <formula>$A83&lt;&gt;""</formula>
    </cfRule>
  </conditionalFormatting>
  <conditionalFormatting sqref="F117">
    <cfRule type="expression" dxfId="175" priority="3546">
      <formula>$A117&lt;&gt;""</formula>
    </cfRule>
  </conditionalFormatting>
  <conditionalFormatting sqref="B215">
    <cfRule type="expression" dxfId="174" priority="843">
      <formula>#REF!&lt;&gt;""</formula>
    </cfRule>
  </conditionalFormatting>
  <conditionalFormatting sqref="C215">
    <cfRule type="expression" dxfId="173" priority="841">
      <formula>$A215&lt;&gt;""</formula>
    </cfRule>
  </conditionalFormatting>
  <conditionalFormatting sqref="G215">
    <cfRule type="expression" dxfId="172" priority="842">
      <formula>$A215&lt;&gt;""</formula>
    </cfRule>
  </conditionalFormatting>
  <conditionalFormatting sqref="B217">
    <cfRule type="expression" dxfId="171" priority="804">
      <formula>#REF!&lt;&gt;""</formula>
    </cfRule>
  </conditionalFormatting>
  <conditionalFormatting sqref="B216">
    <cfRule type="expression" dxfId="170" priority="786">
      <formula>#REF!&lt;&gt;""</formula>
    </cfRule>
  </conditionalFormatting>
  <conditionalFormatting sqref="G133 C133">
    <cfRule type="expression" dxfId="169" priority="678">
      <formula>$A133&lt;&gt;""</formula>
    </cfRule>
  </conditionalFormatting>
  <conditionalFormatting sqref="G54">
    <cfRule type="expression" dxfId="168" priority="661">
      <formula>$A54&lt;&gt;""</formula>
    </cfRule>
  </conditionalFormatting>
  <conditionalFormatting sqref="G55">
    <cfRule type="expression" dxfId="167" priority="660">
      <formula>$A55&lt;&gt;""</formula>
    </cfRule>
  </conditionalFormatting>
  <conditionalFormatting sqref="F164">
    <cfRule type="expression" dxfId="166" priority="620">
      <formula>$A164&lt;&gt;""</formula>
    </cfRule>
  </conditionalFormatting>
  <conditionalFormatting sqref="G164">
    <cfRule type="expression" dxfId="165" priority="622">
      <formula>$A164&lt;&gt;""</formula>
    </cfRule>
  </conditionalFormatting>
  <conditionalFormatting sqref="C164">
    <cfRule type="expression" dxfId="164" priority="621">
      <formula>$A164&lt;&gt;""</formula>
    </cfRule>
  </conditionalFormatting>
  <conditionalFormatting sqref="C214">
    <cfRule type="expression" dxfId="163" priority="517">
      <formula>$A214&lt;&gt;""</formula>
    </cfRule>
  </conditionalFormatting>
  <conditionalFormatting sqref="F214:G214">
    <cfRule type="expression" dxfId="162" priority="518">
      <formula>$A214&lt;&gt;""</formula>
    </cfRule>
  </conditionalFormatting>
  <conditionalFormatting sqref="B224">
    <cfRule type="expression" dxfId="161" priority="539">
      <formula>#REF!&lt;&gt;""</formula>
    </cfRule>
  </conditionalFormatting>
  <conditionalFormatting sqref="B223">
    <cfRule type="expression" dxfId="160" priority="536">
      <formula>#REF!&lt;&gt;""</formula>
    </cfRule>
  </conditionalFormatting>
  <conditionalFormatting sqref="B221">
    <cfRule type="expression" dxfId="159" priority="534">
      <formula>#REF!&lt;&gt;""</formula>
    </cfRule>
  </conditionalFormatting>
  <conditionalFormatting sqref="B222">
    <cfRule type="expression" dxfId="158" priority="535">
      <formula>#REF!&lt;&gt;""</formula>
    </cfRule>
  </conditionalFormatting>
  <conditionalFormatting sqref="B220">
    <cfRule type="expression" dxfId="157" priority="529">
      <formula>#REF!&lt;&gt;""</formula>
    </cfRule>
  </conditionalFormatting>
  <conditionalFormatting sqref="B219">
    <cfRule type="expression" dxfId="156" priority="524">
      <formula>#REF!&lt;&gt;""</formula>
    </cfRule>
  </conditionalFormatting>
  <conditionalFormatting sqref="B218">
    <cfRule type="expression" dxfId="155" priority="523">
      <formula>#REF!&lt;&gt;""</formula>
    </cfRule>
  </conditionalFormatting>
  <conditionalFormatting sqref="B214">
    <cfRule type="expression" dxfId="154" priority="519">
      <formula>#REF!&lt;&gt;""</formula>
    </cfRule>
  </conditionalFormatting>
  <conditionalFormatting sqref="G126">
    <cfRule type="expression" dxfId="153" priority="507">
      <formula>$A126&lt;&gt;""</formula>
    </cfRule>
  </conditionalFormatting>
  <conditionalFormatting sqref="G125">
    <cfRule type="expression" dxfId="152" priority="508">
      <formula>$A125&lt;&gt;""</formula>
    </cfRule>
  </conditionalFormatting>
  <conditionalFormatting sqref="G56">
    <cfRule type="expression" dxfId="151" priority="499">
      <formula>$A56&lt;&gt;""</formula>
    </cfRule>
  </conditionalFormatting>
  <conditionalFormatting sqref="C225 G225">
    <cfRule type="expression" dxfId="150" priority="495">
      <formula>$A225&lt;&gt;""</formula>
    </cfRule>
  </conditionalFormatting>
  <conditionalFormatting sqref="B225">
    <cfRule type="expression" dxfId="149" priority="494">
      <formula>#REF!&lt;&gt;""</formula>
    </cfRule>
  </conditionalFormatting>
  <conditionalFormatting sqref="B231">
    <cfRule type="expression" dxfId="148" priority="354">
      <formula>#REF!&lt;&gt;""</formula>
    </cfRule>
  </conditionalFormatting>
  <conditionalFormatting sqref="B230">
    <cfRule type="expression" dxfId="147" priority="350">
      <formula>#REF!&lt;&gt;""</formula>
    </cfRule>
  </conditionalFormatting>
  <conditionalFormatting sqref="B229">
    <cfRule type="expression" dxfId="146" priority="342">
      <formula>#REF!&lt;&gt;""</formula>
    </cfRule>
  </conditionalFormatting>
  <conditionalFormatting sqref="B228">
    <cfRule type="expression" dxfId="145" priority="322">
      <formula>#REF!&lt;&gt;""</formula>
    </cfRule>
  </conditionalFormatting>
  <conditionalFormatting sqref="B227">
    <cfRule type="expression" dxfId="144" priority="312">
      <formula>#REF!&lt;&gt;""</formula>
    </cfRule>
  </conditionalFormatting>
  <conditionalFormatting sqref="B226">
    <cfRule type="expression" dxfId="143" priority="306">
      <formula>#REF!&lt;&gt;""</formula>
    </cfRule>
  </conditionalFormatting>
  <conditionalFormatting sqref="B239">
    <cfRule type="expression" dxfId="142" priority="229">
      <formula>#REF!&lt;&gt;""</formula>
    </cfRule>
  </conditionalFormatting>
  <conditionalFormatting sqref="B238">
    <cfRule type="expression" dxfId="141" priority="202">
      <formula>#REF!&lt;&gt;""</formula>
    </cfRule>
  </conditionalFormatting>
  <conditionalFormatting sqref="B237">
    <cfRule type="expression" dxfId="140" priority="193">
      <formula>#REF!&lt;&gt;""</formula>
    </cfRule>
  </conditionalFormatting>
  <conditionalFormatting sqref="B236">
    <cfRule type="expression" dxfId="139" priority="190">
      <formula>#REF!&lt;&gt;""</formula>
    </cfRule>
  </conditionalFormatting>
  <conditionalFormatting sqref="B235">
    <cfRule type="expression" dxfId="138" priority="175">
      <formula>#REF!&lt;&gt;""</formula>
    </cfRule>
  </conditionalFormatting>
  <conditionalFormatting sqref="B234">
    <cfRule type="expression" dxfId="137" priority="172">
      <formula>#REF!&lt;&gt;""</formula>
    </cfRule>
  </conditionalFormatting>
  <conditionalFormatting sqref="B233">
    <cfRule type="expression" dxfId="136" priority="169">
      <formula>#REF!&lt;&gt;""</formula>
    </cfRule>
  </conditionalFormatting>
  <conditionalFormatting sqref="B232">
    <cfRule type="expression" dxfId="135" priority="148">
      <formula>#REF!&lt;&gt;""</formula>
    </cfRule>
  </conditionalFormatting>
  <conditionalFormatting sqref="G82">
    <cfRule type="expression" dxfId="134" priority="145">
      <formula>$A82&lt;&gt;""</formula>
    </cfRule>
  </conditionalFormatting>
  <conditionalFormatting sqref="B241">
    <cfRule type="expression" dxfId="133" priority="123">
      <formula>#REF!&lt;&gt;""</formula>
    </cfRule>
  </conditionalFormatting>
  <conditionalFormatting sqref="B240">
    <cfRule type="expression" dxfId="132" priority="120">
      <formula>#REF!&lt;&gt;""</formula>
    </cfRule>
  </conditionalFormatting>
  <conditionalFormatting sqref="B179">
    <cfRule type="expression" dxfId="131" priority="5546">
      <formula>#REF!&lt;&gt;""</formula>
    </cfRule>
  </conditionalFormatting>
  <conditionalFormatting sqref="G67">
    <cfRule type="expression" dxfId="130" priority="45">
      <formula>$A67&lt;&gt;""</formula>
    </cfRule>
  </conditionalFormatting>
  <conditionalFormatting sqref="G32">
    <cfRule type="expression" dxfId="129" priority="36">
      <formula>$A32&lt;&gt;""</formula>
    </cfRule>
  </conditionalFormatting>
  <conditionalFormatting sqref="F242 C242">
    <cfRule type="expression" dxfId="128" priority="35">
      <formula>$A242&lt;&gt;""</formula>
    </cfRule>
  </conditionalFormatting>
  <conditionalFormatting sqref="B242">
    <cfRule type="expression" dxfId="127" priority="34">
      <formula>#REF!&lt;&gt;""</formula>
    </cfRule>
  </conditionalFormatting>
  <conditionalFormatting sqref="G242">
    <cfRule type="expression" dxfId="126" priority="33">
      <formula>$A242&lt;&gt;""</formula>
    </cfRule>
  </conditionalFormatting>
  <conditionalFormatting sqref="F243 C243">
    <cfRule type="expression" dxfId="125" priority="31">
      <formula>$A243&lt;&gt;""</formula>
    </cfRule>
  </conditionalFormatting>
  <conditionalFormatting sqref="B243">
    <cfRule type="expression" dxfId="124" priority="27">
      <formula>#REF!&lt;&gt;""</formula>
    </cfRule>
  </conditionalFormatting>
  <conditionalFormatting sqref="G243">
    <cfRule type="expression" dxfId="123" priority="23">
      <formula>$A243&lt;&gt;""</formula>
    </cfRule>
  </conditionalFormatting>
  <conditionalFormatting sqref="G115">
    <cfRule type="expression" dxfId="122" priority="21">
      <formula>$A115&lt;&gt;""</formula>
    </cfRule>
  </conditionalFormatting>
  <conditionalFormatting sqref="G116">
    <cfRule type="expression" dxfId="121" priority="19">
      <formula>$A116&lt;&gt;""</formula>
    </cfRule>
  </conditionalFormatting>
  <conditionalFormatting sqref="G244">
    <cfRule type="expression" dxfId="120" priority="16">
      <formula>$A244&lt;&gt;""</formula>
    </cfRule>
  </conditionalFormatting>
  <conditionalFormatting sqref="F244 C244">
    <cfRule type="expression" dxfId="119" priority="18">
      <formula>$A244&lt;&gt;""</formula>
    </cfRule>
  </conditionalFormatting>
  <conditionalFormatting sqref="B244">
    <cfRule type="expression" dxfId="118" priority="17">
      <formula>#REF!&lt;&gt;""</formula>
    </cfRule>
  </conditionalFormatting>
  <conditionalFormatting sqref="G245">
    <cfRule type="expression" dxfId="117" priority="13">
      <formula>$A245&lt;&gt;""</formula>
    </cfRule>
  </conditionalFormatting>
  <conditionalFormatting sqref="C245">
    <cfRule type="expression" dxfId="116" priority="15">
      <formula>$A245&lt;&gt;""</formula>
    </cfRule>
  </conditionalFormatting>
  <conditionalFormatting sqref="B245">
    <cfRule type="expression" dxfId="115" priority="14">
      <formula>#REF!&lt;&gt;""</formula>
    </cfRule>
  </conditionalFormatting>
  <conditionalFormatting sqref="G73">
    <cfRule type="expression" dxfId="114" priority="10">
      <formula>$A73&lt;&gt;""</formula>
    </cfRule>
  </conditionalFormatting>
  <conditionalFormatting sqref="G74">
    <cfRule type="expression" dxfId="113" priority="9">
      <formula>$A74&lt;&gt;""</formula>
    </cfRule>
  </conditionalFormatting>
  <conditionalFormatting sqref="G77">
    <cfRule type="expression" dxfId="112" priority="8">
      <formula>$A77&lt;&gt;""</formula>
    </cfRule>
  </conditionalFormatting>
  <conditionalFormatting sqref="F245">
    <cfRule type="expression" dxfId="111" priority="4">
      <formula>$A245&lt;&gt;""</formula>
    </cfRule>
  </conditionalFormatting>
  <conditionalFormatting sqref="G78">
    <cfRule type="expression" dxfId="110" priority="3">
      <formula>$A78&lt;&gt;""</formula>
    </cfRule>
  </conditionalFormatting>
  <conditionalFormatting sqref="B78:C78">
    <cfRule type="expression" dxfId="109" priority="2">
      <formula>$A78&lt;&gt;""</formula>
    </cfRule>
  </conditionalFormatting>
  <conditionalFormatting sqref="D78">
    <cfRule type="expression" dxfId="108" priority="1">
      <formula>$A78&lt;&gt;""</formula>
    </cfRule>
  </conditionalFormatting>
  <conditionalFormatting sqref="B195">
    <cfRule type="expression" dxfId="107" priority="5551">
      <formula>#REF!&lt;&gt;""</formula>
    </cfRule>
  </conditionalFormatting>
  <conditionalFormatting sqref="B185">
    <cfRule type="expression" dxfId="106" priority="5556">
      <formula>#REF!&lt;&gt;""</formula>
    </cfRule>
  </conditionalFormatting>
  <printOptions horizontalCentered="1"/>
  <pageMargins left="0.3" right="0.3" top="0.5" bottom="0.4" header="0" footer="0"/>
  <pageSetup paperSize="9" scale="22" fitToHeight="0" orientation="landscape" r:id="rId1"/>
  <rowBreaks count="1" manualBreakCount="1">
    <brk id="250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5"/>
  <sheetViews>
    <sheetView workbookViewId="0">
      <selection activeCell="G8" sqref="G8"/>
    </sheetView>
  </sheetViews>
  <sheetFormatPr defaultRowHeight="14.25"/>
  <cols>
    <col min="2" max="2" width="15.25" bestFit="1" customWidth="1"/>
    <col min="4" max="4" width="11.375" customWidth="1"/>
  </cols>
  <sheetData>
    <row r="3" spans="2:5" ht="18.75" customHeight="1">
      <c r="B3" s="202"/>
      <c r="C3" s="123"/>
      <c r="D3" s="215"/>
      <c r="E3" s="216"/>
    </row>
    <row r="4" spans="2:5" ht="18.75" customHeight="1">
      <c r="B4" s="202"/>
      <c r="C4" s="123"/>
      <c r="D4" s="215"/>
      <c r="E4" s="216"/>
    </row>
    <row r="5" spans="2:5" ht="18.75" customHeight="1">
      <c r="B5" s="202"/>
      <c r="C5" s="123"/>
      <c r="D5" s="215"/>
      <c r="E5" s="216"/>
    </row>
    <row r="6" spans="2:5" ht="18.75" customHeight="1">
      <c r="B6" s="202"/>
      <c r="C6" s="123"/>
      <c r="D6" s="215"/>
      <c r="E6" s="216"/>
    </row>
    <row r="7" spans="2:5" ht="18.75" customHeight="1">
      <c r="B7" s="202"/>
      <c r="C7" s="123"/>
      <c r="D7" s="215"/>
      <c r="E7" s="216"/>
    </row>
    <row r="8" spans="2:5" ht="18.75" customHeight="1">
      <c r="B8" s="202"/>
      <c r="C8" s="123"/>
      <c r="D8" s="215"/>
      <c r="E8" s="216"/>
    </row>
    <row r="9" spans="2:5" ht="18.75" customHeight="1">
      <c r="B9" s="202"/>
      <c r="C9" s="123"/>
      <c r="D9" s="215"/>
      <c r="E9" s="216"/>
    </row>
    <row r="10" spans="2:5" ht="18.75" customHeight="1">
      <c r="B10" s="202"/>
      <c r="C10" s="123"/>
      <c r="D10" s="215"/>
      <c r="E10" s="216"/>
    </row>
    <row r="11" spans="2:5" ht="18.75" customHeight="1">
      <c r="B11" s="202"/>
      <c r="C11" s="123"/>
      <c r="D11" s="215"/>
      <c r="E11" s="216"/>
    </row>
    <row r="12" spans="2:5" ht="18.75" customHeight="1">
      <c r="B12" s="202"/>
      <c r="C12" s="123"/>
      <c r="D12" s="215"/>
      <c r="E12" s="216"/>
    </row>
    <row r="13" spans="2:5" ht="18.75" customHeight="1">
      <c r="B13" s="202"/>
      <c r="C13" s="123"/>
      <c r="D13" s="215"/>
      <c r="E13" s="216"/>
    </row>
    <row r="14" spans="2:5" ht="18.75" customHeight="1">
      <c r="B14" s="202"/>
      <c r="C14" s="123"/>
      <c r="D14" s="215"/>
      <c r="E14" s="216"/>
    </row>
    <row r="15" spans="2:5" ht="18.75" customHeight="1">
      <c r="B15" s="202"/>
      <c r="C15" s="123"/>
      <c r="D15" s="215"/>
      <c r="E15" s="216"/>
    </row>
    <row r="16" spans="2:5" ht="18.75" customHeight="1">
      <c r="B16" s="202"/>
      <c r="C16" s="123"/>
      <c r="D16" s="215"/>
      <c r="E16" s="216"/>
    </row>
    <row r="17" spans="2:5" ht="18.75" customHeight="1">
      <c r="B17" s="202"/>
      <c r="C17" s="123"/>
      <c r="D17" s="215"/>
      <c r="E17" s="216"/>
    </row>
    <row r="18" spans="2:5" ht="18.75" customHeight="1">
      <c r="B18" s="202"/>
      <c r="C18" s="123"/>
      <c r="D18" s="215"/>
      <c r="E18" s="216"/>
    </row>
    <row r="19" spans="2:5" ht="18.75" customHeight="1">
      <c r="B19" s="202"/>
      <c r="C19" s="123"/>
      <c r="D19" s="215"/>
      <c r="E19" s="216"/>
    </row>
    <row r="20" spans="2:5" ht="18.75" customHeight="1">
      <c r="B20" s="202"/>
      <c r="C20" s="123"/>
      <c r="D20" s="215"/>
      <c r="E20" s="216"/>
    </row>
    <row r="21" spans="2:5" ht="18.75" customHeight="1">
      <c r="B21" s="202"/>
      <c r="C21" s="123"/>
      <c r="D21" s="215"/>
      <c r="E21" s="216"/>
    </row>
    <row r="22" spans="2:5" ht="18.75" customHeight="1">
      <c r="B22" s="202"/>
      <c r="C22" s="123"/>
      <c r="D22" s="215"/>
      <c r="E22" s="216"/>
    </row>
    <row r="23" spans="2:5" ht="18.75" customHeight="1">
      <c r="B23" s="202"/>
      <c r="C23" s="123"/>
      <c r="D23" s="215"/>
      <c r="E23" s="216"/>
    </row>
    <row r="24" spans="2:5" ht="18.75" customHeight="1">
      <c r="B24" s="202"/>
      <c r="C24" s="123"/>
      <c r="D24" s="215"/>
      <c r="E24" s="216"/>
    </row>
    <row r="25" spans="2:5" ht="18.75" customHeight="1">
      <c r="B25" s="202"/>
      <c r="C25" s="123"/>
      <c r="D25" s="215"/>
      <c r="E25" s="216"/>
    </row>
    <row r="26" spans="2:5" ht="18.75" customHeight="1">
      <c r="B26" s="202"/>
      <c r="C26" s="123"/>
      <c r="D26" s="215"/>
      <c r="E26" s="216"/>
    </row>
    <row r="27" spans="2:5" ht="18.75" customHeight="1">
      <c r="B27" s="202"/>
      <c r="C27" s="123"/>
      <c r="D27" s="215"/>
      <c r="E27" s="216"/>
    </row>
    <row r="28" spans="2:5" ht="18.75" customHeight="1">
      <c r="B28" s="202"/>
      <c r="C28" s="123"/>
      <c r="D28" s="215"/>
      <c r="E28" s="216"/>
    </row>
    <row r="29" spans="2:5" ht="18.75" customHeight="1">
      <c r="B29" s="203"/>
      <c r="C29" s="123"/>
      <c r="D29" s="215"/>
      <c r="E29" s="216"/>
    </row>
    <row r="30" spans="2:5" ht="18.75" customHeight="1">
      <c r="B30" s="202"/>
      <c r="C30" s="123"/>
      <c r="D30" s="215"/>
      <c r="E30" s="216"/>
    </row>
    <row r="31" spans="2:5" ht="18.75" customHeight="1">
      <c r="B31" s="202"/>
      <c r="C31" s="123"/>
      <c r="D31" s="215"/>
      <c r="E31" s="216"/>
    </row>
    <row r="32" spans="2:5" ht="18.75" customHeight="1">
      <c r="B32" s="202"/>
      <c r="C32" s="123"/>
      <c r="D32" s="215"/>
      <c r="E32" s="216"/>
    </row>
    <row r="33" spans="2:5" ht="18.75" customHeight="1">
      <c r="B33" s="202"/>
      <c r="C33" s="123"/>
      <c r="D33" s="215"/>
      <c r="E33" s="216"/>
    </row>
    <row r="34" spans="2:5" ht="18.75" customHeight="1">
      <c r="B34" s="202"/>
      <c r="C34" s="123"/>
      <c r="D34" s="215"/>
      <c r="E34" s="216"/>
    </row>
    <row r="35" spans="2:5" ht="18.75" customHeight="1">
      <c r="B35" s="202"/>
      <c r="C35" s="123"/>
      <c r="D35" s="215"/>
      <c r="E35" s="216"/>
    </row>
    <row r="36" spans="2:5" ht="18.75" customHeight="1">
      <c r="B36" s="202"/>
      <c r="C36" s="123"/>
      <c r="D36" s="215"/>
      <c r="E36" s="216"/>
    </row>
    <row r="37" spans="2:5" ht="18.75" customHeight="1">
      <c r="B37" s="202"/>
      <c r="C37" s="123"/>
      <c r="D37" s="215"/>
      <c r="E37" s="216"/>
    </row>
    <row r="38" spans="2:5" ht="18.75" customHeight="1">
      <c r="B38" s="202"/>
      <c r="C38" s="123"/>
      <c r="D38" s="215"/>
      <c r="E38" s="216"/>
    </row>
    <row r="39" spans="2:5" ht="18.75" customHeight="1">
      <c r="B39" s="202"/>
      <c r="C39" s="123"/>
      <c r="D39" s="215"/>
      <c r="E39" s="216"/>
    </row>
    <row r="40" spans="2:5" ht="18.75" customHeight="1">
      <c r="B40" s="202"/>
      <c r="C40" s="123"/>
      <c r="D40" s="215"/>
      <c r="E40" s="216"/>
    </row>
    <row r="41" spans="2:5" ht="18.75" customHeight="1">
      <c r="B41" s="202"/>
      <c r="C41" s="123"/>
      <c r="D41" s="215"/>
      <c r="E41" s="216"/>
    </row>
    <row r="42" spans="2:5" ht="18.75" customHeight="1">
      <c r="B42" s="202"/>
      <c r="C42" s="123"/>
      <c r="D42" s="215"/>
      <c r="E42" s="216"/>
    </row>
    <row r="43" spans="2:5" ht="18.75" customHeight="1">
      <c r="B43" s="202"/>
      <c r="C43" s="123"/>
      <c r="D43" s="215"/>
      <c r="E43" s="216"/>
    </row>
    <row r="44" spans="2:5" ht="18.75" customHeight="1">
      <c r="B44" s="202"/>
      <c r="C44" s="123"/>
      <c r="D44" s="215"/>
      <c r="E44" s="216"/>
    </row>
    <row r="45" spans="2:5" ht="18.75" customHeight="1">
      <c r="B45" s="202"/>
      <c r="C45" s="123"/>
      <c r="D45" s="215"/>
      <c r="E45" s="216"/>
    </row>
    <row r="46" spans="2:5" ht="18.75" customHeight="1">
      <c r="B46" s="202"/>
      <c r="C46" s="123"/>
      <c r="D46" s="215"/>
      <c r="E46" s="216"/>
    </row>
    <row r="47" spans="2:5" ht="18.75" customHeight="1">
      <c r="B47" s="202"/>
      <c r="C47" s="123"/>
      <c r="D47" s="215"/>
      <c r="E47" s="216"/>
    </row>
    <row r="48" spans="2:5" ht="18.75" customHeight="1">
      <c r="B48" s="202"/>
      <c r="C48" s="123"/>
      <c r="D48" s="215"/>
      <c r="E48" s="216"/>
    </row>
    <row r="49" spans="2:5" ht="18.75" customHeight="1">
      <c r="B49" s="202"/>
      <c r="C49" s="123"/>
      <c r="D49" s="215"/>
      <c r="E49" s="216"/>
    </row>
    <row r="50" spans="2:5" ht="18.75" customHeight="1">
      <c r="B50" s="202"/>
      <c r="C50" s="123"/>
      <c r="D50" s="215"/>
      <c r="E50" s="216"/>
    </row>
    <row r="51" spans="2:5" ht="18.75" customHeight="1">
      <c r="B51" s="202"/>
      <c r="C51" s="123"/>
      <c r="D51" s="215"/>
      <c r="E51" s="216"/>
    </row>
    <row r="52" spans="2:5" ht="18.75" customHeight="1">
      <c r="B52" s="203"/>
      <c r="C52" s="123"/>
      <c r="D52" s="215"/>
      <c r="E52" s="216"/>
    </row>
    <row r="53" spans="2:5" ht="18.75" customHeight="1">
      <c r="B53" s="202"/>
      <c r="C53" s="123"/>
      <c r="D53" s="215"/>
      <c r="E53" s="216"/>
    </row>
    <row r="54" spans="2:5" ht="18.75" customHeight="1">
      <c r="B54" s="202"/>
      <c r="C54" s="123"/>
      <c r="D54" s="215"/>
      <c r="E54" s="216"/>
    </row>
    <row r="55" spans="2:5" ht="18.75" customHeight="1">
      <c r="B55" s="202"/>
      <c r="C55" s="123"/>
      <c r="D55" s="215"/>
      <c r="E55" s="216"/>
    </row>
    <row r="56" spans="2:5" ht="18.75" customHeight="1">
      <c r="B56" s="202"/>
      <c r="C56" s="123"/>
      <c r="D56" s="215"/>
      <c r="E56" s="216"/>
    </row>
    <row r="57" spans="2:5" ht="18.75" customHeight="1">
      <c r="B57" s="202"/>
      <c r="C57" s="123"/>
      <c r="D57" s="215"/>
      <c r="E57" s="216"/>
    </row>
    <row r="58" spans="2:5" ht="18.75" customHeight="1">
      <c r="B58" s="202"/>
      <c r="C58" s="123"/>
      <c r="D58" s="215"/>
      <c r="E58" s="216"/>
    </row>
    <row r="59" spans="2:5" ht="18.75" customHeight="1">
      <c r="B59" s="202"/>
      <c r="C59" s="123"/>
      <c r="D59" s="215"/>
      <c r="E59" s="216"/>
    </row>
    <row r="60" spans="2:5" ht="18.75" customHeight="1">
      <c r="B60" s="202"/>
      <c r="C60" s="123"/>
      <c r="D60" s="215"/>
      <c r="E60" s="216"/>
    </row>
    <row r="61" spans="2:5" ht="18.75" customHeight="1">
      <c r="B61" s="202"/>
      <c r="C61" s="123"/>
      <c r="D61" s="215"/>
      <c r="E61" s="216"/>
    </row>
    <row r="62" spans="2:5" ht="18.75" customHeight="1">
      <c r="B62" s="202"/>
      <c r="C62" s="123"/>
      <c r="D62" s="215"/>
      <c r="E62" s="216"/>
    </row>
    <row r="63" spans="2:5" ht="18.75" customHeight="1">
      <c r="B63" s="202"/>
      <c r="C63" s="123"/>
      <c r="D63" s="215"/>
      <c r="E63" s="216"/>
    </row>
    <row r="64" spans="2:5" ht="18.75" customHeight="1">
      <c r="B64" s="202"/>
      <c r="C64" s="123"/>
      <c r="D64" s="215"/>
      <c r="E64" s="216"/>
    </row>
    <row r="65" spans="2:5" ht="18.75" customHeight="1">
      <c r="B65" s="202"/>
      <c r="C65" s="123"/>
      <c r="D65" s="215"/>
      <c r="E65" s="216"/>
    </row>
    <row r="66" spans="2:5" ht="18.75" customHeight="1">
      <c r="B66" s="202"/>
      <c r="C66" s="123"/>
      <c r="D66" s="215"/>
      <c r="E66" s="216"/>
    </row>
    <row r="67" spans="2:5" ht="18.75" customHeight="1">
      <c r="B67" s="202"/>
      <c r="C67" s="123"/>
      <c r="D67" s="215"/>
      <c r="E67" s="216"/>
    </row>
    <row r="68" spans="2:5" ht="18.75" customHeight="1">
      <c r="B68" s="202"/>
      <c r="C68" s="123"/>
      <c r="D68" s="215"/>
      <c r="E68" s="216"/>
    </row>
    <row r="69" spans="2:5" ht="18.75" customHeight="1">
      <c r="B69" s="202"/>
      <c r="C69" s="123"/>
      <c r="D69" s="215"/>
      <c r="E69" s="216"/>
    </row>
    <row r="70" spans="2:5" ht="18.75" customHeight="1">
      <c r="B70" s="202"/>
      <c r="C70" s="123"/>
      <c r="D70" s="215"/>
      <c r="E70" s="216"/>
    </row>
    <row r="71" spans="2:5" ht="18.75" customHeight="1">
      <c r="B71" s="202"/>
      <c r="C71" s="123"/>
      <c r="D71" s="215"/>
      <c r="E71" s="216"/>
    </row>
    <row r="72" spans="2:5" ht="18.75" customHeight="1">
      <c r="B72" s="203"/>
      <c r="C72" s="123"/>
      <c r="D72" s="215"/>
      <c r="E72" s="216"/>
    </row>
    <row r="73" spans="2:5" ht="18.75" customHeight="1">
      <c r="B73" s="202"/>
      <c r="C73" s="123"/>
      <c r="D73" s="215"/>
      <c r="E73" s="216"/>
    </row>
    <row r="74" spans="2:5" ht="18.75" customHeight="1">
      <c r="B74" s="202"/>
      <c r="C74" s="123"/>
      <c r="D74" s="215"/>
      <c r="E74" s="216"/>
    </row>
    <row r="75" spans="2:5" ht="18.75" customHeight="1">
      <c r="B75" s="202"/>
      <c r="C75" s="123"/>
      <c r="D75" s="215"/>
      <c r="E75" s="216"/>
    </row>
    <row r="76" spans="2:5" ht="18.75" customHeight="1">
      <c r="B76" s="202"/>
      <c r="C76" s="123"/>
      <c r="D76" s="215"/>
      <c r="E76" s="216"/>
    </row>
    <row r="77" spans="2:5" ht="18.75" customHeight="1">
      <c r="B77" s="203"/>
      <c r="C77" s="123"/>
      <c r="D77" s="215"/>
      <c r="E77" s="216"/>
    </row>
    <row r="78" spans="2:5" ht="18.75" customHeight="1">
      <c r="B78" s="202"/>
      <c r="C78" s="123"/>
      <c r="D78" s="215"/>
      <c r="E78" s="216"/>
    </row>
    <row r="79" spans="2:5" ht="18.75" customHeight="1">
      <c r="B79" s="202"/>
      <c r="C79" s="123"/>
      <c r="D79" s="215"/>
      <c r="E79" s="216"/>
    </row>
    <row r="80" spans="2:5" ht="18.75" customHeight="1">
      <c r="B80" s="202"/>
      <c r="C80" s="123"/>
      <c r="D80" s="215"/>
      <c r="E80" s="216"/>
    </row>
    <row r="81" spans="2:5" ht="18.75" customHeight="1">
      <c r="B81" s="202"/>
      <c r="C81" s="123"/>
      <c r="D81" s="215"/>
      <c r="E81" s="216"/>
    </row>
    <row r="82" spans="2:5" ht="18.75" customHeight="1">
      <c r="B82" s="202"/>
      <c r="C82" s="123"/>
      <c r="D82" s="215"/>
      <c r="E82" s="216"/>
    </row>
    <row r="83" spans="2:5" ht="18.75" customHeight="1">
      <c r="B83" s="202"/>
      <c r="C83" s="123"/>
      <c r="D83" s="215"/>
      <c r="E83" s="216"/>
    </row>
    <row r="84" spans="2:5" ht="18.75" customHeight="1">
      <c r="B84" s="202"/>
      <c r="C84" s="123"/>
      <c r="D84" s="215"/>
      <c r="E84" s="216"/>
    </row>
    <row r="85" spans="2:5" ht="18.75" customHeight="1">
      <c r="B85" s="202"/>
      <c r="C85" s="123"/>
      <c r="D85" s="215"/>
      <c r="E85" s="216"/>
    </row>
    <row r="86" spans="2:5" ht="18.75" customHeight="1">
      <c r="B86" s="203"/>
      <c r="C86" s="123"/>
      <c r="D86" s="215"/>
      <c r="E86" s="216"/>
    </row>
    <row r="87" spans="2:5" ht="18.75" customHeight="1">
      <c r="B87" s="202"/>
      <c r="C87" s="123"/>
      <c r="D87" s="215"/>
      <c r="E87" s="216"/>
    </row>
    <row r="88" spans="2:5" ht="18.75" customHeight="1">
      <c r="B88" s="202"/>
      <c r="C88" s="123"/>
      <c r="D88" s="215"/>
      <c r="E88" s="216"/>
    </row>
    <row r="89" spans="2:5" ht="18.75" customHeight="1">
      <c r="B89" s="202"/>
      <c r="C89" s="123"/>
      <c r="D89" s="215"/>
      <c r="E89" s="216"/>
    </row>
    <row r="90" spans="2:5" ht="18.75" customHeight="1">
      <c r="B90" s="202"/>
      <c r="C90" s="123"/>
      <c r="D90" s="215"/>
      <c r="E90" s="216"/>
    </row>
    <row r="91" spans="2:5" ht="18.75" customHeight="1">
      <c r="B91" s="202"/>
      <c r="C91" s="123"/>
      <c r="D91" s="215"/>
      <c r="E91" s="216"/>
    </row>
    <row r="92" spans="2:5" ht="18.75" customHeight="1">
      <c r="B92" s="202"/>
      <c r="C92" s="123"/>
      <c r="D92" s="215"/>
      <c r="E92" s="216"/>
    </row>
    <row r="93" spans="2:5" ht="18.75" customHeight="1">
      <c r="B93" s="202"/>
      <c r="C93" s="123"/>
      <c r="D93" s="215"/>
      <c r="E93" s="216"/>
    </row>
    <row r="94" spans="2:5" ht="18.75" customHeight="1">
      <c r="B94" s="202"/>
      <c r="C94" s="123"/>
      <c r="D94" s="215"/>
      <c r="E94" s="216"/>
    </row>
    <row r="95" spans="2:5" ht="18.75" customHeight="1">
      <c r="B95" s="202"/>
      <c r="C95" s="123"/>
      <c r="D95" s="215"/>
      <c r="E95" s="216"/>
    </row>
    <row r="96" spans="2:5" ht="18.75" customHeight="1">
      <c r="B96" s="202"/>
      <c r="C96" s="123"/>
      <c r="D96" s="215"/>
      <c r="E96" s="216"/>
    </row>
    <row r="97" spans="2:5" ht="18.75" customHeight="1">
      <c r="B97" s="202"/>
      <c r="C97" s="123"/>
      <c r="D97" s="215"/>
      <c r="E97" s="216"/>
    </row>
    <row r="98" spans="2:5" ht="18.75" customHeight="1">
      <c r="B98" s="202"/>
      <c r="C98" s="123"/>
      <c r="D98" s="215"/>
      <c r="E98" s="216"/>
    </row>
    <row r="99" spans="2:5" ht="18.75" customHeight="1">
      <c r="B99" s="202"/>
      <c r="C99" s="123"/>
      <c r="D99" s="215"/>
      <c r="E99" s="216"/>
    </row>
    <row r="100" spans="2:5" ht="18.75" customHeight="1">
      <c r="B100" s="202"/>
      <c r="C100" s="123"/>
      <c r="D100" s="215"/>
      <c r="E100" s="216"/>
    </row>
    <row r="101" spans="2:5" ht="18.75" customHeight="1">
      <c r="B101" s="202"/>
      <c r="C101" s="123"/>
      <c r="D101" s="215"/>
      <c r="E101" s="216"/>
    </row>
    <row r="102" spans="2:5" ht="18.75" customHeight="1">
      <c r="B102" s="202"/>
      <c r="C102" s="123"/>
      <c r="D102" s="215"/>
      <c r="E102" s="216"/>
    </row>
    <row r="103" spans="2:5" ht="18.75" customHeight="1">
      <c r="B103" s="202"/>
      <c r="C103" s="123"/>
      <c r="D103" s="214"/>
      <c r="E103" s="216"/>
    </row>
    <row r="104" spans="2:5" ht="18.75" customHeight="1">
      <c r="B104" s="202"/>
      <c r="C104" s="123"/>
      <c r="D104" s="214"/>
      <c r="E104" s="216"/>
    </row>
    <row r="105" spans="2:5" ht="18.75" customHeight="1">
      <c r="B105" s="202"/>
      <c r="C105" s="123"/>
      <c r="D105" s="214"/>
      <c r="E105" s="216"/>
    </row>
    <row r="106" spans="2:5" ht="18.75" customHeight="1">
      <c r="B106" s="202"/>
      <c r="C106" s="123"/>
      <c r="D106" s="214"/>
      <c r="E106" s="216"/>
    </row>
    <row r="107" spans="2:5" ht="18.75" customHeight="1">
      <c r="B107" s="202"/>
      <c r="C107" s="123"/>
      <c r="D107" s="214"/>
      <c r="E107" s="216"/>
    </row>
    <row r="108" spans="2:5" ht="18.75" customHeight="1">
      <c r="B108" s="202"/>
      <c r="C108" s="123"/>
      <c r="D108" s="214"/>
      <c r="E108" s="216"/>
    </row>
    <row r="109" spans="2:5" ht="18.75" customHeight="1">
      <c r="B109" s="202"/>
      <c r="C109" s="123"/>
      <c r="D109" s="214"/>
      <c r="E109" s="216"/>
    </row>
    <row r="110" spans="2:5" ht="18.75" customHeight="1">
      <c r="B110" s="202"/>
      <c r="C110" s="123"/>
      <c r="D110" s="214"/>
      <c r="E110" s="216"/>
    </row>
    <row r="111" spans="2:5" ht="18.75" customHeight="1">
      <c r="B111" s="202"/>
      <c r="C111" s="123"/>
      <c r="D111" s="214"/>
      <c r="E111" s="216"/>
    </row>
    <row r="112" spans="2:5" ht="18.75" customHeight="1">
      <c r="B112" s="202"/>
      <c r="C112" s="123"/>
      <c r="D112" s="214"/>
      <c r="E112" s="216"/>
    </row>
    <row r="113" spans="2:5" ht="18.75" customHeight="1">
      <c r="B113" s="202"/>
      <c r="C113" s="123"/>
      <c r="D113" s="214"/>
      <c r="E113" s="216"/>
    </row>
    <row r="114" spans="2:5" ht="18.75" customHeight="1">
      <c r="B114" s="202"/>
      <c r="C114" s="123"/>
      <c r="D114" s="214"/>
      <c r="E114" s="216"/>
    </row>
    <row r="115" spans="2:5" ht="18.75" customHeight="1">
      <c r="B115" s="202"/>
      <c r="C115" s="123"/>
      <c r="D115" s="214"/>
      <c r="E115" s="216"/>
    </row>
    <row r="116" spans="2:5" ht="18.75" customHeight="1">
      <c r="B116" s="202"/>
      <c r="C116" s="123"/>
      <c r="D116" s="214"/>
      <c r="E116" s="216"/>
    </row>
    <row r="117" spans="2:5" ht="18.75" customHeight="1">
      <c r="B117" s="202"/>
      <c r="C117" s="123"/>
      <c r="D117" s="214"/>
      <c r="E117" s="216"/>
    </row>
    <row r="118" spans="2:5" ht="18.75" customHeight="1">
      <c r="B118" s="202"/>
      <c r="C118" s="123"/>
      <c r="D118" s="214"/>
      <c r="E118" s="216"/>
    </row>
    <row r="119" spans="2:5" ht="18.75" customHeight="1">
      <c r="B119" s="202"/>
      <c r="C119" s="123"/>
      <c r="D119" s="214"/>
      <c r="E119" s="216"/>
    </row>
    <row r="120" spans="2:5" ht="18.75" customHeight="1">
      <c r="B120" s="202"/>
      <c r="C120" s="123"/>
      <c r="D120" s="214"/>
      <c r="E120" s="216"/>
    </row>
    <row r="121" spans="2:5" ht="18.75" customHeight="1">
      <c r="B121" s="202"/>
      <c r="C121" s="123"/>
      <c r="D121" s="214"/>
      <c r="E121" s="216"/>
    </row>
    <row r="122" spans="2:5" ht="18.75" customHeight="1">
      <c r="B122" s="202"/>
      <c r="C122" s="123"/>
      <c r="D122" s="214"/>
      <c r="E122" s="216"/>
    </row>
    <row r="123" spans="2:5" ht="18.75" customHeight="1">
      <c r="B123" s="202"/>
      <c r="C123" s="123"/>
      <c r="D123" s="214"/>
      <c r="E123" s="216"/>
    </row>
    <row r="124" spans="2:5" ht="18.75" customHeight="1">
      <c r="B124" s="202"/>
      <c r="C124" s="123"/>
      <c r="D124" s="214"/>
      <c r="E124" s="216"/>
    </row>
    <row r="125" spans="2:5" ht="18.75" customHeight="1">
      <c r="B125" s="203"/>
      <c r="C125" s="123"/>
      <c r="D125" s="214"/>
      <c r="E125" s="216"/>
    </row>
    <row r="126" spans="2:5" ht="18.75" customHeight="1">
      <c r="B126" s="202"/>
      <c r="C126" s="123"/>
      <c r="D126" s="214"/>
      <c r="E126" s="216"/>
    </row>
    <row r="127" spans="2:5" ht="18.75" customHeight="1">
      <c r="B127" s="202"/>
      <c r="C127" s="123"/>
      <c r="D127" s="214"/>
      <c r="E127" s="216"/>
    </row>
    <row r="128" spans="2:5" ht="18.75" customHeight="1">
      <c r="B128" s="202"/>
      <c r="C128" s="123"/>
      <c r="D128" s="214"/>
      <c r="E128" s="216"/>
    </row>
    <row r="129" spans="2:5" ht="18.75" customHeight="1">
      <c r="B129" s="202"/>
      <c r="C129" s="123"/>
      <c r="D129" s="214"/>
      <c r="E129" s="216"/>
    </row>
    <row r="130" spans="2:5" ht="18.75" customHeight="1">
      <c r="B130" s="202"/>
      <c r="C130" s="123"/>
      <c r="D130" s="214"/>
      <c r="E130" s="216"/>
    </row>
    <row r="131" spans="2:5" ht="18.75" customHeight="1">
      <c r="B131" s="202"/>
      <c r="C131" s="123"/>
      <c r="D131" s="214"/>
      <c r="E131" s="216"/>
    </row>
    <row r="132" spans="2:5" ht="18.75" customHeight="1">
      <c r="B132" s="204"/>
      <c r="C132" s="123"/>
      <c r="D132" s="214"/>
      <c r="E132" s="216"/>
    </row>
    <row r="133" spans="2:5" ht="18.75" customHeight="1">
      <c r="B133" s="202"/>
      <c r="C133" s="123"/>
      <c r="D133" s="214"/>
      <c r="E133" s="216"/>
    </row>
    <row r="134" spans="2:5" ht="18.75" customHeight="1">
      <c r="B134" s="202"/>
      <c r="C134" s="123"/>
      <c r="D134" s="214"/>
      <c r="E134" s="216"/>
    </row>
    <row r="135" spans="2:5" ht="18.75" customHeight="1">
      <c r="B135" s="202"/>
      <c r="C135" s="123"/>
      <c r="D135" s="214"/>
      <c r="E135" s="216"/>
    </row>
    <row r="136" spans="2:5" ht="18.75" customHeight="1">
      <c r="B136" s="202"/>
      <c r="C136" s="123"/>
      <c r="D136" s="214"/>
      <c r="E136" s="216"/>
    </row>
    <row r="137" spans="2:5" ht="18.75" customHeight="1">
      <c r="B137" s="202"/>
      <c r="C137" s="123"/>
      <c r="D137" s="214"/>
      <c r="E137" s="216"/>
    </row>
    <row r="138" spans="2:5" ht="18.75" customHeight="1">
      <c r="B138" s="202"/>
      <c r="C138" s="123"/>
      <c r="D138" s="214"/>
      <c r="E138" s="216"/>
    </row>
    <row r="139" spans="2:5" ht="18.75" customHeight="1">
      <c r="B139" s="202"/>
      <c r="C139" s="123"/>
      <c r="D139" s="214"/>
      <c r="E139" s="216"/>
    </row>
    <row r="140" spans="2:5" ht="18.75" customHeight="1">
      <c r="B140" s="202"/>
      <c r="C140" s="123"/>
      <c r="D140" s="214"/>
      <c r="E140" s="216"/>
    </row>
    <row r="141" spans="2:5" ht="18.75" customHeight="1">
      <c r="B141" s="202"/>
      <c r="C141" s="123"/>
      <c r="D141" s="214"/>
      <c r="E141" s="216"/>
    </row>
    <row r="142" spans="2:5" ht="18.75" customHeight="1">
      <c r="B142" s="202"/>
      <c r="C142" s="123"/>
      <c r="D142" s="214"/>
      <c r="E142" s="216"/>
    </row>
    <row r="143" spans="2:5" ht="18.75" customHeight="1">
      <c r="B143" s="202"/>
      <c r="C143" s="123"/>
      <c r="D143" s="214"/>
      <c r="E143" s="216"/>
    </row>
    <row r="144" spans="2:5" ht="18.75" customHeight="1">
      <c r="B144" s="203"/>
      <c r="C144" s="123"/>
      <c r="D144" s="214"/>
      <c r="E144" s="216"/>
    </row>
    <row r="145" spans="2:5" ht="18.75" customHeight="1">
      <c r="B145" s="202"/>
      <c r="C145" s="123"/>
      <c r="D145" s="214"/>
      <c r="E145" s="216"/>
    </row>
    <row r="146" spans="2:5" ht="18.75" customHeight="1">
      <c r="B146" s="202"/>
      <c r="C146" s="123"/>
      <c r="D146" s="214"/>
      <c r="E146" s="216"/>
    </row>
    <row r="147" spans="2:5" ht="18.75" customHeight="1">
      <c r="B147" s="202"/>
      <c r="C147" s="123"/>
      <c r="D147" s="214"/>
      <c r="E147" s="216"/>
    </row>
    <row r="148" spans="2:5" ht="18.75" customHeight="1">
      <c r="B148" s="202"/>
      <c r="C148" s="123"/>
      <c r="D148" s="214"/>
      <c r="E148" s="216"/>
    </row>
    <row r="149" spans="2:5" ht="18.75" customHeight="1">
      <c r="B149" s="202"/>
      <c r="C149" s="123"/>
      <c r="D149" s="214"/>
      <c r="E149" s="216"/>
    </row>
    <row r="150" spans="2:5" ht="18.75" customHeight="1">
      <c r="B150" s="202"/>
      <c r="C150" s="123"/>
      <c r="D150" s="214"/>
      <c r="E150" s="216"/>
    </row>
    <row r="151" spans="2:5" ht="18.75" customHeight="1">
      <c r="B151" s="202"/>
      <c r="C151" s="123"/>
      <c r="D151" s="214"/>
      <c r="E151" s="216"/>
    </row>
    <row r="152" spans="2:5" ht="18.75" customHeight="1">
      <c r="B152" s="202"/>
      <c r="C152" s="123"/>
      <c r="D152" s="214"/>
      <c r="E152" s="216"/>
    </row>
    <row r="153" spans="2:5" ht="18.75" customHeight="1">
      <c r="B153" s="202"/>
      <c r="C153" s="123"/>
      <c r="D153" s="214"/>
      <c r="E153" s="216"/>
    </row>
    <row r="154" spans="2:5" ht="18.75" customHeight="1">
      <c r="B154" s="202"/>
      <c r="C154" s="123"/>
      <c r="D154" s="214"/>
      <c r="E154" s="216"/>
    </row>
    <row r="155" spans="2:5" ht="18.75" customHeight="1">
      <c r="B155" s="202"/>
      <c r="C155" s="123"/>
      <c r="D155" s="214"/>
      <c r="E155" s="216"/>
    </row>
    <row r="156" spans="2:5" ht="18.75" customHeight="1">
      <c r="B156" s="202"/>
      <c r="C156" s="123"/>
      <c r="D156" s="214"/>
      <c r="E156" s="216"/>
    </row>
    <row r="157" spans="2:5" ht="18.75" customHeight="1">
      <c r="B157" s="202"/>
      <c r="C157" s="123"/>
      <c r="D157" s="214"/>
      <c r="E157" s="216"/>
    </row>
    <row r="158" spans="2:5" ht="18.75" customHeight="1">
      <c r="B158" s="202"/>
      <c r="C158" s="123"/>
      <c r="D158" s="214"/>
      <c r="E158" s="216"/>
    </row>
    <row r="159" spans="2:5" ht="18.75" customHeight="1">
      <c r="B159" s="202"/>
      <c r="C159" s="123"/>
      <c r="D159" s="214"/>
      <c r="E159" s="216"/>
    </row>
    <row r="160" spans="2:5" ht="18.75" customHeight="1">
      <c r="B160" s="202"/>
      <c r="C160" s="123"/>
      <c r="D160" s="214"/>
      <c r="E160" s="216"/>
    </row>
    <row r="161" spans="2:5" ht="18.75" customHeight="1">
      <c r="B161" s="202"/>
      <c r="C161" s="123"/>
      <c r="D161" s="214"/>
      <c r="E161" s="216"/>
    </row>
    <row r="162" spans="2:5" ht="18.75" customHeight="1">
      <c r="B162" s="202"/>
      <c r="C162" s="123"/>
      <c r="D162" s="214"/>
      <c r="E162" s="216"/>
    </row>
    <row r="163" spans="2:5" ht="18.75" customHeight="1">
      <c r="B163" s="202"/>
      <c r="C163" s="123"/>
      <c r="D163" s="214"/>
      <c r="E163" s="216"/>
    </row>
    <row r="164" spans="2:5" ht="18.75" customHeight="1">
      <c r="B164" s="202"/>
      <c r="C164" s="123"/>
      <c r="D164" s="214"/>
      <c r="E164" s="216"/>
    </row>
    <row r="165" spans="2:5" ht="18.75" customHeight="1">
      <c r="B165" s="202"/>
      <c r="C165" s="123"/>
      <c r="D165" s="214"/>
      <c r="E165" s="216"/>
    </row>
    <row r="166" spans="2:5" ht="18.75" customHeight="1">
      <c r="B166" s="202"/>
      <c r="C166" s="123"/>
      <c r="D166" s="214"/>
      <c r="E166" s="216"/>
    </row>
    <row r="167" spans="2:5" ht="18.75" customHeight="1">
      <c r="B167" s="202"/>
      <c r="C167" s="123"/>
      <c r="D167" s="214"/>
      <c r="E167" s="216"/>
    </row>
    <row r="168" spans="2:5" ht="18.75" customHeight="1">
      <c r="B168" s="202"/>
      <c r="C168" s="123"/>
      <c r="D168" s="214"/>
      <c r="E168" s="216"/>
    </row>
    <row r="169" spans="2:5" ht="18.75" customHeight="1">
      <c r="B169" s="202"/>
      <c r="C169" s="123"/>
      <c r="D169" s="214"/>
      <c r="E169" s="216"/>
    </row>
    <row r="170" spans="2:5" ht="18.75" customHeight="1">
      <c r="B170" s="202"/>
      <c r="C170" s="123"/>
      <c r="D170" s="214"/>
      <c r="E170" s="216"/>
    </row>
    <row r="171" spans="2:5" ht="18.75" customHeight="1">
      <c r="B171" s="202"/>
      <c r="C171" s="123"/>
      <c r="D171" s="214"/>
      <c r="E171" s="216"/>
    </row>
    <row r="172" spans="2:5" ht="18.75" customHeight="1">
      <c r="B172" s="202"/>
      <c r="C172" s="123"/>
      <c r="D172" s="214"/>
      <c r="E172" s="216"/>
    </row>
    <row r="173" spans="2:5" ht="18.75" customHeight="1">
      <c r="B173" s="202"/>
      <c r="C173" s="123"/>
      <c r="D173" s="214"/>
      <c r="E173" s="216"/>
    </row>
    <row r="174" spans="2:5" ht="18.75" customHeight="1">
      <c r="B174" s="202"/>
      <c r="C174" s="123"/>
      <c r="D174" s="214"/>
      <c r="E174" s="216"/>
    </row>
    <row r="175" spans="2:5" ht="18.75" customHeight="1">
      <c r="B175" s="202"/>
      <c r="C175" s="123"/>
      <c r="D175" s="214"/>
      <c r="E175" s="216"/>
    </row>
    <row r="176" spans="2:5" ht="18.75" customHeight="1">
      <c r="B176" s="202"/>
      <c r="C176" s="123"/>
      <c r="D176" s="214"/>
      <c r="E176" s="216"/>
    </row>
    <row r="177" spans="2:5" ht="18.75" customHeight="1">
      <c r="B177" s="202"/>
      <c r="C177" s="123"/>
      <c r="D177" s="214"/>
      <c r="E177" s="216"/>
    </row>
    <row r="178" spans="2:5" ht="18.75" customHeight="1">
      <c r="B178" s="202"/>
      <c r="C178" s="123"/>
      <c r="D178" s="214"/>
      <c r="E178" s="216"/>
    </row>
    <row r="179" spans="2:5" ht="18.75" customHeight="1">
      <c r="B179" s="202"/>
      <c r="C179" s="123"/>
      <c r="D179" s="214"/>
      <c r="E179" s="216"/>
    </row>
    <row r="180" spans="2:5" ht="18.75" customHeight="1">
      <c r="B180" s="202"/>
      <c r="C180" s="123"/>
      <c r="D180" s="214"/>
      <c r="E180" s="216"/>
    </row>
    <row r="181" spans="2:5" ht="18.75" customHeight="1">
      <c r="B181" s="205"/>
      <c r="C181" s="123"/>
      <c r="D181" s="214"/>
      <c r="E181" s="216"/>
    </row>
    <row r="182" spans="2:5" ht="18.75" customHeight="1">
      <c r="B182" s="206"/>
      <c r="C182" s="123"/>
      <c r="D182" s="214"/>
      <c r="E182" s="216"/>
    </row>
    <row r="183" spans="2:5" ht="18.75" customHeight="1">
      <c r="B183" s="206"/>
      <c r="C183" s="123"/>
      <c r="D183" s="214"/>
      <c r="E183" s="216"/>
    </row>
    <row r="184" spans="2:5" ht="18.75" customHeight="1">
      <c r="B184" s="206"/>
      <c r="C184" s="123"/>
      <c r="D184" s="214"/>
      <c r="E184" s="216"/>
    </row>
    <row r="185" spans="2:5" ht="18.75" customHeight="1">
      <c r="B185" s="207"/>
      <c r="C185" s="123"/>
      <c r="D185" s="214"/>
      <c r="E185" s="216"/>
    </row>
    <row r="186" spans="2:5" ht="18.75" customHeight="1">
      <c r="B186" s="207"/>
      <c r="C186" s="123"/>
      <c r="D186" s="214"/>
      <c r="E186" s="216"/>
    </row>
    <row r="187" spans="2:5" ht="18.75" customHeight="1">
      <c r="B187" s="206"/>
      <c r="C187" s="123"/>
      <c r="D187" s="214"/>
      <c r="E187" s="216"/>
    </row>
    <row r="188" spans="2:5" ht="18.75" customHeight="1">
      <c r="B188" s="206"/>
      <c r="C188" s="123"/>
      <c r="D188" s="214"/>
      <c r="E188" s="216"/>
    </row>
    <row r="189" spans="2:5" ht="18.75" customHeight="1">
      <c r="B189" s="206"/>
      <c r="C189" s="123"/>
      <c r="D189" s="214"/>
      <c r="E189" s="216"/>
    </row>
    <row r="190" spans="2:5" ht="18.75" customHeight="1">
      <c r="B190" s="206"/>
      <c r="C190" s="123"/>
      <c r="D190" s="214"/>
      <c r="E190" s="216"/>
    </row>
    <row r="191" spans="2:5" ht="18.75" customHeight="1">
      <c r="B191" s="206"/>
      <c r="C191" s="123"/>
      <c r="D191" s="214"/>
      <c r="E191" s="216"/>
    </row>
    <row r="192" spans="2:5" ht="18.75" customHeight="1">
      <c r="B192" s="206"/>
      <c r="C192" s="123"/>
      <c r="D192" s="214"/>
      <c r="E192" s="216"/>
    </row>
    <row r="193" spans="2:5" ht="18.75" customHeight="1">
      <c r="B193" s="206"/>
      <c r="C193" s="123"/>
      <c r="D193" s="214"/>
      <c r="E193" s="216"/>
    </row>
    <row r="194" spans="2:5" ht="18.75" customHeight="1">
      <c r="B194" s="206"/>
      <c r="C194" s="123"/>
      <c r="D194" s="214"/>
      <c r="E194" s="216"/>
    </row>
    <row r="195" spans="2:5" ht="18.75" customHeight="1">
      <c r="B195" s="208"/>
      <c r="C195" s="123"/>
      <c r="D195" s="214"/>
      <c r="E195" s="216"/>
    </row>
    <row r="196" spans="2:5" ht="18.75" customHeight="1">
      <c r="B196" s="208"/>
      <c r="C196" s="123"/>
      <c r="D196" s="214"/>
      <c r="E196" s="216"/>
    </row>
    <row r="197" spans="2:5" ht="18.75" customHeight="1">
      <c r="B197" s="208"/>
      <c r="C197" s="123"/>
      <c r="D197" s="214"/>
      <c r="E197" s="216"/>
    </row>
    <row r="198" spans="2:5" ht="18.75" customHeight="1">
      <c r="B198" s="208"/>
      <c r="C198" s="123"/>
      <c r="D198" s="214"/>
      <c r="E198" s="216"/>
    </row>
    <row r="199" spans="2:5" ht="18.75" customHeight="1">
      <c r="B199" s="208"/>
      <c r="C199" s="123"/>
      <c r="D199" s="214"/>
      <c r="E199" s="216"/>
    </row>
    <row r="200" spans="2:5" ht="18.75" customHeight="1">
      <c r="B200" s="208"/>
      <c r="C200" s="123"/>
      <c r="D200" s="214"/>
      <c r="E200" s="216"/>
    </row>
    <row r="201" spans="2:5" ht="18.75" customHeight="1">
      <c r="B201" s="209"/>
      <c r="C201" s="123"/>
      <c r="D201" s="214"/>
      <c r="E201" s="216"/>
    </row>
    <row r="202" spans="2:5" ht="18.75" customHeight="1">
      <c r="B202" s="209"/>
      <c r="C202" s="123"/>
      <c r="D202" s="214"/>
      <c r="E202" s="216"/>
    </row>
    <row r="203" spans="2:5" ht="18.75" customHeight="1">
      <c r="B203" s="209"/>
      <c r="C203" s="123"/>
      <c r="D203" s="214"/>
      <c r="E203" s="216"/>
    </row>
    <row r="204" spans="2:5" ht="18.75" customHeight="1">
      <c r="B204" s="209"/>
      <c r="C204" s="123"/>
      <c r="D204" s="214"/>
      <c r="E204" s="216"/>
    </row>
    <row r="205" spans="2:5" ht="18.75" customHeight="1">
      <c r="B205" s="210"/>
      <c r="C205" s="123"/>
      <c r="D205" s="214"/>
      <c r="E205" s="216"/>
    </row>
    <row r="206" spans="2:5" ht="18.75" customHeight="1">
      <c r="B206" s="210"/>
      <c r="C206" s="123"/>
      <c r="D206" s="214"/>
      <c r="E206" s="216"/>
    </row>
    <row r="207" spans="2:5" ht="18.75" customHeight="1">
      <c r="B207" s="210"/>
      <c r="C207" s="123"/>
      <c r="D207" s="214"/>
      <c r="E207" s="216"/>
    </row>
    <row r="208" spans="2:5" ht="18.75" customHeight="1">
      <c r="B208" s="210"/>
      <c r="C208" s="123"/>
      <c r="D208" s="214"/>
      <c r="E208" s="216"/>
    </row>
    <row r="209" spans="2:5" ht="18.75" customHeight="1">
      <c r="B209" s="210"/>
      <c r="C209" s="123"/>
      <c r="D209" s="214"/>
      <c r="E209" s="216"/>
    </row>
    <row r="210" spans="2:5" ht="18.75" customHeight="1">
      <c r="B210" s="210"/>
      <c r="C210" s="123"/>
      <c r="D210" s="214"/>
      <c r="E210" s="216"/>
    </row>
    <row r="211" spans="2:5" ht="18.75" customHeight="1">
      <c r="B211" s="210"/>
      <c r="C211" s="123"/>
      <c r="D211" s="214"/>
      <c r="E211" s="216"/>
    </row>
    <row r="212" spans="2:5" ht="18.75" customHeight="1">
      <c r="B212" s="210"/>
      <c r="C212" s="123"/>
      <c r="D212" s="214"/>
      <c r="E212" s="216"/>
    </row>
    <row r="213" spans="2:5" ht="18.75" customHeight="1">
      <c r="B213" s="210"/>
      <c r="C213" s="123"/>
      <c r="D213" s="214"/>
      <c r="E213" s="216"/>
    </row>
    <row r="214" spans="2:5" ht="18.75" customHeight="1">
      <c r="B214" s="209"/>
      <c r="C214" s="123"/>
      <c r="D214" s="214"/>
      <c r="E214" s="216"/>
    </row>
    <row r="215" spans="2:5" ht="18.75" customHeight="1">
      <c r="B215" s="209"/>
      <c r="C215" s="123"/>
      <c r="D215" s="214"/>
      <c r="E215" s="216"/>
    </row>
    <row r="216" spans="2:5" ht="18.75" customHeight="1">
      <c r="B216" s="209"/>
      <c r="C216" s="123"/>
      <c r="D216" s="214"/>
      <c r="E216" s="216"/>
    </row>
    <row r="217" spans="2:5" ht="18.75" customHeight="1">
      <c r="B217" s="209"/>
      <c r="C217" s="123"/>
      <c r="D217" s="214"/>
      <c r="E217" s="216"/>
    </row>
    <row r="218" spans="2:5" ht="18.75" customHeight="1">
      <c r="B218" s="209"/>
      <c r="C218" s="123"/>
      <c r="D218" s="214"/>
      <c r="E218" s="216"/>
    </row>
    <row r="219" spans="2:5" ht="18.75" customHeight="1">
      <c r="B219" s="209"/>
      <c r="C219" s="123"/>
      <c r="D219" s="214"/>
      <c r="E219" s="216"/>
    </row>
    <row r="220" spans="2:5" ht="18.75" customHeight="1">
      <c r="B220" s="209"/>
      <c r="C220" s="123"/>
      <c r="D220" s="214"/>
      <c r="E220" s="216"/>
    </row>
    <row r="221" spans="2:5" ht="18.75" customHeight="1">
      <c r="B221" s="209"/>
      <c r="C221" s="123"/>
      <c r="D221" s="214"/>
      <c r="E221" s="216"/>
    </row>
    <row r="222" spans="2:5" ht="18.75" customHeight="1">
      <c r="B222" s="209"/>
      <c r="C222" s="123"/>
      <c r="D222" s="214"/>
      <c r="E222" s="216"/>
    </row>
    <row r="223" spans="2:5" ht="18.75" customHeight="1">
      <c r="B223" s="209"/>
      <c r="C223" s="123"/>
      <c r="D223" s="214"/>
      <c r="E223" s="216"/>
    </row>
    <row r="224" spans="2:5" ht="18.75" customHeight="1">
      <c r="B224" s="209"/>
      <c r="C224" s="123"/>
      <c r="D224" s="214"/>
      <c r="E224" s="216"/>
    </row>
    <row r="225" spans="2:5" ht="18.75" customHeight="1">
      <c r="B225" s="209"/>
      <c r="C225" s="123"/>
      <c r="D225" s="214"/>
      <c r="E225" s="216"/>
    </row>
    <row r="226" spans="2:5" ht="18.75" customHeight="1">
      <c r="B226" s="209"/>
      <c r="C226" s="123"/>
      <c r="D226" s="214"/>
      <c r="E226" s="216"/>
    </row>
    <row r="227" spans="2:5" ht="18.75" customHeight="1">
      <c r="B227" s="209"/>
      <c r="C227" s="123"/>
      <c r="D227" s="214"/>
      <c r="E227" s="216"/>
    </row>
    <row r="228" spans="2:5" ht="18.75" customHeight="1">
      <c r="B228" s="209"/>
      <c r="C228" s="123"/>
      <c r="D228" s="214"/>
      <c r="E228" s="216"/>
    </row>
    <row r="229" spans="2:5" ht="18.75" customHeight="1">
      <c r="B229" s="209"/>
      <c r="C229" s="123"/>
      <c r="D229" s="214"/>
      <c r="E229" s="216"/>
    </row>
    <row r="230" spans="2:5" ht="18.75" customHeight="1">
      <c r="B230" s="209"/>
      <c r="C230" s="123"/>
      <c r="D230" s="214"/>
      <c r="E230" s="216"/>
    </row>
    <row r="231" spans="2:5" ht="18.75" customHeight="1">
      <c r="B231" s="209"/>
      <c r="C231" s="123"/>
      <c r="D231" s="214"/>
      <c r="E231" s="216"/>
    </row>
    <row r="232" spans="2:5" ht="18.75" customHeight="1">
      <c r="B232" s="209"/>
      <c r="C232" s="123"/>
      <c r="D232" s="214"/>
      <c r="E232" s="216"/>
    </row>
    <row r="233" spans="2:5" ht="18.75" customHeight="1">
      <c r="B233" s="209"/>
      <c r="C233" s="123"/>
      <c r="D233" s="214"/>
      <c r="E233" s="216"/>
    </row>
    <row r="234" spans="2:5" ht="18.75" customHeight="1">
      <c r="B234" s="209"/>
      <c r="C234" s="123"/>
      <c r="D234" s="214"/>
      <c r="E234" s="216"/>
    </row>
    <row r="235" spans="2:5" ht="18.75" customHeight="1">
      <c r="B235" s="209"/>
      <c r="C235" s="123"/>
      <c r="D235" s="214"/>
      <c r="E235" s="216"/>
    </row>
    <row r="236" spans="2:5" ht="18.75" customHeight="1">
      <c r="B236" s="209"/>
      <c r="C236" s="123"/>
      <c r="D236" s="214"/>
      <c r="E236" s="216"/>
    </row>
    <row r="237" spans="2:5" ht="18.75" customHeight="1">
      <c r="B237" s="209"/>
      <c r="C237" s="123"/>
      <c r="D237" s="214"/>
      <c r="E237" s="216"/>
    </row>
    <row r="238" spans="2:5" ht="18.75" customHeight="1">
      <c r="B238" s="209"/>
      <c r="C238" s="123"/>
      <c r="D238" s="214"/>
      <c r="E238" s="216"/>
    </row>
    <row r="239" spans="2:5" ht="18.75" customHeight="1">
      <c r="B239" s="209"/>
      <c r="C239" s="123"/>
      <c r="D239" s="214"/>
      <c r="E239" s="216"/>
    </row>
    <row r="240" spans="2:5" ht="18.75" customHeight="1">
      <c r="B240" s="209"/>
      <c r="C240" s="123"/>
      <c r="D240" s="214"/>
      <c r="E240" s="216"/>
    </row>
    <row r="241" spans="2:5" ht="18.75" customHeight="1">
      <c r="B241" s="209"/>
      <c r="C241" s="123"/>
      <c r="D241" s="214"/>
      <c r="E241" s="216"/>
    </row>
    <row r="242" spans="2:5" ht="18.75" customHeight="1">
      <c r="B242" s="209"/>
      <c r="C242" s="123"/>
      <c r="D242" s="214"/>
      <c r="E242" s="216"/>
    </row>
    <row r="243" spans="2:5" ht="18.75" customHeight="1">
      <c r="B243" s="209"/>
      <c r="C243" s="123"/>
      <c r="D243" s="214"/>
      <c r="E243" s="216"/>
    </row>
    <row r="244" spans="2:5" ht="18.75" customHeight="1">
      <c r="B244" s="209"/>
      <c r="C244" s="123"/>
      <c r="D244" s="214"/>
      <c r="E244" s="216"/>
    </row>
    <row r="245" spans="2:5" ht="18.75" customHeight="1">
      <c r="B245" s="209"/>
      <c r="C245" s="123"/>
      <c r="D245" s="214"/>
      <c r="E245" s="216"/>
    </row>
    <row r="246" spans="2:5" ht="18.75" customHeight="1">
      <c r="B246" s="209"/>
      <c r="C246" s="123"/>
      <c r="D246" s="214"/>
      <c r="E246" s="216"/>
    </row>
    <row r="247" spans="2:5" ht="18.75" customHeight="1">
      <c r="B247" s="209"/>
      <c r="C247" s="123"/>
      <c r="D247" s="214"/>
      <c r="E247" s="216"/>
    </row>
    <row r="248" spans="2:5" ht="18.75" customHeight="1">
      <c r="B248" s="209"/>
      <c r="C248" s="123"/>
      <c r="D248" s="214"/>
      <c r="E248" s="216"/>
    </row>
    <row r="249" spans="2:5" ht="18.75" customHeight="1">
      <c r="B249" s="209"/>
      <c r="C249" s="123"/>
      <c r="D249" s="214"/>
      <c r="E249" s="216"/>
    </row>
    <row r="250" spans="2:5" ht="18.75" customHeight="1">
      <c r="B250" s="209"/>
      <c r="C250" s="123"/>
      <c r="D250" s="214"/>
      <c r="E250" s="216"/>
    </row>
    <row r="251" spans="2:5" ht="18.75" customHeight="1">
      <c r="B251" s="209"/>
      <c r="C251" s="123"/>
      <c r="D251" s="214"/>
      <c r="E251" s="216"/>
    </row>
    <row r="252" spans="2:5" ht="18.75" customHeight="1">
      <c r="B252" s="209"/>
      <c r="C252" s="123"/>
      <c r="D252" s="214"/>
      <c r="E252" s="216"/>
    </row>
    <row r="253" spans="2:5" ht="18.75" customHeight="1">
      <c r="B253" s="209"/>
      <c r="C253" s="123"/>
      <c r="D253" s="214"/>
      <c r="E253" s="216"/>
    </row>
    <row r="254" spans="2:5" ht="18.75" customHeight="1">
      <c r="B254" s="209"/>
      <c r="C254" s="123"/>
      <c r="D254" s="214"/>
      <c r="E254" s="216"/>
    </row>
    <row r="255" spans="2:5" ht="18.75" customHeight="1">
      <c r="B255" s="209"/>
      <c r="C255" s="123"/>
      <c r="D255" s="214"/>
      <c r="E255" s="216"/>
    </row>
    <row r="256" spans="2:5" ht="18.75" customHeight="1">
      <c r="B256" s="211"/>
      <c r="C256" s="123"/>
      <c r="D256" s="214"/>
      <c r="E256" s="216"/>
    </row>
    <row r="257" spans="2:5" ht="18.75" customHeight="1">
      <c r="B257" s="211"/>
      <c r="C257" s="123"/>
      <c r="D257" s="214"/>
      <c r="E257" s="216"/>
    </row>
    <row r="258" spans="2:5" ht="18.75" customHeight="1">
      <c r="B258" s="211"/>
      <c r="C258" s="123"/>
      <c r="D258" s="214"/>
      <c r="E258" s="216"/>
    </row>
    <row r="259" spans="2:5" ht="18.75" customHeight="1">
      <c r="B259" s="211"/>
      <c r="C259" s="123"/>
      <c r="D259" s="214"/>
      <c r="E259" s="216"/>
    </row>
    <row r="260" spans="2:5" ht="18.75" customHeight="1">
      <c r="B260" s="211"/>
      <c r="C260" s="123"/>
      <c r="D260" s="214"/>
      <c r="E260" s="216"/>
    </row>
    <row r="261" spans="2:5" ht="18.75" customHeight="1">
      <c r="B261" s="211"/>
      <c r="C261" s="123"/>
      <c r="D261" s="214"/>
      <c r="E261" s="216"/>
    </row>
    <row r="262" spans="2:5" ht="18.75" customHeight="1">
      <c r="B262" s="211"/>
      <c r="C262" s="123"/>
      <c r="D262" s="214"/>
      <c r="E262" s="216"/>
    </row>
    <row r="263" spans="2:5" ht="18.75" customHeight="1">
      <c r="B263" s="211"/>
      <c r="C263" s="123"/>
      <c r="D263" s="214"/>
      <c r="E263" s="216"/>
    </row>
    <row r="264" spans="2:5" ht="18.75" customHeight="1">
      <c r="B264" s="211"/>
      <c r="C264" s="123"/>
      <c r="D264" s="214"/>
      <c r="E264" s="216"/>
    </row>
    <row r="265" spans="2:5" ht="18.75" customHeight="1">
      <c r="B265" s="211"/>
      <c r="C265" s="123"/>
      <c r="D265" s="214"/>
      <c r="E265" s="216"/>
    </row>
    <row r="266" spans="2:5" ht="18.75" customHeight="1">
      <c r="B266" s="211"/>
      <c r="C266" s="123"/>
      <c r="D266" s="214"/>
      <c r="E266" s="216"/>
    </row>
    <row r="267" spans="2:5" ht="18.75" customHeight="1">
      <c r="B267" s="211"/>
      <c r="C267" s="123"/>
      <c r="D267" s="214"/>
      <c r="E267" s="216"/>
    </row>
    <row r="268" spans="2:5" ht="18.75" customHeight="1">
      <c r="B268" s="211"/>
      <c r="C268" s="123"/>
      <c r="D268" s="214"/>
      <c r="E268" s="216"/>
    </row>
    <row r="269" spans="2:5" ht="18.75" customHeight="1">
      <c r="B269" s="211"/>
      <c r="C269" s="123"/>
      <c r="D269" s="214"/>
      <c r="E269" s="216"/>
    </row>
    <row r="270" spans="2:5" ht="18.75" customHeight="1">
      <c r="B270" s="212"/>
      <c r="C270" s="123"/>
      <c r="D270" s="214"/>
      <c r="E270" s="216"/>
    </row>
    <row r="271" spans="2:5" ht="18.75" customHeight="1">
      <c r="B271" s="211"/>
      <c r="C271" s="123"/>
      <c r="D271" s="214"/>
      <c r="E271" s="216"/>
    </row>
    <row r="272" spans="2:5" ht="18.75" customHeight="1">
      <c r="B272" s="211"/>
      <c r="C272" s="123"/>
      <c r="D272" s="214"/>
      <c r="E272" s="216"/>
    </row>
    <row r="273" spans="2:5" ht="18.75" customHeight="1">
      <c r="B273" s="211"/>
      <c r="C273" s="123"/>
      <c r="D273" s="214"/>
      <c r="E273" s="216"/>
    </row>
    <row r="274" spans="2:5" ht="18.75" customHeight="1">
      <c r="B274" s="211"/>
      <c r="C274" s="123"/>
      <c r="D274" s="214"/>
      <c r="E274" s="216"/>
    </row>
    <row r="275" spans="2:5" ht="18.75" customHeight="1">
      <c r="B275" s="213"/>
      <c r="C275" s="123"/>
      <c r="D275" s="214"/>
      <c r="E275" s="216"/>
    </row>
    <row r="276" spans="2:5" ht="18.75" customHeight="1">
      <c r="B276" s="213"/>
      <c r="C276" s="123"/>
      <c r="D276" s="214"/>
      <c r="E276" s="216"/>
    </row>
    <row r="277" spans="2:5" ht="18.75" customHeight="1">
      <c r="B277" s="211"/>
      <c r="C277" s="123"/>
      <c r="D277" s="214"/>
      <c r="E277" s="216"/>
    </row>
    <row r="278" spans="2:5" ht="18.75" customHeight="1">
      <c r="B278" s="211"/>
      <c r="C278" s="123"/>
      <c r="D278" s="214"/>
      <c r="E278" s="216"/>
    </row>
    <row r="279" spans="2:5" ht="18.75" customHeight="1">
      <c r="B279" s="211"/>
      <c r="C279" s="123"/>
      <c r="D279" s="214"/>
      <c r="E279" s="216"/>
    </row>
    <row r="280" spans="2:5" ht="18.75" customHeight="1">
      <c r="B280" s="211"/>
      <c r="C280" s="123"/>
      <c r="D280" s="214"/>
      <c r="E280" s="216"/>
    </row>
    <row r="281" spans="2:5" ht="18.75" customHeight="1">
      <c r="B281" s="211"/>
      <c r="C281" s="123"/>
      <c r="D281" s="214"/>
      <c r="E281" s="216"/>
    </row>
    <row r="282" spans="2:5" ht="18.75" customHeight="1">
      <c r="B282" s="211"/>
      <c r="C282" s="123"/>
      <c r="D282" s="214"/>
      <c r="E282" s="216"/>
    </row>
    <row r="283" spans="2:5" ht="18.75" customHeight="1">
      <c r="B283" s="211"/>
      <c r="C283" s="123"/>
      <c r="D283" s="214"/>
      <c r="E283" s="216"/>
    </row>
    <row r="284" spans="2:5" ht="18.75" customHeight="1">
      <c r="B284" s="211"/>
      <c r="C284" s="123"/>
      <c r="D284" s="214"/>
      <c r="E284" s="216"/>
    </row>
    <row r="285" spans="2:5" ht="18.75" customHeight="1">
      <c r="B285" s="213"/>
      <c r="C285" s="123"/>
      <c r="D285" s="214"/>
      <c r="E285" s="216"/>
    </row>
    <row r="286" spans="2:5" ht="18.75" customHeight="1">
      <c r="B286" s="213"/>
      <c r="C286" s="123"/>
      <c r="D286" s="214"/>
      <c r="E286" s="216"/>
    </row>
    <row r="287" spans="2:5" ht="18.75" customHeight="1">
      <c r="B287" s="213"/>
      <c r="C287" s="123"/>
      <c r="D287" s="214"/>
      <c r="E287" s="216"/>
    </row>
    <row r="288" spans="2:5" ht="18.75" customHeight="1">
      <c r="B288" s="213"/>
      <c r="C288" s="123"/>
      <c r="D288" s="214"/>
      <c r="E288" s="216"/>
    </row>
    <row r="289" spans="2:5" ht="18.75" customHeight="1">
      <c r="B289" s="213"/>
      <c r="C289" s="123"/>
      <c r="D289" s="214"/>
      <c r="E289" s="216"/>
    </row>
    <row r="290" spans="2:5" ht="18.75" customHeight="1">
      <c r="B290" s="213"/>
      <c r="C290" s="123"/>
      <c r="D290" s="214"/>
      <c r="E290" s="216"/>
    </row>
    <row r="291" spans="2:5" ht="18.75" customHeight="1">
      <c r="B291" s="213"/>
      <c r="C291" s="123"/>
      <c r="D291" s="214"/>
      <c r="E291" s="216"/>
    </row>
    <row r="292" spans="2:5" ht="18.75" customHeight="1">
      <c r="B292" s="213"/>
      <c r="C292" s="123"/>
      <c r="D292" s="214"/>
      <c r="E292" s="216"/>
    </row>
    <row r="293" spans="2:5" ht="18.75" customHeight="1">
      <c r="B293" s="213"/>
      <c r="C293" s="123"/>
      <c r="D293" s="214"/>
      <c r="E293" s="216"/>
    </row>
    <row r="294" spans="2:5" ht="18.75" customHeight="1">
      <c r="B294" s="213"/>
      <c r="C294" s="123"/>
      <c r="D294" s="214"/>
      <c r="E294" s="216"/>
    </row>
    <row r="295" spans="2:5" ht="18.75" customHeight="1">
      <c r="B295" s="213"/>
      <c r="C295" s="123"/>
      <c r="D295" s="214"/>
      <c r="E295" s="216"/>
    </row>
    <row r="296" spans="2:5" ht="18.75" customHeight="1">
      <c r="B296" s="213"/>
      <c r="C296" s="123"/>
      <c r="D296" s="214"/>
      <c r="E296" s="216"/>
    </row>
    <row r="297" spans="2:5" ht="18.75" customHeight="1">
      <c r="B297" s="213"/>
      <c r="C297" s="123"/>
      <c r="D297" s="214"/>
      <c r="E297" s="216"/>
    </row>
    <row r="298" spans="2:5" ht="18.75" customHeight="1">
      <c r="B298" s="213"/>
      <c r="C298" s="123"/>
      <c r="D298" s="214"/>
      <c r="E298" s="216"/>
    </row>
    <row r="299" spans="2:5" ht="18.75" customHeight="1">
      <c r="B299" s="213"/>
      <c r="C299" s="123"/>
      <c r="D299" s="214"/>
      <c r="E299" s="216"/>
    </row>
    <row r="300" spans="2:5" ht="18.75" customHeight="1">
      <c r="B300" s="213"/>
      <c r="C300" s="123"/>
      <c r="D300" s="214"/>
      <c r="E300" s="216"/>
    </row>
    <row r="301" spans="2:5" ht="18.75" customHeight="1">
      <c r="B301" s="213"/>
      <c r="C301" s="123"/>
      <c r="D301" s="214"/>
      <c r="E301" s="216"/>
    </row>
    <row r="302" spans="2:5" ht="18.75" customHeight="1">
      <c r="B302" s="213"/>
      <c r="C302" s="123"/>
      <c r="D302" s="214"/>
      <c r="E302" s="216"/>
    </row>
    <row r="303" spans="2:5" ht="18.75" customHeight="1">
      <c r="B303" s="213"/>
      <c r="C303" s="123"/>
      <c r="D303" s="214"/>
      <c r="E303" s="216"/>
    </row>
    <row r="304" spans="2:5" ht="18.75" customHeight="1">
      <c r="B304" s="213"/>
      <c r="C304" s="123"/>
      <c r="D304" s="214"/>
      <c r="E304" s="216"/>
    </row>
    <row r="305" spans="2:5" ht="18.75" customHeight="1">
      <c r="B305" s="213"/>
      <c r="C305" s="123"/>
      <c r="D305" s="214"/>
      <c r="E305" s="216"/>
    </row>
    <row r="306" spans="2:5" ht="18.75" customHeight="1">
      <c r="B306" s="213"/>
      <c r="C306" s="123"/>
      <c r="D306" s="214"/>
      <c r="E306" s="216"/>
    </row>
    <row r="307" spans="2:5" ht="18.75" customHeight="1">
      <c r="B307" s="213"/>
      <c r="C307" s="123"/>
      <c r="D307" s="214"/>
      <c r="E307" s="216"/>
    </row>
    <row r="308" spans="2:5" ht="18.75" customHeight="1">
      <c r="B308" s="213"/>
      <c r="C308" s="123"/>
      <c r="D308" s="214"/>
      <c r="E308" s="216"/>
    </row>
    <row r="309" spans="2:5" ht="18.75" customHeight="1">
      <c r="B309" s="211"/>
      <c r="C309" s="123"/>
      <c r="D309" s="214"/>
      <c r="E309" s="216"/>
    </row>
    <row r="310" spans="2:5" ht="18.75" customHeight="1">
      <c r="B310" s="211"/>
      <c r="C310" s="123"/>
      <c r="D310" s="214"/>
      <c r="E310" s="216"/>
    </row>
    <row r="311" spans="2:5" ht="18.75" customHeight="1">
      <c r="B311" s="211"/>
      <c r="C311" s="123"/>
      <c r="D311" s="214"/>
      <c r="E311" s="216"/>
    </row>
    <row r="312" spans="2:5" ht="18.75" customHeight="1">
      <c r="B312" s="211"/>
      <c r="C312" s="123"/>
      <c r="D312" s="214"/>
      <c r="E312" s="216"/>
    </row>
    <row r="313" spans="2:5" ht="18.75" customHeight="1">
      <c r="B313" s="213"/>
      <c r="C313" s="123"/>
      <c r="D313" s="214"/>
      <c r="E313" s="216"/>
    </row>
    <row r="314" spans="2:5" ht="18.75" customHeight="1">
      <c r="B314" s="213"/>
      <c r="C314" s="123"/>
      <c r="D314" s="214"/>
      <c r="E314" s="216"/>
    </row>
    <row r="315" spans="2:5" ht="18.75" customHeight="1">
      <c r="B315" s="213"/>
      <c r="C315" s="123"/>
      <c r="D315" s="214"/>
      <c r="E315" s="216"/>
    </row>
    <row r="316" spans="2:5" ht="18.75" customHeight="1">
      <c r="B316" s="213"/>
      <c r="C316" s="123"/>
      <c r="D316" s="214"/>
      <c r="E316" s="216"/>
    </row>
    <row r="317" spans="2:5" ht="18.75" customHeight="1">
      <c r="B317" s="213"/>
      <c r="C317" s="123"/>
      <c r="D317" s="214"/>
      <c r="E317" s="216"/>
    </row>
    <row r="318" spans="2:5" ht="18.75" customHeight="1">
      <c r="B318" s="213"/>
      <c r="C318" s="123"/>
      <c r="D318" s="214"/>
      <c r="E318" s="216"/>
    </row>
    <row r="319" spans="2:5" ht="18.75" customHeight="1">
      <c r="B319" s="213"/>
      <c r="C319" s="123"/>
      <c r="D319" s="214"/>
      <c r="E319" s="216"/>
    </row>
    <row r="320" spans="2:5" ht="18.75" customHeight="1">
      <c r="B320" s="213"/>
      <c r="C320" s="123"/>
      <c r="D320" s="214"/>
      <c r="E320" s="216"/>
    </row>
    <row r="321" spans="2:5" ht="18.75" customHeight="1">
      <c r="B321" s="213"/>
      <c r="C321" s="123"/>
      <c r="D321" s="214"/>
      <c r="E321" s="216"/>
    </row>
    <row r="322" spans="2:5" ht="18.75" customHeight="1">
      <c r="B322" s="213"/>
      <c r="C322" s="123"/>
      <c r="D322" s="214"/>
      <c r="E322" s="216"/>
    </row>
    <row r="323" spans="2:5" ht="18.75" customHeight="1">
      <c r="B323" s="213"/>
      <c r="C323" s="123"/>
      <c r="D323" s="214"/>
      <c r="E323" s="216"/>
    </row>
    <row r="324" spans="2:5" ht="18.75" customHeight="1">
      <c r="B324" s="213"/>
      <c r="C324" s="123"/>
      <c r="D324" s="214"/>
      <c r="E324" s="216"/>
    </row>
    <row r="325" spans="2:5" ht="18.75" customHeight="1">
      <c r="B325" s="213"/>
      <c r="C325" s="123"/>
      <c r="D325" s="214"/>
      <c r="E325" s="216"/>
    </row>
  </sheetData>
  <phoneticPr fontId="18" type="noConversion"/>
  <conditionalFormatting sqref="B185:B186">
    <cfRule type="expression" dxfId="105" priority="86">
      <formula>$A185&lt;&gt;""</formula>
    </cfRule>
  </conditionalFormatting>
  <conditionalFormatting sqref="B269 B256:B265 B241:B247">
    <cfRule type="expression" dxfId="104" priority="85">
      <formula>#REF!&lt;&gt;""</formula>
    </cfRule>
  </conditionalFormatting>
  <conditionalFormatting sqref="B206">
    <cfRule type="expression" dxfId="103" priority="84">
      <formula>$A205&lt;&gt;""</formula>
    </cfRule>
  </conditionalFormatting>
  <conditionalFormatting sqref="B207 B252:B254 B219">
    <cfRule type="expression" dxfId="102" priority="91">
      <formula>#REF!&lt;&gt;""</formula>
    </cfRule>
  </conditionalFormatting>
  <conditionalFormatting sqref="B208 B211:B212">
    <cfRule type="expression" dxfId="101" priority="87">
      <formula>$A207&lt;&gt;""</formula>
    </cfRule>
  </conditionalFormatting>
  <conditionalFormatting sqref="B209">
    <cfRule type="expression" dxfId="100" priority="88">
      <formula>#REF!&lt;&gt;""</formula>
    </cfRule>
  </conditionalFormatting>
  <conditionalFormatting sqref="B210">
    <cfRule type="expression" dxfId="99" priority="89">
      <formula>#REF!&lt;&gt;""</formula>
    </cfRule>
  </conditionalFormatting>
  <conditionalFormatting sqref="B213">
    <cfRule type="expression" dxfId="98" priority="90">
      <formula>#REF!&lt;&gt;""</formula>
    </cfRule>
  </conditionalFormatting>
  <conditionalFormatting sqref="B214">
    <cfRule type="expression" dxfId="97" priority="77">
      <formula>$A196&lt;&gt;""</formula>
    </cfRule>
  </conditionalFormatting>
  <conditionalFormatting sqref="B215">
    <cfRule type="expression" dxfId="96" priority="78">
      <formula>$A199&lt;&gt;""</formula>
    </cfRule>
  </conditionalFormatting>
  <conditionalFormatting sqref="B216">
    <cfRule type="expression" dxfId="95" priority="79">
      <formula>#REF!&lt;&gt;""</formula>
    </cfRule>
  </conditionalFormatting>
  <conditionalFormatting sqref="B217">
    <cfRule type="expression" dxfId="94" priority="80">
      <formula>#REF!&lt;&gt;""</formula>
    </cfRule>
  </conditionalFormatting>
  <conditionalFormatting sqref="B218">
    <cfRule type="expression" dxfId="93" priority="67">
      <formula>#REF!&lt;&gt;""</formula>
    </cfRule>
  </conditionalFormatting>
  <conditionalFormatting sqref="B220">
    <cfRule type="expression" dxfId="92" priority="81">
      <formula>#REF!&lt;&gt;""</formula>
    </cfRule>
  </conditionalFormatting>
  <conditionalFormatting sqref="B221">
    <cfRule type="expression" dxfId="91" priority="82">
      <formula>#REF!&lt;&gt;""</formula>
    </cfRule>
  </conditionalFormatting>
  <conditionalFormatting sqref="B222">
    <cfRule type="expression" dxfId="90" priority="60">
      <formula>#REF!&lt;&gt;""</formula>
    </cfRule>
  </conditionalFormatting>
  <conditionalFormatting sqref="B223">
    <cfRule type="expression" dxfId="89" priority="83">
      <formula>#REF!&lt;&gt;""</formula>
    </cfRule>
  </conditionalFormatting>
  <conditionalFormatting sqref="B234">
    <cfRule type="expression" dxfId="88" priority="68">
      <formula>$A206&lt;&gt;""</formula>
    </cfRule>
  </conditionalFormatting>
  <conditionalFormatting sqref="B226">
    <cfRule type="expression" dxfId="87" priority="69">
      <formula>#REF!&lt;&gt;""</formula>
    </cfRule>
  </conditionalFormatting>
  <conditionalFormatting sqref="B227">
    <cfRule type="expression" dxfId="86" priority="70">
      <formula>#REF!&lt;&gt;""</formula>
    </cfRule>
  </conditionalFormatting>
  <conditionalFormatting sqref="B228">
    <cfRule type="expression" dxfId="85" priority="71">
      <formula>$A201&lt;&gt;""</formula>
    </cfRule>
  </conditionalFormatting>
  <conditionalFormatting sqref="B229">
    <cfRule type="expression" dxfId="84" priority="72">
      <formula>#REF!&lt;&gt;""</formula>
    </cfRule>
  </conditionalFormatting>
  <conditionalFormatting sqref="B230 B250">
    <cfRule type="expression" dxfId="83" priority="73">
      <formula>#REF!&lt;&gt;""</formula>
    </cfRule>
  </conditionalFormatting>
  <conditionalFormatting sqref="B231">
    <cfRule type="expression" dxfId="82" priority="74">
      <formula>$A207&lt;&gt;""</formula>
    </cfRule>
  </conditionalFormatting>
  <conditionalFormatting sqref="B232">
    <cfRule type="expression" dxfId="81" priority="75">
      <formula>#REF!&lt;&gt;""</formula>
    </cfRule>
  </conditionalFormatting>
  <conditionalFormatting sqref="B233">
    <cfRule type="expression" dxfId="80" priority="76">
      <formula>#REF!&lt;&gt;""</formula>
    </cfRule>
  </conditionalFormatting>
  <conditionalFormatting sqref="B235 B251">
    <cfRule type="expression" dxfId="79" priority="64">
      <formula>#REF!&lt;&gt;""</formula>
    </cfRule>
  </conditionalFormatting>
  <conditionalFormatting sqref="B236">
    <cfRule type="expression" dxfId="78" priority="65">
      <formula>#REF!&lt;&gt;""</formula>
    </cfRule>
  </conditionalFormatting>
  <conditionalFormatting sqref="B237:B239">
    <cfRule type="expression" dxfId="77" priority="66">
      <formula>$A201&lt;&gt;""</formula>
    </cfRule>
  </conditionalFormatting>
  <conditionalFormatting sqref="B240">
    <cfRule type="expression" dxfId="76" priority="63">
      <formula>#REF!&lt;&gt;""</formula>
    </cfRule>
  </conditionalFormatting>
  <conditionalFormatting sqref="B248">
    <cfRule type="expression" dxfId="75" priority="61">
      <formula>#REF!&lt;&gt;""</formula>
    </cfRule>
  </conditionalFormatting>
  <conditionalFormatting sqref="B249">
    <cfRule type="expression" dxfId="74" priority="62">
      <formula>#REF!&lt;&gt;""</formula>
    </cfRule>
  </conditionalFormatting>
  <conditionalFormatting sqref="B255">
    <cfRule type="expression" dxfId="73" priority="59">
      <formula>#REF!&lt;&gt;""</formula>
    </cfRule>
  </conditionalFormatting>
  <conditionalFormatting sqref="B266">
    <cfRule type="expression" dxfId="72" priority="58">
      <formula>#REF!&lt;&gt;""</formula>
    </cfRule>
  </conditionalFormatting>
  <conditionalFormatting sqref="B267:B268">
    <cfRule type="expression" dxfId="71" priority="57">
      <formula>#REF!&lt;&gt;""</formula>
    </cfRule>
  </conditionalFormatting>
  <conditionalFormatting sqref="B271">
    <cfRule type="expression" dxfId="70" priority="56">
      <formula>#REF!&lt;&gt;""</formula>
    </cfRule>
  </conditionalFormatting>
  <conditionalFormatting sqref="B273">
    <cfRule type="expression" dxfId="69" priority="55">
      <formula>#REF!&lt;&gt;""</formula>
    </cfRule>
  </conditionalFormatting>
  <conditionalFormatting sqref="B272">
    <cfRule type="expression" dxfId="68" priority="54">
      <formula>#REF!&lt;&gt;""</formula>
    </cfRule>
  </conditionalFormatting>
  <conditionalFormatting sqref="B274">
    <cfRule type="expression" dxfId="67" priority="53">
      <formula>#REF!&lt;&gt;""</formula>
    </cfRule>
  </conditionalFormatting>
  <conditionalFormatting sqref="B275">
    <cfRule type="expression" dxfId="66" priority="52">
      <formula>#REF!&lt;&gt;""</formula>
    </cfRule>
  </conditionalFormatting>
  <conditionalFormatting sqref="B276">
    <cfRule type="expression" dxfId="65" priority="51">
      <formula>#REF!&lt;&gt;""</formula>
    </cfRule>
  </conditionalFormatting>
  <conditionalFormatting sqref="B285">
    <cfRule type="expression" dxfId="64" priority="50">
      <formula>#REF!&lt;&gt;""</formula>
    </cfRule>
  </conditionalFormatting>
  <conditionalFormatting sqref="B284">
    <cfRule type="expression" dxfId="63" priority="49">
      <formula>#REF!&lt;&gt;""</formula>
    </cfRule>
  </conditionalFormatting>
  <conditionalFormatting sqref="B283">
    <cfRule type="expression" dxfId="62" priority="48">
      <formula>#REF!&lt;&gt;""</formula>
    </cfRule>
  </conditionalFormatting>
  <conditionalFormatting sqref="B281">
    <cfRule type="expression" dxfId="61" priority="46">
      <formula>#REF!&lt;&gt;""</formula>
    </cfRule>
  </conditionalFormatting>
  <conditionalFormatting sqref="B282">
    <cfRule type="expression" dxfId="60" priority="47">
      <formula>#REF!&lt;&gt;""</formula>
    </cfRule>
  </conditionalFormatting>
  <conditionalFormatting sqref="B280">
    <cfRule type="expression" dxfId="59" priority="45">
      <formula>#REF!&lt;&gt;""</formula>
    </cfRule>
  </conditionalFormatting>
  <conditionalFormatting sqref="B279">
    <cfRule type="expression" dxfId="58" priority="44">
      <formula>#REF!&lt;&gt;""</formula>
    </cfRule>
  </conditionalFormatting>
  <conditionalFormatting sqref="B278">
    <cfRule type="expression" dxfId="57" priority="43">
      <formula>#REF!&lt;&gt;""</formula>
    </cfRule>
  </conditionalFormatting>
  <conditionalFormatting sqref="B277">
    <cfRule type="expression" dxfId="56" priority="42">
      <formula>#REF!&lt;&gt;""</formula>
    </cfRule>
  </conditionalFormatting>
  <conditionalFormatting sqref="B270">
    <cfRule type="expression" dxfId="55" priority="41">
      <formula>#REF!&lt;&gt;""</formula>
    </cfRule>
  </conditionalFormatting>
  <conditionalFormatting sqref="B286">
    <cfRule type="expression" dxfId="54" priority="40">
      <formula>#REF!&lt;&gt;""</formula>
    </cfRule>
  </conditionalFormatting>
  <conditionalFormatting sqref="B300">
    <cfRule type="expression" dxfId="53" priority="39">
      <formula>#REF!&lt;&gt;""</formula>
    </cfRule>
  </conditionalFormatting>
  <conditionalFormatting sqref="B298">
    <cfRule type="expression" dxfId="52" priority="38">
      <formula>#REF!&lt;&gt;""</formula>
    </cfRule>
  </conditionalFormatting>
  <conditionalFormatting sqref="B297">
    <cfRule type="expression" dxfId="51" priority="37">
      <formula>#REF!&lt;&gt;""</formula>
    </cfRule>
  </conditionalFormatting>
  <conditionalFormatting sqref="B296">
    <cfRule type="expression" dxfId="50" priority="36">
      <formula>#REF!&lt;&gt;""</formula>
    </cfRule>
  </conditionalFormatting>
  <conditionalFormatting sqref="B295">
    <cfRule type="expression" dxfId="49" priority="35">
      <formula>#REF!&lt;&gt;""</formula>
    </cfRule>
  </conditionalFormatting>
  <conditionalFormatting sqref="B294">
    <cfRule type="expression" dxfId="48" priority="34">
      <formula>#REF!&lt;&gt;""</formula>
    </cfRule>
  </conditionalFormatting>
  <conditionalFormatting sqref="B293">
    <cfRule type="expression" dxfId="47" priority="33">
      <formula>#REF!&lt;&gt;""</formula>
    </cfRule>
  </conditionalFormatting>
  <conditionalFormatting sqref="B292">
    <cfRule type="expression" dxfId="46" priority="32">
      <formula>#REF!&lt;&gt;""</formula>
    </cfRule>
  </conditionalFormatting>
  <conditionalFormatting sqref="B291">
    <cfRule type="expression" dxfId="45" priority="31">
      <formula>#REF!&lt;&gt;""</formula>
    </cfRule>
  </conditionalFormatting>
  <conditionalFormatting sqref="B290">
    <cfRule type="expression" dxfId="44" priority="30">
      <formula>#REF!&lt;&gt;""</formula>
    </cfRule>
  </conditionalFormatting>
  <conditionalFormatting sqref="B289">
    <cfRule type="expression" dxfId="43" priority="29">
      <formula>#REF!&lt;&gt;""</formula>
    </cfRule>
  </conditionalFormatting>
  <conditionalFormatting sqref="B288">
    <cfRule type="expression" dxfId="42" priority="28">
      <formula>#REF!&lt;&gt;""</formula>
    </cfRule>
  </conditionalFormatting>
  <conditionalFormatting sqref="B287">
    <cfRule type="expression" dxfId="41" priority="27">
      <formula>#REF!&lt;&gt;""</formula>
    </cfRule>
  </conditionalFormatting>
  <conditionalFormatting sqref="B312">
    <cfRule type="expression" dxfId="40" priority="26">
      <formula>#REF!&lt;&gt;""</formula>
    </cfRule>
  </conditionalFormatting>
  <conditionalFormatting sqref="B311">
    <cfRule type="expression" dxfId="39" priority="25">
      <formula>#REF!&lt;&gt;""</formula>
    </cfRule>
  </conditionalFormatting>
  <conditionalFormatting sqref="B310">
    <cfRule type="expression" dxfId="38" priority="24">
      <formula>#REF!&lt;&gt;""</formula>
    </cfRule>
  </conditionalFormatting>
  <conditionalFormatting sqref="B309">
    <cfRule type="expression" dxfId="37" priority="23">
      <formula>#REF!&lt;&gt;""</formula>
    </cfRule>
  </conditionalFormatting>
  <conditionalFormatting sqref="B308">
    <cfRule type="expression" dxfId="36" priority="22">
      <formula>#REF!&lt;&gt;""</formula>
    </cfRule>
  </conditionalFormatting>
  <conditionalFormatting sqref="B307">
    <cfRule type="expression" dxfId="35" priority="21">
      <formula>#REF!&lt;&gt;""</formula>
    </cfRule>
  </conditionalFormatting>
  <conditionalFormatting sqref="B306">
    <cfRule type="expression" dxfId="34" priority="20">
      <formula>#REF!&lt;&gt;""</formula>
    </cfRule>
  </conditionalFormatting>
  <conditionalFormatting sqref="B305">
    <cfRule type="expression" dxfId="33" priority="19">
      <formula>#REF!&lt;&gt;""</formula>
    </cfRule>
  </conditionalFormatting>
  <conditionalFormatting sqref="B304">
    <cfRule type="expression" dxfId="32" priority="18">
      <formula>#REF!&lt;&gt;""</formula>
    </cfRule>
  </conditionalFormatting>
  <conditionalFormatting sqref="B303">
    <cfRule type="expression" dxfId="31" priority="17">
      <formula>#REF!&lt;&gt;""</formula>
    </cfRule>
  </conditionalFormatting>
  <conditionalFormatting sqref="B302">
    <cfRule type="expression" dxfId="30" priority="16">
      <formula>#REF!&lt;&gt;""</formula>
    </cfRule>
  </conditionalFormatting>
  <conditionalFormatting sqref="B301">
    <cfRule type="expression" dxfId="29" priority="15">
      <formula>#REF!&lt;&gt;""</formula>
    </cfRule>
  </conditionalFormatting>
  <conditionalFormatting sqref="B320">
    <cfRule type="expression" dxfId="28" priority="14">
      <formula>#REF!&lt;&gt;""</formula>
    </cfRule>
  </conditionalFormatting>
  <conditionalFormatting sqref="B319">
    <cfRule type="expression" dxfId="27" priority="13">
      <formula>#REF!&lt;&gt;""</formula>
    </cfRule>
  </conditionalFormatting>
  <conditionalFormatting sqref="B318">
    <cfRule type="expression" dxfId="26" priority="12">
      <formula>#REF!&lt;&gt;""</formula>
    </cfRule>
  </conditionalFormatting>
  <conditionalFormatting sqref="B317">
    <cfRule type="expression" dxfId="25" priority="11">
      <formula>#REF!&lt;&gt;""</formula>
    </cfRule>
  </conditionalFormatting>
  <conditionalFormatting sqref="B316">
    <cfRule type="expression" dxfId="24" priority="10">
      <formula>#REF!&lt;&gt;""</formula>
    </cfRule>
  </conditionalFormatting>
  <conditionalFormatting sqref="B315">
    <cfRule type="expression" dxfId="23" priority="9">
      <formula>#REF!&lt;&gt;""</formula>
    </cfRule>
  </conditionalFormatting>
  <conditionalFormatting sqref="B314">
    <cfRule type="expression" dxfId="22" priority="8">
      <formula>#REF!&lt;&gt;""</formula>
    </cfRule>
  </conditionalFormatting>
  <conditionalFormatting sqref="B313">
    <cfRule type="expression" dxfId="21" priority="7">
      <formula>#REF!&lt;&gt;""</formula>
    </cfRule>
  </conditionalFormatting>
  <conditionalFormatting sqref="B205">
    <cfRule type="expression" dxfId="20" priority="92">
      <formula>#REF!&lt;&gt;""</formula>
    </cfRule>
  </conditionalFormatting>
  <conditionalFormatting sqref="B299">
    <cfRule type="expression" dxfId="19" priority="6">
      <formula>#REF!&lt;&gt;""</formula>
    </cfRule>
  </conditionalFormatting>
  <conditionalFormatting sqref="B321">
    <cfRule type="expression" dxfId="18" priority="5">
      <formula>#REF!&lt;&gt;""</formula>
    </cfRule>
  </conditionalFormatting>
  <conditionalFormatting sqref="B322">
    <cfRule type="expression" dxfId="17" priority="4">
      <formula>#REF!&lt;&gt;""</formula>
    </cfRule>
  </conditionalFormatting>
  <conditionalFormatting sqref="B325">
    <cfRule type="expression" dxfId="16" priority="3">
      <formula>#REF!&lt;&gt;""</formula>
    </cfRule>
  </conditionalFormatting>
  <conditionalFormatting sqref="B323">
    <cfRule type="expression" dxfId="15" priority="2">
      <formula>#REF!&lt;&gt;""</formula>
    </cfRule>
  </conditionalFormatting>
  <conditionalFormatting sqref="B324">
    <cfRule type="expression" dxfId="14" priority="1">
      <formula>#REF!&lt;&gt;""</formula>
    </cfRule>
  </conditionalFormatting>
  <conditionalFormatting sqref="B224:B225">
    <cfRule type="expression" dxfId="13" priority="93">
      <formula>$A198&lt;&gt;""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B11" sqref="B11"/>
    </sheetView>
  </sheetViews>
  <sheetFormatPr defaultColWidth="9" defaultRowHeight="14.25"/>
  <cols>
    <col min="1" max="2" width="21.5" customWidth="1"/>
    <col min="3" max="12" width="11" customWidth="1"/>
    <col min="13" max="22" width="9" customWidth="1"/>
    <col min="23" max="23" width="12.875" customWidth="1"/>
  </cols>
  <sheetData>
    <row r="1" spans="1:44" ht="29.25" customHeight="1">
      <c r="A1" s="229" t="s">
        <v>66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44" ht="16.5" customHeight="1">
      <c r="A2" s="230" t="s">
        <v>67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44" ht="29.25" customHeight="1" thickBot="1">
      <c r="A3" s="231" t="s">
        <v>640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44" ht="44.25" customHeight="1">
      <c r="A4" s="54" t="s">
        <v>31</v>
      </c>
      <c r="B4" s="55" t="s">
        <v>32</v>
      </c>
      <c r="C4" s="56">
        <v>100</v>
      </c>
      <c r="D4" s="56">
        <v>50</v>
      </c>
      <c r="E4" s="56">
        <v>20</v>
      </c>
      <c r="F4" s="56">
        <v>10</v>
      </c>
      <c r="G4" s="76">
        <v>20000</v>
      </c>
      <c r="H4" s="76">
        <v>10000</v>
      </c>
      <c r="I4" s="77">
        <v>5000</v>
      </c>
      <c r="J4" s="77">
        <v>1000</v>
      </c>
      <c r="K4" s="77">
        <v>500</v>
      </c>
      <c r="L4" s="78">
        <v>100</v>
      </c>
    </row>
    <row r="5" spans="1:44" ht="28.5" customHeight="1">
      <c r="A5" s="60" t="s">
        <v>83</v>
      </c>
      <c r="B5" s="46">
        <f>SUMIF('Payroll list'!$D$7:D245,A5,'Payroll list'!$AI$7:AI245)</f>
        <v>2100</v>
      </c>
      <c r="C5" s="100">
        <f>SUMIF('Payroll list'!$D$7:$D$245,A5,'Payroll list'!$AN$7:$AN$245)</f>
        <v>20</v>
      </c>
      <c r="D5" s="100">
        <f>SUMIF('Payroll list'!$D$7:$D$245,A5,'Payroll list'!$AO$7:$AO$245)</f>
        <v>2</v>
      </c>
      <c r="E5" s="100">
        <f>SUMIF('Payroll list'!$D$7:$D$245,A5,'Payroll list'!$AP$7:$AP$245)</f>
        <v>0</v>
      </c>
      <c r="F5" s="100">
        <f>SUMIF('Payroll list'!$D$7:$D$245,A5,'Payroll list'!$AQ$7:$AQ$245)</f>
        <v>0</v>
      </c>
      <c r="G5" s="100">
        <f>SUMIF('Payroll list'!$D$7:$D$245,A5,'Payroll list'!$AR$7:$AR$245)</f>
        <v>0</v>
      </c>
      <c r="H5" s="100">
        <f>SUMIF('Payroll list'!$D$7:$D$245,A5,'Payroll list'!$AS$7:$AS$245)</f>
        <v>0</v>
      </c>
      <c r="I5" s="100">
        <f>SUMIF('Payroll list'!$D$7:$D$245,A5,'Payroll list'!$AT$7:$APS$245)</f>
        <v>0</v>
      </c>
      <c r="J5" s="100">
        <f>SUMIF('Payroll list'!$D$7:$D$245,A5,'Payroll list'!$AU$7:$AU$245)</f>
        <v>0</v>
      </c>
      <c r="K5" s="100">
        <f>SUMIF('Payroll list'!$D$7:$D$245,A5,'Payroll list'!$AV$7:$AV$245)</f>
        <v>0</v>
      </c>
      <c r="L5" s="101">
        <f>SUMIF('Payroll list'!$D$7:$D$245,A5,'Payroll list'!$AW$7:$AW$245)</f>
        <v>0</v>
      </c>
      <c r="M5" s="106">
        <f>C5*100</f>
        <v>2000</v>
      </c>
      <c r="N5" s="106">
        <f t="shared" ref="N5" si="0">D5*50</f>
        <v>100</v>
      </c>
      <c r="O5" s="106">
        <f>E5*20</f>
        <v>0</v>
      </c>
      <c r="P5" s="106">
        <f>F5*10</f>
        <v>0</v>
      </c>
      <c r="Q5" s="106">
        <f>G5*5</f>
        <v>0</v>
      </c>
      <c r="R5" s="106">
        <f>H5*1</f>
        <v>0</v>
      </c>
      <c r="S5" s="106">
        <f>I5*2000/4000</f>
        <v>0</v>
      </c>
      <c r="T5" s="106">
        <f>J5*1000/4000</f>
        <v>0</v>
      </c>
      <c r="U5" s="106">
        <f>K5*500/4000</f>
        <v>0</v>
      </c>
      <c r="V5" s="106">
        <f>L5*100/4000</f>
        <v>0</v>
      </c>
      <c r="W5" s="15">
        <f t="shared" ref="W5" si="1">SUM(M5:V5)</f>
        <v>2100</v>
      </c>
    </row>
    <row r="6" spans="1:44" s="2" customFormat="1" ht="27" customHeight="1">
      <c r="A6" s="120" t="s">
        <v>96</v>
      </c>
      <c r="B6" s="46">
        <f>SUMIF('Payroll list'!$D$7:D246,A6,'Payroll list'!$AI$7:AI246)</f>
        <v>750</v>
      </c>
      <c r="C6" s="100">
        <f>SUMIF('Payroll list'!$D$7:$D$245,A6,'Payroll list'!$AN$7:$AN$245)</f>
        <v>7</v>
      </c>
      <c r="D6" s="100">
        <f>SUMIF('Payroll list'!$D$7:$D$245,A6,'Payroll list'!$AO$7:$AO$245)</f>
        <v>1</v>
      </c>
      <c r="E6" s="100">
        <f>SUMIF('Payroll list'!$D$7:$D$245,A6,'Payroll list'!$AP$7:$AP$245)</f>
        <v>0</v>
      </c>
      <c r="F6" s="100">
        <f>SUMIF('Payroll list'!$D$7:$D$245,A6,'Payroll list'!$AQ$7:$AQ$245)</f>
        <v>0</v>
      </c>
      <c r="G6" s="100">
        <f>SUMIF('Payroll list'!$D$7:$D$245,A6,'Payroll list'!$AR$7:$AR$245)</f>
        <v>0</v>
      </c>
      <c r="H6" s="100">
        <f>SUMIF('Payroll list'!$D$7:$D$245,A6,'Payroll list'!$AS$7:$AS$245)</f>
        <v>0</v>
      </c>
      <c r="I6" s="100">
        <f>SUMIF('Payroll list'!$D$7:$D$245,A6,'Payroll list'!$AT$7:$APS$245)</f>
        <v>0</v>
      </c>
      <c r="J6" s="100">
        <f>SUMIF('Payroll list'!$D$7:$D$245,A6,'Payroll list'!$AU$7:$AU$245)</f>
        <v>0</v>
      </c>
      <c r="K6" s="100">
        <f>SUMIF('Payroll list'!$D$7:$D$245,A6,'Payroll list'!$AV$7:$AV$245)</f>
        <v>0</v>
      </c>
      <c r="L6" s="101">
        <f>SUMIF('Payroll list'!$D$7:$D$245,A6,'Payroll list'!$AW$7:$AW$245)</f>
        <v>0</v>
      </c>
      <c r="M6" s="106">
        <f t="shared" ref="M6:M8" si="2">C6*100</f>
        <v>700</v>
      </c>
      <c r="N6" s="106">
        <f t="shared" ref="N6:N8" si="3">D6*50</f>
        <v>50</v>
      </c>
      <c r="O6" s="106">
        <f t="shared" ref="O6:O8" si="4">E6*20</f>
        <v>0</v>
      </c>
      <c r="P6" s="106">
        <f t="shared" ref="P6:P8" si="5">F6*10</f>
        <v>0</v>
      </c>
      <c r="Q6" s="106">
        <f t="shared" ref="Q6:Q8" si="6">G6*5</f>
        <v>0</v>
      </c>
      <c r="R6" s="106">
        <f t="shared" ref="R6:R8" si="7">H6*1</f>
        <v>0</v>
      </c>
      <c r="S6" s="106">
        <f t="shared" ref="S6:S8" si="8">I6*2000/4000</f>
        <v>0</v>
      </c>
      <c r="T6" s="106">
        <f t="shared" ref="T6:T8" si="9">J6*1000/4000</f>
        <v>0</v>
      </c>
      <c r="U6" s="106">
        <f t="shared" ref="U6:U8" si="10">K6*500/4000</f>
        <v>0</v>
      </c>
      <c r="V6" s="106">
        <f t="shared" ref="V6:V8" si="11">L6*100/4000</f>
        <v>0</v>
      </c>
      <c r="W6" s="25">
        <f t="shared" ref="W6" si="12">SUM(M6:V6)</f>
        <v>750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s="2" customFormat="1" ht="27" customHeight="1">
      <c r="A7" s="121" t="s">
        <v>235</v>
      </c>
      <c r="B7" s="46">
        <f>SUMIF('Payroll list'!$D$7:D247,A7,'Payroll list'!$AI$7:AI247)</f>
        <v>2000</v>
      </c>
      <c r="C7" s="100">
        <f>SUMIF('Payroll list'!$D$7:$D$245,A7,'Payroll list'!$AN$7:$AN$245)</f>
        <v>19</v>
      </c>
      <c r="D7" s="100">
        <f>SUMIF('Payroll list'!$D$7:$D$245,A7,'Payroll list'!$AO$7:$AO$245)</f>
        <v>2</v>
      </c>
      <c r="E7" s="100">
        <f>SUMIF('Payroll list'!$D$7:$D$245,A7,'Payroll list'!$AP$7:$AP$245)</f>
        <v>0</v>
      </c>
      <c r="F7" s="100">
        <f>SUMIF('Payroll list'!$D$7:$D$245,A7,'Payroll list'!$AQ$7:$AQ$245)</f>
        <v>0</v>
      </c>
      <c r="G7" s="100">
        <f>SUMIF('Payroll list'!$D$7:$D$245,A7,'Payroll list'!$AR$7:$AR$245)</f>
        <v>0</v>
      </c>
      <c r="H7" s="100">
        <f>SUMIF('Payroll list'!$D$7:$D$245,A7,'Payroll list'!$AS$7:$AS$245)</f>
        <v>0</v>
      </c>
      <c r="I7" s="100">
        <f>SUMIF('Payroll list'!$D$7:$D$245,A7,'Payroll list'!$AT$7:$APS$245)</f>
        <v>0</v>
      </c>
      <c r="J7" s="100">
        <f>SUMIF('Payroll list'!$D$7:$D$245,A7,'Payroll list'!$AU$7:$AU$245)</f>
        <v>0</v>
      </c>
      <c r="K7" s="100">
        <f>SUMIF('Payroll list'!$D$7:$D$245,A7,'Payroll list'!$AV$7:$AV$245)</f>
        <v>0</v>
      </c>
      <c r="L7" s="101">
        <f>SUMIF('Payroll list'!$D$7:$D$245,A7,'Payroll list'!$AW$7:$AW$245)</f>
        <v>0</v>
      </c>
      <c r="M7" s="106">
        <f t="shared" ref="M7" si="13">C7*100</f>
        <v>1900</v>
      </c>
      <c r="N7" s="106">
        <f t="shared" ref="N7" si="14">D7*50</f>
        <v>100</v>
      </c>
      <c r="O7" s="106">
        <f t="shared" ref="O7" si="15">E7*20</f>
        <v>0</v>
      </c>
      <c r="P7" s="106">
        <f t="shared" ref="P7" si="16">F7*10</f>
        <v>0</v>
      </c>
      <c r="Q7" s="106">
        <f t="shared" ref="Q7" si="17">G7*5</f>
        <v>0</v>
      </c>
      <c r="R7" s="106">
        <f t="shared" ref="R7" si="18">H7*1</f>
        <v>0</v>
      </c>
      <c r="S7" s="106">
        <f t="shared" ref="S7" si="19">I7*2000/4000</f>
        <v>0</v>
      </c>
      <c r="T7" s="106">
        <f t="shared" ref="T7" si="20">J7*1000/4000</f>
        <v>0</v>
      </c>
      <c r="U7" s="106">
        <f t="shared" ref="U7" si="21">K7*500/4000</f>
        <v>0</v>
      </c>
      <c r="V7" s="106">
        <f t="shared" ref="V7" si="22">L7*100/4000</f>
        <v>0</v>
      </c>
      <c r="W7" s="25">
        <f t="shared" ref="W7" si="23">SUM(M7:V7)</f>
        <v>2000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s="2" customFormat="1" ht="27" customHeight="1">
      <c r="A8" s="156" t="s">
        <v>236</v>
      </c>
      <c r="B8" s="46">
        <f>SUMIF('Payroll list'!$D$7:D248,A8,'Payroll list'!$AI$7:AI248)</f>
        <v>2400</v>
      </c>
      <c r="C8" s="100">
        <f>SUMIF('Payroll list'!$D$7:$D$245,A8,'Payroll list'!$AN$7:$AN$245)</f>
        <v>24</v>
      </c>
      <c r="D8" s="100">
        <f>SUMIF('Payroll list'!$D$7:$D$245,A8,'Payroll list'!$AO$7:$AO$245)</f>
        <v>0</v>
      </c>
      <c r="E8" s="100">
        <f>SUMIF('Payroll list'!$D$7:$D$245,A8,'Payroll list'!$AP$7:$AP$245)</f>
        <v>0</v>
      </c>
      <c r="F8" s="100">
        <f>SUMIF('Payroll list'!$D$7:$D$245,A8,'Payroll list'!$AQ$7:$AQ$245)</f>
        <v>0</v>
      </c>
      <c r="G8" s="100">
        <f>SUMIF('Payroll list'!$D$7:$D$245,A8,'Payroll list'!$AR$7:$AR$245)</f>
        <v>0</v>
      </c>
      <c r="H8" s="100">
        <f>SUMIF('Payroll list'!$D$7:$D$245,A8,'Payroll list'!$AS$7:$AS$245)</f>
        <v>0</v>
      </c>
      <c r="I8" s="100">
        <f>SUMIF('Payroll list'!$D$7:$D$245,A8,'Payroll list'!$AT$7:$APS$245)</f>
        <v>0</v>
      </c>
      <c r="J8" s="100">
        <f>SUMIF('Payroll list'!$D$7:$D$245,A8,'Payroll list'!$AU$7:$AU$245)</f>
        <v>0</v>
      </c>
      <c r="K8" s="100">
        <f>SUMIF('Payroll list'!$D$7:$D$245,A8,'Payroll list'!$AV$7:$AV$245)</f>
        <v>0</v>
      </c>
      <c r="L8" s="101">
        <f>SUMIF('Payroll list'!$D$7:$D$245,A8,'Payroll list'!$AW$7:$AW$245)</f>
        <v>0</v>
      </c>
      <c r="M8" s="106">
        <f t="shared" si="2"/>
        <v>2400</v>
      </c>
      <c r="N8" s="106">
        <f t="shared" si="3"/>
        <v>0</v>
      </c>
      <c r="O8" s="106">
        <f t="shared" si="4"/>
        <v>0</v>
      </c>
      <c r="P8" s="106">
        <f t="shared" si="5"/>
        <v>0</v>
      </c>
      <c r="Q8" s="106">
        <f t="shared" si="6"/>
        <v>0</v>
      </c>
      <c r="R8" s="106">
        <f t="shared" si="7"/>
        <v>0</v>
      </c>
      <c r="S8" s="106">
        <f t="shared" si="8"/>
        <v>0</v>
      </c>
      <c r="T8" s="106">
        <f t="shared" si="9"/>
        <v>0</v>
      </c>
      <c r="U8" s="106">
        <f t="shared" si="10"/>
        <v>0</v>
      </c>
      <c r="V8" s="106">
        <f t="shared" si="11"/>
        <v>0</v>
      </c>
      <c r="W8" s="25">
        <f t="shared" ref="W8" si="24">SUM(M8:V8)</f>
        <v>2400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s="2" customFormat="1" ht="27" customHeight="1">
      <c r="A9" s="60" t="s">
        <v>88</v>
      </c>
      <c r="B9" s="46">
        <f>SUMIF('Payroll list'!$D$7:D250,A9,'Payroll list'!$AI$7:AI250)</f>
        <v>1150</v>
      </c>
      <c r="C9" s="100">
        <f>SUMIF('Payroll list'!$D$7:$D$245,A9,'Payroll list'!$AN$7:$AN$245)</f>
        <v>10</v>
      </c>
      <c r="D9" s="100">
        <f>SUMIF('Payroll list'!$D$7:$D$245,A9,'Payroll list'!$AO$7:$AO$245)</f>
        <v>1</v>
      </c>
      <c r="E9" s="100">
        <f>SUMIF('Payroll list'!$D$7:$D$245,A9,'Payroll list'!$AP$7:$AP$245)</f>
        <v>0</v>
      </c>
      <c r="F9" s="100">
        <f>SUMIF('Payroll list'!$D$7:$D$245,A9,'Payroll list'!$AQ$7:$AQ$245)</f>
        <v>0</v>
      </c>
      <c r="G9" s="100">
        <f>SUMIF('Payroll list'!$D$7:$D$245,A9,'Payroll list'!$AR$7:$AR$245)</f>
        <v>0</v>
      </c>
      <c r="H9" s="100">
        <f>SUMIF('Payroll list'!$D$7:$D$245,A9,'Payroll list'!$AS$7:$AS$245)</f>
        <v>0</v>
      </c>
      <c r="I9" s="100">
        <f>SUMIF('Payroll list'!$D$7:$D$245,A9,'Payroll list'!$AT$7:$APS$245)</f>
        <v>0</v>
      </c>
      <c r="J9" s="100">
        <f>SUMIF('Payroll list'!$D$7:$D$245,A9,'Payroll list'!$AU$7:$AU$245)</f>
        <v>0</v>
      </c>
      <c r="K9" s="100">
        <f>SUMIF('Payroll list'!$D$7:$D$245,A9,'Payroll list'!$AV$7:$AV$245)</f>
        <v>0</v>
      </c>
      <c r="L9" s="101">
        <f>SUMIF('Payroll list'!$D$7:$D$245,A9,'Payroll list'!$AW$7:$AW$245)</f>
        <v>0</v>
      </c>
      <c r="M9" s="106">
        <f t="shared" ref="M9:M20" si="25">C9*100</f>
        <v>1000</v>
      </c>
      <c r="N9" s="106">
        <f t="shared" ref="N9:N20" si="26">D9*50</f>
        <v>50</v>
      </c>
      <c r="O9" s="106">
        <f t="shared" ref="O9:O20" si="27">E9*20</f>
        <v>0</v>
      </c>
      <c r="P9" s="106">
        <f t="shared" ref="P9:P20" si="28">F9*10</f>
        <v>0</v>
      </c>
      <c r="Q9" s="106">
        <f t="shared" ref="Q9:Q20" si="29">G9*5</f>
        <v>0</v>
      </c>
      <c r="R9" s="106">
        <f t="shared" ref="R9:R20" si="30">H9*1</f>
        <v>0</v>
      </c>
      <c r="S9" s="106">
        <f t="shared" ref="S9:S20" si="31">I9*2000/4000</f>
        <v>0</v>
      </c>
      <c r="T9" s="106">
        <f t="shared" ref="T9:T20" si="32">J9*1000/4000</f>
        <v>0</v>
      </c>
      <c r="U9" s="106">
        <f t="shared" ref="U9:U20" si="33">K9*500/4000</f>
        <v>0</v>
      </c>
      <c r="V9" s="106">
        <f t="shared" ref="V9:V20" si="34">L9*100/4000</f>
        <v>0</v>
      </c>
      <c r="W9" s="25">
        <f t="shared" ref="W9" si="35">SUM(M9:V9)</f>
        <v>1050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s="2" customFormat="1" ht="27" customHeight="1">
      <c r="A10" s="60" t="s">
        <v>91</v>
      </c>
      <c r="B10" s="46">
        <f>SUMIF('Payroll list'!$D$7:D251,A10,'Payroll list'!$AI$7:AI251)</f>
        <v>1050</v>
      </c>
      <c r="C10" s="100">
        <f>SUMIF('Payroll list'!$D$7:$D$245,A10,'Payroll list'!$AN$7:$AN$245)</f>
        <v>10</v>
      </c>
      <c r="D10" s="100">
        <f>SUMIF('Payroll list'!$D$7:$D$245,A10,'Payroll list'!$AO$7:$AO$245)</f>
        <v>1</v>
      </c>
      <c r="E10" s="100">
        <f>SUMIF('Payroll list'!$D$7:$D$245,A10,'Payroll list'!$AP$7:$AP$245)</f>
        <v>0</v>
      </c>
      <c r="F10" s="100">
        <f>SUMIF('Payroll list'!$D$7:$D$245,A10,'Payroll list'!$AQ$7:$AQ$245)</f>
        <v>0</v>
      </c>
      <c r="G10" s="100">
        <f>SUMIF('Payroll list'!$D$7:$D$245,A10,'Payroll list'!$AR$7:$AR$245)</f>
        <v>0</v>
      </c>
      <c r="H10" s="100">
        <f>SUMIF('Payroll list'!$D$7:$D$245,A10,'Payroll list'!$AS$7:$AS$245)</f>
        <v>0</v>
      </c>
      <c r="I10" s="100">
        <f>SUMIF('Payroll list'!$D$7:$D$245,A10,'Payroll list'!$AT$7:$APS$245)</f>
        <v>0</v>
      </c>
      <c r="J10" s="100">
        <f>SUMIF('Payroll list'!$D$7:$D$245,A10,'Payroll list'!$AU$7:$AU$245)</f>
        <v>0</v>
      </c>
      <c r="K10" s="100">
        <f>SUMIF('Payroll list'!$D$7:$D$245,A10,'Payroll list'!$AV$7:$AV$245)</f>
        <v>0</v>
      </c>
      <c r="L10" s="101">
        <f>SUMIF('Payroll list'!$D$7:$D$245,A10,'Payroll list'!$AW$7:$AW$245)</f>
        <v>0</v>
      </c>
      <c r="M10" s="106">
        <f t="shared" ref="M10:M11" si="36">C10*100</f>
        <v>1000</v>
      </c>
      <c r="N10" s="106">
        <f t="shared" ref="N10:N11" si="37">D10*50</f>
        <v>50</v>
      </c>
      <c r="O10" s="106">
        <f t="shared" ref="O10:O11" si="38">E10*20</f>
        <v>0</v>
      </c>
      <c r="P10" s="106">
        <f t="shared" ref="P10:P11" si="39">F10*10</f>
        <v>0</v>
      </c>
      <c r="Q10" s="106">
        <f t="shared" ref="Q10:Q11" si="40">G10*5</f>
        <v>0</v>
      </c>
      <c r="R10" s="106">
        <f t="shared" ref="R10:R11" si="41">H10*1</f>
        <v>0</v>
      </c>
      <c r="S10" s="106">
        <f t="shared" ref="S10:S11" si="42">I10*2000/4000</f>
        <v>0</v>
      </c>
      <c r="T10" s="106">
        <f t="shared" ref="T10:T11" si="43">J10*1000/4000</f>
        <v>0</v>
      </c>
      <c r="U10" s="106">
        <f t="shared" ref="U10:U11" si="44">K10*500/4000</f>
        <v>0</v>
      </c>
      <c r="V10" s="106">
        <f t="shared" ref="V10:V11" si="45">L10*100/4000</f>
        <v>0</v>
      </c>
      <c r="W10" s="25">
        <f t="shared" ref="W10" si="46">SUM(M10:V10)</f>
        <v>1050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2" customFormat="1" ht="27" customHeight="1">
      <c r="A11" s="60" t="s">
        <v>480</v>
      </c>
      <c r="B11" s="46">
        <v>0</v>
      </c>
      <c r="C11" s="100">
        <v>21</v>
      </c>
      <c r="D11" s="100">
        <f>SUMIF('Payroll list'!$D$7:$D$245,A11,'Payroll list'!$AO$7:$AO$245)</f>
        <v>0</v>
      </c>
      <c r="E11" s="100">
        <f>SUMIF('Payroll list'!$D$7:$D$245,A11,'Payroll list'!$AP$7:$AP$245)</f>
        <v>0</v>
      </c>
      <c r="F11" s="100">
        <f>SUMIF('Payroll list'!$D$7:$D$245,A11,'Payroll list'!$AQ$7:$AQ$245)</f>
        <v>0</v>
      </c>
      <c r="G11" s="100">
        <f>SUMIF('Payroll list'!$D$7:$D$245,A11,'Payroll list'!$AR$7:$AR$245)</f>
        <v>0</v>
      </c>
      <c r="H11" s="100">
        <f>SUMIF('Payroll list'!$D$7:$D$245,A11,'Payroll list'!$AS$7:$AS$245)</f>
        <v>0</v>
      </c>
      <c r="I11" s="100">
        <f>SUMIF('Payroll list'!$D$7:$D$245,A11,'Payroll list'!$AT$7:$APS$245)</f>
        <v>0</v>
      </c>
      <c r="J11" s="100">
        <f>SUMIF('Payroll list'!$D$7:$D$245,A11,'Payroll list'!$AU$7:$AU$245)</f>
        <v>0</v>
      </c>
      <c r="K11" s="100">
        <f>SUMIF('Payroll list'!$D$7:$D$245,A11,'Payroll list'!$AV$7:$AV$245)</f>
        <v>0</v>
      </c>
      <c r="L11" s="101">
        <f>SUMIF('Payroll list'!$D$7:$D$245,A11,'Payroll list'!$AW$7:$AW$245)</f>
        <v>0</v>
      </c>
      <c r="M11" s="106">
        <f t="shared" si="36"/>
        <v>2100</v>
      </c>
      <c r="N11" s="106">
        <f t="shared" si="37"/>
        <v>0</v>
      </c>
      <c r="O11" s="106">
        <f t="shared" si="38"/>
        <v>0</v>
      </c>
      <c r="P11" s="106">
        <f t="shared" si="39"/>
        <v>0</v>
      </c>
      <c r="Q11" s="106">
        <f t="shared" si="40"/>
        <v>0</v>
      </c>
      <c r="R11" s="106">
        <f t="shared" si="41"/>
        <v>0</v>
      </c>
      <c r="S11" s="106">
        <f t="shared" si="42"/>
        <v>0</v>
      </c>
      <c r="T11" s="106">
        <f t="shared" si="43"/>
        <v>0</v>
      </c>
      <c r="U11" s="106">
        <f t="shared" si="44"/>
        <v>0</v>
      </c>
      <c r="V11" s="106">
        <f t="shared" si="45"/>
        <v>0</v>
      </c>
      <c r="W11" s="25">
        <v>1000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2" customFormat="1" ht="27" customHeight="1">
      <c r="A12" s="60" t="s">
        <v>85</v>
      </c>
      <c r="B12" s="46">
        <f>SUMIF('Payroll list'!$D$7:D252,A12,'Payroll list'!$AI$7:AI252)</f>
        <v>1350</v>
      </c>
      <c r="C12" s="100">
        <f>SUMIF('Payroll list'!$D$7:$D$245,A12,'Payroll list'!$AN$7:$AN$245)</f>
        <v>13</v>
      </c>
      <c r="D12" s="100">
        <f>SUMIF('Payroll list'!$D$7:$D$245,A12,'Payroll list'!$AO$7:$AO$245)</f>
        <v>1</v>
      </c>
      <c r="E12" s="100">
        <f>SUMIF('Payroll list'!$D$7:$D$245,A12,'Payroll list'!$AP$7:$AP$245)</f>
        <v>0</v>
      </c>
      <c r="F12" s="100">
        <f>SUMIF('Payroll list'!$D$7:$D$245,A12,'Payroll list'!$AQ$7:$AQ$245)</f>
        <v>0</v>
      </c>
      <c r="G12" s="100">
        <f>SUMIF('Payroll list'!$D$7:$D$245,A12,'Payroll list'!$AR$7:$AR$245)</f>
        <v>0</v>
      </c>
      <c r="H12" s="100">
        <f>SUMIF('Payroll list'!$D$7:$D$245,A12,'Payroll list'!$AS$7:$AS$245)</f>
        <v>0</v>
      </c>
      <c r="I12" s="100">
        <f>SUMIF('Payroll list'!$D$7:$D$245,A12,'Payroll list'!$AT$7:$APS$245)</f>
        <v>0</v>
      </c>
      <c r="J12" s="100">
        <f>SUMIF('Payroll list'!$D$7:$D$245,A12,'Payroll list'!$AU$7:$AU$245)</f>
        <v>0</v>
      </c>
      <c r="K12" s="100">
        <f>SUMIF('Payroll list'!$D$7:$D$245,A12,'Payroll list'!$AV$7:$AV$245)</f>
        <v>0</v>
      </c>
      <c r="L12" s="101">
        <f>SUMIF('Payroll list'!$D$7:$D$245,A12,'Payroll list'!$AW$7:$AW$245)</f>
        <v>0</v>
      </c>
      <c r="M12" s="106">
        <f t="shared" si="25"/>
        <v>1300</v>
      </c>
      <c r="N12" s="106">
        <f t="shared" si="26"/>
        <v>50</v>
      </c>
      <c r="O12" s="106">
        <f t="shared" si="27"/>
        <v>0</v>
      </c>
      <c r="P12" s="106">
        <f t="shared" si="28"/>
        <v>0</v>
      </c>
      <c r="Q12" s="106">
        <f t="shared" si="29"/>
        <v>0</v>
      </c>
      <c r="R12" s="106">
        <f t="shared" si="30"/>
        <v>0</v>
      </c>
      <c r="S12" s="106">
        <f t="shared" si="31"/>
        <v>0</v>
      </c>
      <c r="T12" s="106">
        <f t="shared" si="32"/>
        <v>0</v>
      </c>
      <c r="U12" s="106">
        <f t="shared" si="33"/>
        <v>0</v>
      </c>
      <c r="V12" s="106">
        <f t="shared" si="34"/>
        <v>0</v>
      </c>
      <c r="W12" s="25">
        <f t="shared" ref="W12" si="47">SUM(M12:V12)</f>
        <v>1350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s="2" customFormat="1" ht="27" customHeight="1">
      <c r="A13" s="60" t="s">
        <v>86</v>
      </c>
      <c r="B13" s="46">
        <f>SUMIF('Payroll list'!$D$7:D253,A13,'Payroll list'!$AI$7:AI253)</f>
        <v>2350</v>
      </c>
      <c r="C13" s="100">
        <f>SUMIF('Payroll list'!$D$7:$D$245,A13,'Payroll list'!$AN$7:$AN$245)</f>
        <v>17</v>
      </c>
      <c r="D13" s="100">
        <f>SUMIF('Payroll list'!$D$7:$D$245,A13,'Payroll list'!$AO$7:$AO$245)</f>
        <v>13</v>
      </c>
      <c r="E13" s="100">
        <f>SUMIF('Payroll list'!$D$7:$D$245,A13,'Payroll list'!$AP$7:$AP$245)</f>
        <v>0</v>
      </c>
      <c r="F13" s="100">
        <f>SUMIF('Payroll list'!$D$7:$D$245,A13,'Payroll list'!$AQ$7:$AQ$245)</f>
        <v>0</v>
      </c>
      <c r="G13" s="100">
        <f>SUMIF('Payroll list'!$D$7:$D$245,A13,'Payroll list'!$AR$7:$AR$245)</f>
        <v>0</v>
      </c>
      <c r="H13" s="100">
        <f>SUMIF('Payroll list'!$D$7:$D$245,A13,'Payroll list'!$AS$7:$AS$245)</f>
        <v>0</v>
      </c>
      <c r="I13" s="100">
        <f>SUMIF('Payroll list'!$D$7:$D$245,A13,'Payroll list'!$AT$7:$APS$245)</f>
        <v>0</v>
      </c>
      <c r="J13" s="100">
        <f>SUMIF('Payroll list'!$D$7:$D$245,A13,'Payroll list'!$AU$7:$AU$245)</f>
        <v>0</v>
      </c>
      <c r="K13" s="100">
        <f>SUMIF('Payroll list'!$D$7:$D$245,A13,'Payroll list'!$AV$7:$AV$245)</f>
        <v>0</v>
      </c>
      <c r="L13" s="101">
        <f>SUMIF('Payroll list'!$D$7:$D$245,A13,'Payroll list'!$AW$7:$AW$245)</f>
        <v>0</v>
      </c>
      <c r="M13" s="106">
        <f t="shared" si="25"/>
        <v>1700</v>
      </c>
      <c r="N13" s="106">
        <f t="shared" si="26"/>
        <v>650</v>
      </c>
      <c r="O13" s="106">
        <f t="shared" si="27"/>
        <v>0</v>
      </c>
      <c r="P13" s="106">
        <f t="shared" si="28"/>
        <v>0</v>
      </c>
      <c r="Q13" s="106">
        <f t="shared" si="29"/>
        <v>0</v>
      </c>
      <c r="R13" s="106">
        <f t="shared" si="30"/>
        <v>0</v>
      </c>
      <c r="S13" s="106">
        <f t="shared" si="31"/>
        <v>0</v>
      </c>
      <c r="T13" s="106">
        <f t="shared" si="32"/>
        <v>0</v>
      </c>
      <c r="U13" s="106">
        <f t="shared" si="33"/>
        <v>0</v>
      </c>
      <c r="V13" s="106">
        <f t="shared" si="34"/>
        <v>0</v>
      </c>
      <c r="W13" s="25">
        <f t="shared" ref="W13" si="48">SUM(M13:V13)</f>
        <v>2350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s="2" customFormat="1" ht="27" customHeight="1">
      <c r="A14" s="60" t="s">
        <v>87</v>
      </c>
      <c r="B14" s="46">
        <f>SUMIF('Payroll list'!$D$7:D254,A14,'Payroll list'!$AI$7:AI254)</f>
        <v>3000</v>
      </c>
      <c r="C14" s="100">
        <f>SUMIF('Payroll list'!$D$7:$D$245,A14,'Payroll list'!$AN$7:$AN$245)</f>
        <v>29</v>
      </c>
      <c r="D14" s="100">
        <f>SUMIF('Payroll list'!$D$7:$D$245,A14,'Payroll list'!$AO$7:$AO$245)</f>
        <v>2</v>
      </c>
      <c r="E14" s="100">
        <f>SUMIF('Payroll list'!$D$7:$D$245,A14,'Payroll list'!$AP$7:$AP$245)</f>
        <v>0</v>
      </c>
      <c r="F14" s="100">
        <f>SUMIF('Payroll list'!$D$7:$D$245,A14,'Payroll list'!$AQ$7:$AQ$245)</f>
        <v>0</v>
      </c>
      <c r="G14" s="100">
        <f>SUMIF('Payroll list'!$D$7:$D$245,A14,'Payroll list'!$AR$7:$AR$245)</f>
        <v>0</v>
      </c>
      <c r="H14" s="100">
        <f>SUMIF('Payroll list'!$D$7:$D$245,A14,'Payroll list'!$AS$7:$AS$245)</f>
        <v>0</v>
      </c>
      <c r="I14" s="100">
        <f>SUMIF('Payroll list'!$D$7:$D$245,A14,'Payroll list'!$AT$7:$APS$245)</f>
        <v>0</v>
      </c>
      <c r="J14" s="100">
        <f>SUMIF('Payroll list'!$D$7:$D$245,A14,'Payroll list'!$AU$7:$AU$245)</f>
        <v>0</v>
      </c>
      <c r="K14" s="100">
        <f>SUMIF('Payroll list'!$D$7:$D$245,A14,'Payroll list'!$AV$7:$AV$245)</f>
        <v>0</v>
      </c>
      <c r="L14" s="101">
        <f>SUMIF('Payroll list'!$D$7:$D$245,A14,'Payroll list'!$AW$7:$AW$245)</f>
        <v>0</v>
      </c>
      <c r="M14" s="106">
        <f t="shared" ref="M14" si="49">C14*100</f>
        <v>2900</v>
      </c>
      <c r="N14" s="106">
        <f t="shared" ref="N14" si="50">D14*50</f>
        <v>100</v>
      </c>
      <c r="O14" s="106">
        <f t="shared" ref="O14" si="51">E14*20</f>
        <v>0</v>
      </c>
      <c r="P14" s="106">
        <f t="shared" ref="P14" si="52">F14*10</f>
        <v>0</v>
      </c>
      <c r="Q14" s="106">
        <f t="shared" ref="Q14" si="53">G14*5</f>
        <v>0</v>
      </c>
      <c r="R14" s="106">
        <f t="shared" ref="R14" si="54">H14*1</f>
        <v>0</v>
      </c>
      <c r="S14" s="106">
        <f t="shared" ref="S14" si="55">I14*2000/4000</f>
        <v>0</v>
      </c>
      <c r="T14" s="106">
        <f t="shared" ref="T14" si="56">J14*1000/4000</f>
        <v>0</v>
      </c>
      <c r="U14" s="106">
        <f t="shared" ref="U14" si="57">K14*500/4000</f>
        <v>0</v>
      </c>
      <c r="V14" s="106">
        <f t="shared" ref="V14" si="58">L14*100/4000</f>
        <v>0</v>
      </c>
      <c r="W14" s="25">
        <f t="shared" ref="W14" si="59">SUM(M14:V14)</f>
        <v>3000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2" customFormat="1" ht="27" customHeight="1">
      <c r="A15" s="60" t="s">
        <v>107</v>
      </c>
      <c r="B15" s="46">
        <f>SUMIF('Payroll list'!$D$7:D255,A15,'Payroll list'!$AI$7:AI255)</f>
        <v>2350</v>
      </c>
      <c r="C15" s="100">
        <f>SUMIF('Payroll list'!$D$7:$D$245,A15,'Payroll list'!$AN$7:$AN$245)</f>
        <v>18</v>
      </c>
      <c r="D15" s="100">
        <f>SUMIF('Payroll list'!$D$7:$D$245,A15,'Payroll list'!$AO$7:$AO$245)</f>
        <v>11</v>
      </c>
      <c r="E15" s="100">
        <f>SUMIF('Payroll list'!$D$7:$D$245,A15,'Payroll list'!$AP$7:$AP$245)</f>
        <v>0</v>
      </c>
      <c r="F15" s="100">
        <f>SUMIF('Payroll list'!$D$7:$D$245,A15,'Payroll list'!$AQ$7:$AQ$245)</f>
        <v>0</v>
      </c>
      <c r="G15" s="100">
        <f>SUMIF('Payroll list'!$D$7:$D$245,A15,'Payroll list'!$AR$7:$AR$245)</f>
        <v>0</v>
      </c>
      <c r="H15" s="100">
        <f>SUMIF('Payroll list'!$D$7:$D$245,A15,'Payroll list'!$AS$7:$AS$245)</f>
        <v>0</v>
      </c>
      <c r="I15" s="100">
        <f>SUMIF('Payroll list'!$D$7:$D$245,A15,'Payroll list'!$AT$7:$APS$245)</f>
        <v>0</v>
      </c>
      <c r="J15" s="100">
        <f>SUMIF('Payroll list'!$D$7:$D$245,A15,'Payroll list'!$AU$7:$AU$245)</f>
        <v>0</v>
      </c>
      <c r="K15" s="100">
        <f>SUMIF('Payroll list'!$D$7:$D$245,A15,'Payroll list'!$AV$7:$AV$245)</f>
        <v>0</v>
      </c>
      <c r="L15" s="101">
        <f>SUMIF('Payroll list'!$D$7:$D$245,A15,'Payroll list'!$AW$7:$AW$245)</f>
        <v>0</v>
      </c>
      <c r="M15" s="106">
        <f t="shared" si="25"/>
        <v>1800</v>
      </c>
      <c r="N15" s="106">
        <f t="shared" si="26"/>
        <v>550</v>
      </c>
      <c r="O15" s="106">
        <f t="shared" si="27"/>
        <v>0</v>
      </c>
      <c r="P15" s="106">
        <f t="shared" si="28"/>
        <v>0</v>
      </c>
      <c r="Q15" s="106">
        <f t="shared" si="29"/>
        <v>0</v>
      </c>
      <c r="R15" s="106">
        <f t="shared" si="30"/>
        <v>0</v>
      </c>
      <c r="S15" s="106">
        <f t="shared" si="31"/>
        <v>0</v>
      </c>
      <c r="T15" s="106">
        <f t="shared" si="32"/>
        <v>0</v>
      </c>
      <c r="U15" s="106">
        <f t="shared" si="33"/>
        <v>0</v>
      </c>
      <c r="V15" s="106">
        <f t="shared" si="34"/>
        <v>0</v>
      </c>
      <c r="W15" s="25">
        <f t="shared" ref="W15" si="60">SUM(M15:V15)</f>
        <v>2350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s="2" customFormat="1" ht="27" customHeight="1">
      <c r="A16" s="60" t="s">
        <v>108</v>
      </c>
      <c r="B16" s="46">
        <f>SUMIF('Payroll list'!$D$7:D256,A16,'Payroll list'!$AI$7:AI256)</f>
        <v>2650</v>
      </c>
      <c r="C16" s="100">
        <f>SUMIF('Payroll list'!$D$7:$D$245,A16,'Payroll list'!$AN$7:$AN$245)</f>
        <v>26</v>
      </c>
      <c r="D16" s="100">
        <f>SUMIF('Payroll list'!$D$7:$D$245,A16,'Payroll list'!$AO$7:$AO$245)</f>
        <v>1</v>
      </c>
      <c r="E16" s="100">
        <f>SUMIF('Payroll list'!$D$7:$D$245,A16,'Payroll list'!$AP$7:$AP$245)</f>
        <v>0</v>
      </c>
      <c r="F16" s="100">
        <f>SUMIF('Payroll list'!$D$7:$D$245,A16,'Payroll list'!$AQ$7:$AQ$245)</f>
        <v>0</v>
      </c>
      <c r="G16" s="100">
        <f>SUMIF('Payroll list'!$D$7:$D$245,A16,'Payroll list'!$AR$7:$AR$245)</f>
        <v>0</v>
      </c>
      <c r="H16" s="100">
        <f>SUMIF('Payroll list'!$D$7:$D$245,A16,'Payroll list'!$AS$7:$AS$245)</f>
        <v>0</v>
      </c>
      <c r="I16" s="100">
        <f>SUMIF('Payroll list'!$D$7:$D$245,A16,'Payroll list'!$AT$7:$APS$245)</f>
        <v>0</v>
      </c>
      <c r="J16" s="100">
        <f>SUMIF('Payroll list'!$D$7:$D$245,A16,'Payroll list'!$AU$7:$AU$245)</f>
        <v>0</v>
      </c>
      <c r="K16" s="100">
        <f>SUMIF('Payroll list'!$D$7:$D$245,A16,'Payroll list'!$AV$7:$AV$245)</f>
        <v>0</v>
      </c>
      <c r="L16" s="101">
        <f>SUMIF('Payroll list'!$D$7:$D$245,A16,'Payroll list'!$AW$7:$AW$245)</f>
        <v>0</v>
      </c>
      <c r="M16" s="106">
        <f t="shared" si="25"/>
        <v>2600</v>
      </c>
      <c r="N16" s="106">
        <f t="shared" si="26"/>
        <v>50</v>
      </c>
      <c r="O16" s="106">
        <f t="shared" si="27"/>
        <v>0</v>
      </c>
      <c r="P16" s="106">
        <f t="shared" si="28"/>
        <v>0</v>
      </c>
      <c r="Q16" s="106">
        <f t="shared" si="29"/>
        <v>0</v>
      </c>
      <c r="R16" s="106">
        <f t="shared" si="30"/>
        <v>0</v>
      </c>
      <c r="S16" s="106">
        <f t="shared" si="31"/>
        <v>0</v>
      </c>
      <c r="T16" s="106">
        <f t="shared" si="32"/>
        <v>0</v>
      </c>
      <c r="U16" s="106">
        <f t="shared" si="33"/>
        <v>0</v>
      </c>
      <c r="V16" s="106">
        <f t="shared" si="34"/>
        <v>0</v>
      </c>
      <c r="W16" s="25">
        <f t="shared" ref="W16" si="61">SUM(M16:V16)</f>
        <v>2650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2" customFormat="1" ht="27" customHeight="1">
      <c r="A17" s="60" t="s">
        <v>118</v>
      </c>
      <c r="B17" s="46">
        <f>SUMIF('Payroll list'!$D$7:D257,A17,'Payroll list'!$AI$7:AI257)</f>
        <v>2750</v>
      </c>
      <c r="C17" s="100">
        <f>SUMIF('Payroll list'!$D$7:$D$245,A17,'Payroll list'!$AN$7:$AN$245)</f>
        <v>27</v>
      </c>
      <c r="D17" s="100">
        <f>SUMIF('Payroll list'!$D$7:$D$245,A17,'Payroll list'!$AO$7:$AO$245)</f>
        <v>1</v>
      </c>
      <c r="E17" s="100">
        <f>SUMIF('Payroll list'!$D$7:$D$245,A17,'Payroll list'!$AP$7:$AP$245)</f>
        <v>0</v>
      </c>
      <c r="F17" s="100">
        <f>SUMIF('Payroll list'!$D$7:$D$245,A17,'Payroll list'!$AQ$7:$AQ$245)</f>
        <v>0</v>
      </c>
      <c r="G17" s="100">
        <f>SUMIF('Payroll list'!$D$7:$D$245,A17,'Payroll list'!$AR$7:$AR$245)</f>
        <v>0</v>
      </c>
      <c r="H17" s="100">
        <f>SUMIF('Payroll list'!$D$7:$D$245,A17,'Payroll list'!$AS$7:$AS$245)</f>
        <v>0</v>
      </c>
      <c r="I17" s="100">
        <f>SUMIF('Payroll list'!$D$7:$D$245,A17,'Payroll list'!$AT$7:$APS$245)</f>
        <v>0</v>
      </c>
      <c r="J17" s="100">
        <f>SUMIF('Payroll list'!$D$7:$D$245,A17,'Payroll list'!$AU$7:$AU$245)</f>
        <v>0</v>
      </c>
      <c r="K17" s="100">
        <f>SUMIF('Payroll list'!$D$7:$D$245,A17,'Payroll list'!$AV$7:$AV$245)</f>
        <v>0</v>
      </c>
      <c r="L17" s="101">
        <f>SUMIF('Payroll list'!$D$7:$D$245,A17,'Payroll list'!$AW$7:$AW$245)</f>
        <v>0</v>
      </c>
      <c r="M17" s="106">
        <f t="shared" si="25"/>
        <v>2700</v>
      </c>
      <c r="N17" s="106">
        <f t="shared" si="26"/>
        <v>50</v>
      </c>
      <c r="O17" s="106">
        <f t="shared" si="27"/>
        <v>0</v>
      </c>
      <c r="P17" s="106">
        <f t="shared" si="28"/>
        <v>0</v>
      </c>
      <c r="Q17" s="106">
        <f t="shared" si="29"/>
        <v>0</v>
      </c>
      <c r="R17" s="106">
        <f t="shared" si="30"/>
        <v>0</v>
      </c>
      <c r="S17" s="106">
        <f t="shared" si="31"/>
        <v>0</v>
      </c>
      <c r="T17" s="106">
        <f t="shared" si="32"/>
        <v>0</v>
      </c>
      <c r="U17" s="106">
        <f t="shared" si="33"/>
        <v>0</v>
      </c>
      <c r="V17" s="106">
        <f t="shared" si="34"/>
        <v>0</v>
      </c>
      <c r="W17" s="25">
        <f t="shared" ref="W17" si="62">SUM(M17:V17)</f>
        <v>2750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s="2" customFormat="1" ht="27" customHeight="1">
      <c r="A18" s="60" t="s">
        <v>148</v>
      </c>
      <c r="B18" s="46">
        <f>SUMIF('Payroll list'!$D$7:D258,A18,'Payroll list'!$AI$7:AI258)</f>
        <v>0</v>
      </c>
      <c r="C18" s="100">
        <f>SUMIF('Payroll list'!$D$7:$D$245,A18,'Payroll list'!$AN$7:$AN$245)</f>
        <v>0</v>
      </c>
      <c r="D18" s="100">
        <f>SUMIF('Payroll list'!$D$7:$D$245,A18,'Payroll list'!$AO$7:$AO$245)</f>
        <v>0</v>
      </c>
      <c r="E18" s="100">
        <f>SUMIF('Payroll list'!$D$7:$D$245,A18,'Payroll list'!$AP$7:$AP$245)</f>
        <v>0</v>
      </c>
      <c r="F18" s="100">
        <f>SUMIF('Payroll list'!$D$7:$D$245,A18,'Payroll list'!$AQ$7:$AQ$245)</f>
        <v>0</v>
      </c>
      <c r="G18" s="100">
        <f>SUMIF('Payroll list'!$D$7:$D$245,A18,'Payroll list'!$AR$7:$AR$245)</f>
        <v>0</v>
      </c>
      <c r="H18" s="100">
        <f>SUMIF('Payroll list'!$D$7:$D$245,A18,'Payroll list'!$AS$7:$AS$245)</f>
        <v>0</v>
      </c>
      <c r="I18" s="100">
        <f>SUMIF('Payroll list'!$D$7:$D$245,A18,'Payroll list'!$AT$7:$APS$245)</f>
        <v>0</v>
      </c>
      <c r="J18" s="100">
        <f>SUMIF('Payroll list'!$D$7:$D$245,A18,'Payroll list'!$AU$7:$AU$245)</f>
        <v>0</v>
      </c>
      <c r="K18" s="100">
        <f>SUMIF('Payroll list'!$D$7:$D$245,A18,'Payroll list'!$AV$7:$AV$245)</f>
        <v>0</v>
      </c>
      <c r="L18" s="101">
        <f>SUMIF('Payroll list'!$D$7:$D$245,A18,'Payroll list'!$AW$7:$AW$245)</f>
        <v>0</v>
      </c>
      <c r="M18" s="106">
        <f t="shared" si="25"/>
        <v>0</v>
      </c>
      <c r="N18" s="106">
        <f t="shared" si="26"/>
        <v>0</v>
      </c>
      <c r="O18" s="106">
        <f t="shared" si="27"/>
        <v>0</v>
      </c>
      <c r="P18" s="106">
        <f t="shared" si="28"/>
        <v>0</v>
      </c>
      <c r="Q18" s="106">
        <f t="shared" si="29"/>
        <v>0</v>
      </c>
      <c r="R18" s="106">
        <f t="shared" si="30"/>
        <v>0</v>
      </c>
      <c r="S18" s="106">
        <f t="shared" si="31"/>
        <v>0</v>
      </c>
      <c r="T18" s="106">
        <f t="shared" si="32"/>
        <v>0</v>
      </c>
      <c r="U18" s="106">
        <f t="shared" si="33"/>
        <v>0</v>
      </c>
      <c r="V18" s="106">
        <f t="shared" si="34"/>
        <v>0</v>
      </c>
      <c r="W18" s="25">
        <f t="shared" ref="W18" si="63">SUM(M18:V18)</f>
        <v>0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s="2" customFormat="1" ht="27" customHeight="1">
      <c r="A19" s="60" t="s">
        <v>213</v>
      </c>
      <c r="B19" s="46">
        <f>SUMIF('Payroll list'!$D$7:D258,A19,'Payroll list'!$AI$7:AI258)</f>
        <v>0</v>
      </c>
      <c r="C19" s="100">
        <f>SUMIF('Payroll list'!$D$7:$D$245,A19,'Payroll list'!$AN$7:$AN$245)</f>
        <v>0</v>
      </c>
      <c r="D19" s="100">
        <f>SUMIF('Payroll list'!$D$7:$D$245,A19,'Payroll list'!$AO$7:$AO$245)</f>
        <v>0</v>
      </c>
      <c r="E19" s="100">
        <f>SUMIF('Payroll list'!$D$7:$D$245,A19,'Payroll list'!$AP$7:$AP$245)</f>
        <v>0</v>
      </c>
      <c r="F19" s="100">
        <f>SUMIF('Payroll list'!$D$7:$D$245,A19,'Payroll list'!$AQ$7:$AQ$245)</f>
        <v>0</v>
      </c>
      <c r="G19" s="100">
        <f>SUMIF('Payroll list'!$D$7:$D$245,A19,'Payroll list'!$AR$7:$AR$245)</f>
        <v>0</v>
      </c>
      <c r="H19" s="100">
        <f>SUMIF('Payroll list'!$D$7:$D$245,A19,'Payroll list'!$AS$7:$AS$245)</f>
        <v>0</v>
      </c>
      <c r="I19" s="100">
        <f>SUMIF('Payroll list'!$D$7:$D$245,A19,'Payroll list'!$AT$7:$APS$245)</f>
        <v>0</v>
      </c>
      <c r="J19" s="100">
        <f>SUMIF('Payroll list'!$D$7:$D$245,A19,'Payroll list'!$AU$7:$AU$245)</f>
        <v>0</v>
      </c>
      <c r="K19" s="100">
        <f>SUMIF('Payroll list'!$D$7:$D$245,A19,'Payroll list'!$AV$7:$AV$245)</f>
        <v>0</v>
      </c>
      <c r="L19" s="101">
        <f>SUMIF('Payroll list'!$D$7:$D$245,A19,'Payroll list'!$AW$7:$AW$245)</f>
        <v>0</v>
      </c>
      <c r="M19" s="106">
        <f t="shared" si="25"/>
        <v>0</v>
      </c>
      <c r="N19" s="106">
        <f t="shared" si="26"/>
        <v>0</v>
      </c>
      <c r="O19" s="106">
        <f t="shared" si="27"/>
        <v>0</v>
      </c>
      <c r="P19" s="106">
        <f t="shared" si="28"/>
        <v>0</v>
      </c>
      <c r="Q19" s="106">
        <f t="shared" si="29"/>
        <v>0</v>
      </c>
      <c r="R19" s="106">
        <f t="shared" si="30"/>
        <v>0</v>
      </c>
      <c r="S19" s="106">
        <f t="shared" si="31"/>
        <v>0</v>
      </c>
      <c r="T19" s="106">
        <f t="shared" si="32"/>
        <v>0</v>
      </c>
      <c r="U19" s="106">
        <f t="shared" si="33"/>
        <v>0</v>
      </c>
      <c r="V19" s="106">
        <f t="shared" si="34"/>
        <v>0</v>
      </c>
      <c r="W19" s="25">
        <f t="shared" ref="W19:W20" si="64">SUM(M19:V19)</f>
        <v>0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s="2" customFormat="1" ht="27" customHeight="1">
      <c r="A20" s="60" t="s">
        <v>394</v>
      </c>
      <c r="B20" s="46">
        <v>0</v>
      </c>
      <c r="C20" s="100">
        <f>SUMIF('Payroll list'!$D$7:$D$245,A20,'Payroll list'!$AN$7:$AN$245)</f>
        <v>0</v>
      </c>
      <c r="D20" s="100">
        <f>SUMIF('Payroll list'!$D$7:$D$245,A20,'Payroll list'!$AO$7:$AO$245)</f>
        <v>0</v>
      </c>
      <c r="E20" s="100">
        <f>SUMIF('Payroll list'!$D$7:$D$245,A20,'Payroll list'!$AP$7:$AP$245)</f>
        <v>0</v>
      </c>
      <c r="F20" s="100">
        <f>SUMIF('Payroll list'!$D$7:$D$245,A20,'Payroll list'!$AQ$7:$AQ$245)</f>
        <v>0</v>
      </c>
      <c r="G20" s="100">
        <f>SUMIF('Payroll list'!$D$7:$D$245,A20,'Payroll list'!$AR$7:$AR$245)</f>
        <v>0</v>
      </c>
      <c r="H20" s="100">
        <f>SUMIF('Payroll list'!$D$7:$D$245,A20,'Payroll list'!$AS$7:$AS$245)</f>
        <v>0</v>
      </c>
      <c r="I20" s="100">
        <f>SUMIF('Payroll list'!$D$7:$D$245,A20,'Payroll list'!$AT$7:$APS$245)</f>
        <v>0</v>
      </c>
      <c r="J20" s="100">
        <f>SUMIF('Payroll list'!$D$7:$D$245,A20,'Payroll list'!$AU$7:$AU$245)</f>
        <v>0</v>
      </c>
      <c r="K20" s="100">
        <f>SUMIF('Payroll list'!$D$7:$D$245,A20,'Payroll list'!$AV$7:$AV$245)</f>
        <v>0</v>
      </c>
      <c r="L20" s="101">
        <f>SUMIF('Payroll list'!$D$7:$D$245,A20,'Payroll list'!$AW$7:$AW$245)</f>
        <v>0</v>
      </c>
      <c r="M20" s="106">
        <f t="shared" si="25"/>
        <v>0</v>
      </c>
      <c r="N20" s="106">
        <f t="shared" si="26"/>
        <v>0</v>
      </c>
      <c r="O20" s="106">
        <f t="shared" si="27"/>
        <v>0</v>
      </c>
      <c r="P20" s="106">
        <f t="shared" si="28"/>
        <v>0</v>
      </c>
      <c r="Q20" s="106">
        <f t="shared" si="29"/>
        <v>0</v>
      </c>
      <c r="R20" s="106">
        <f t="shared" si="30"/>
        <v>0</v>
      </c>
      <c r="S20" s="106">
        <f t="shared" si="31"/>
        <v>0</v>
      </c>
      <c r="T20" s="106">
        <f t="shared" si="32"/>
        <v>0</v>
      </c>
      <c r="U20" s="106">
        <f t="shared" si="33"/>
        <v>0</v>
      </c>
      <c r="V20" s="106">
        <f t="shared" si="34"/>
        <v>0</v>
      </c>
      <c r="W20" s="25">
        <f t="shared" si="64"/>
        <v>0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ht="43.5" customHeight="1" thickBot="1">
      <c r="A21" s="52" t="s">
        <v>33</v>
      </c>
      <c r="B21" s="157">
        <f>SUM(B5:B20)</f>
        <v>23900</v>
      </c>
      <c r="C21" s="102">
        <f t="shared" ref="C21:L21" si="65">SUM(C5:C20)</f>
        <v>241</v>
      </c>
      <c r="D21" s="102">
        <f t="shared" si="65"/>
        <v>36</v>
      </c>
      <c r="E21" s="102">
        <f t="shared" si="65"/>
        <v>0</v>
      </c>
      <c r="F21" s="102">
        <f t="shared" si="65"/>
        <v>0</v>
      </c>
      <c r="G21" s="102">
        <f t="shared" si="65"/>
        <v>0</v>
      </c>
      <c r="H21" s="102">
        <f t="shared" si="65"/>
        <v>0</v>
      </c>
      <c r="I21" s="102">
        <f t="shared" si="65"/>
        <v>0</v>
      </c>
      <c r="J21" s="102">
        <f t="shared" si="65"/>
        <v>0</v>
      </c>
      <c r="K21" s="102">
        <f t="shared" si="65"/>
        <v>0</v>
      </c>
      <c r="L21" s="103">
        <f t="shared" si="65"/>
        <v>0</v>
      </c>
      <c r="W21" s="16"/>
    </row>
    <row r="22" spans="1:44">
      <c r="B22" s="17"/>
    </row>
    <row r="23" spans="1:44" ht="49.5" customHeight="1">
      <c r="A23" s="27"/>
      <c r="B23" s="27"/>
      <c r="C23" s="80">
        <f>C21*100</f>
        <v>24100</v>
      </c>
      <c r="D23" s="81">
        <f>D21*50</f>
        <v>1800</v>
      </c>
      <c r="E23" s="81">
        <f>E21*20</f>
        <v>0</v>
      </c>
      <c r="F23" s="81">
        <f>F21*10</f>
        <v>0</v>
      </c>
      <c r="G23" s="82">
        <f>G21*20000/4000</f>
        <v>0</v>
      </c>
      <c r="H23" s="82">
        <f>H21*10000/4000</f>
        <v>0</v>
      </c>
      <c r="I23" s="82">
        <f>I21*5000/4000</f>
        <v>0</v>
      </c>
      <c r="J23" s="82">
        <f>J21*1000/4000</f>
        <v>0</v>
      </c>
      <c r="K23" s="82">
        <f>K21*500/4000</f>
        <v>0</v>
      </c>
      <c r="L23" s="82">
        <f>L21*100/4000</f>
        <v>0</v>
      </c>
      <c r="N23" s="232">
        <f>C23+D23+E23+F23+G23+H23+I23+J23+K23+L23</f>
        <v>25900</v>
      </c>
      <c r="O23" s="232"/>
    </row>
    <row r="24" spans="1:44">
      <c r="F24" t="s">
        <v>34</v>
      </c>
    </row>
    <row r="25" spans="1:44">
      <c r="K25" s="79"/>
    </row>
    <row r="34" spans="7:7">
      <c r="G34" s="123"/>
    </row>
    <row r="35" spans="7:7">
      <c r="G35" s="123"/>
    </row>
    <row r="36" spans="7:7">
      <c r="G36" s="123"/>
    </row>
    <row r="37" spans="7:7">
      <c r="G37" s="123"/>
    </row>
    <row r="38" spans="7:7">
      <c r="G38" s="123"/>
    </row>
    <row r="39" spans="7:7">
      <c r="G39" s="123"/>
    </row>
    <row r="40" spans="7:7">
      <c r="G40" s="123"/>
    </row>
    <row r="41" spans="7:7">
      <c r="G41" s="123"/>
    </row>
    <row r="42" spans="7:7">
      <c r="G42" s="123"/>
    </row>
    <row r="43" spans="7:7">
      <c r="G43" s="123"/>
    </row>
    <row r="44" spans="7:7">
      <c r="G44" s="123"/>
    </row>
    <row r="45" spans="7:7">
      <c r="G45" s="123"/>
    </row>
    <row r="46" spans="7:7">
      <c r="G46" s="123"/>
    </row>
  </sheetData>
  <autoFilter ref="A4:L21"/>
  <mergeCells count="4">
    <mergeCell ref="A1:L1"/>
    <mergeCell ref="A2:L2"/>
    <mergeCell ref="A3:L3"/>
    <mergeCell ref="N23:O23"/>
  </mergeCells>
  <phoneticPr fontId="18" type="noConversion"/>
  <printOptions horizontalCentered="1"/>
  <pageMargins left="0.118110236220472" right="0.118110236220472" top="0.5" bottom="0.15748031496063" header="0.31496062992126" footer="0.31496062992126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60" zoomScaleNormal="100" workbookViewId="0">
      <selection activeCell="E14" sqref="E14:F14"/>
    </sheetView>
  </sheetViews>
  <sheetFormatPr defaultRowHeight="14.25"/>
  <cols>
    <col min="2" max="2" width="21.625" customWidth="1"/>
    <col min="4" max="4" width="13.75" customWidth="1"/>
    <col min="6" max="6" width="23" customWidth="1"/>
    <col min="7" max="7" width="20.625" customWidth="1"/>
  </cols>
  <sheetData>
    <row r="1" spans="1:7" ht="25.5">
      <c r="A1" s="235" t="s">
        <v>66</v>
      </c>
      <c r="B1" s="235"/>
      <c r="C1" s="235"/>
      <c r="D1" s="235"/>
      <c r="E1" s="235"/>
      <c r="F1" s="235"/>
      <c r="G1" s="235"/>
    </row>
    <row r="2" spans="1:7" ht="18.75" customHeight="1">
      <c r="A2" s="236" t="s">
        <v>67</v>
      </c>
      <c r="B2" s="236"/>
      <c r="C2" s="236"/>
      <c r="D2" s="236"/>
      <c r="E2" s="236"/>
      <c r="F2" s="236"/>
      <c r="G2" s="236"/>
    </row>
    <row r="3" spans="1:7" ht="24" customHeight="1" thickBot="1">
      <c r="A3" s="237" t="s">
        <v>641</v>
      </c>
      <c r="B3" s="237"/>
      <c r="C3" s="237"/>
      <c r="D3" s="237"/>
      <c r="E3" s="237"/>
      <c r="F3" s="237"/>
      <c r="G3" s="237"/>
    </row>
    <row r="4" spans="1:7" ht="39.75" customHeight="1">
      <c r="A4" s="51" t="s">
        <v>51</v>
      </c>
      <c r="B4" s="49" t="s">
        <v>52</v>
      </c>
      <c r="C4" s="238" t="s">
        <v>53</v>
      </c>
      <c r="D4" s="239"/>
      <c r="E4" s="238" t="s">
        <v>54</v>
      </c>
      <c r="F4" s="239"/>
      <c r="G4" s="50" t="s">
        <v>55</v>
      </c>
    </row>
    <row r="5" spans="1:7" ht="36" customHeight="1">
      <c r="A5" s="104">
        <v>1</v>
      </c>
      <c r="B5" s="60" t="s">
        <v>83</v>
      </c>
      <c r="C5" s="233">
        <f>Deno!B5</f>
        <v>2100</v>
      </c>
      <c r="D5" s="234"/>
      <c r="E5" s="244"/>
      <c r="F5" s="244"/>
      <c r="G5" s="28"/>
    </row>
    <row r="6" spans="1:7" ht="34.5" customHeight="1">
      <c r="A6" s="105">
        <v>2</v>
      </c>
      <c r="B6" s="120" t="s">
        <v>96</v>
      </c>
      <c r="C6" s="233">
        <f>Deno!B6</f>
        <v>750</v>
      </c>
      <c r="D6" s="234"/>
      <c r="E6" s="240"/>
      <c r="F6" s="241"/>
      <c r="G6" s="29"/>
    </row>
    <row r="7" spans="1:7" ht="34.5" customHeight="1">
      <c r="A7" s="104">
        <v>3</v>
      </c>
      <c r="B7" s="120" t="s">
        <v>235</v>
      </c>
      <c r="C7" s="233">
        <f>Deno!B7</f>
        <v>2000</v>
      </c>
      <c r="D7" s="234"/>
      <c r="E7" s="240"/>
      <c r="F7" s="241"/>
      <c r="G7" s="29"/>
    </row>
    <row r="8" spans="1:7" ht="34.5" customHeight="1">
      <c r="A8" s="105">
        <v>4</v>
      </c>
      <c r="B8" s="120" t="s">
        <v>236</v>
      </c>
      <c r="C8" s="233">
        <f>Deno!B8</f>
        <v>2400</v>
      </c>
      <c r="D8" s="234"/>
      <c r="E8" s="240"/>
      <c r="F8" s="241"/>
      <c r="G8" s="29"/>
    </row>
    <row r="9" spans="1:7" ht="34.5" customHeight="1">
      <c r="A9" s="104">
        <v>5</v>
      </c>
      <c r="B9" s="120" t="s">
        <v>88</v>
      </c>
      <c r="C9" s="233">
        <f>Deno!B9</f>
        <v>1150</v>
      </c>
      <c r="D9" s="234"/>
      <c r="E9" s="240"/>
      <c r="F9" s="241"/>
      <c r="G9" s="29"/>
    </row>
    <row r="10" spans="1:7" ht="34.5" customHeight="1">
      <c r="A10" s="105">
        <v>6</v>
      </c>
      <c r="B10" s="60" t="s">
        <v>91</v>
      </c>
      <c r="C10" s="233">
        <f>Deno!B10</f>
        <v>1050</v>
      </c>
      <c r="D10" s="234"/>
      <c r="E10" s="240"/>
      <c r="F10" s="241"/>
      <c r="G10" s="29"/>
    </row>
    <row r="11" spans="1:7" ht="34.5" customHeight="1">
      <c r="A11" s="104">
        <v>7</v>
      </c>
      <c r="B11" s="60" t="s">
        <v>480</v>
      </c>
      <c r="C11" s="233">
        <f>Deno!B11</f>
        <v>0</v>
      </c>
      <c r="D11" s="234"/>
      <c r="E11" s="240"/>
      <c r="F11" s="241"/>
      <c r="G11" s="29"/>
    </row>
    <row r="12" spans="1:7" ht="34.5" customHeight="1">
      <c r="A12" s="105">
        <v>8</v>
      </c>
      <c r="B12" s="60" t="s">
        <v>85</v>
      </c>
      <c r="C12" s="233">
        <f>Deno!B12</f>
        <v>1350</v>
      </c>
      <c r="D12" s="234"/>
      <c r="E12" s="240"/>
      <c r="F12" s="241"/>
      <c r="G12" s="29"/>
    </row>
    <row r="13" spans="1:7" ht="34.5" customHeight="1">
      <c r="A13" s="104">
        <v>9</v>
      </c>
      <c r="B13" s="60" t="s">
        <v>86</v>
      </c>
      <c r="C13" s="233">
        <f>Deno!B13</f>
        <v>2350</v>
      </c>
      <c r="D13" s="234"/>
      <c r="E13" s="240"/>
      <c r="F13" s="241"/>
      <c r="G13" s="29"/>
    </row>
    <row r="14" spans="1:7" ht="34.5" customHeight="1">
      <c r="A14" s="105">
        <v>10</v>
      </c>
      <c r="B14" s="60" t="s">
        <v>87</v>
      </c>
      <c r="C14" s="233">
        <f>Deno!B14</f>
        <v>3000</v>
      </c>
      <c r="D14" s="234"/>
      <c r="E14" s="240"/>
      <c r="F14" s="241"/>
      <c r="G14" s="29"/>
    </row>
    <row r="15" spans="1:7" ht="34.5" customHeight="1">
      <c r="A15" s="104">
        <v>11</v>
      </c>
      <c r="B15" s="60" t="s">
        <v>107</v>
      </c>
      <c r="C15" s="233">
        <f>Deno!B15</f>
        <v>2350</v>
      </c>
      <c r="D15" s="234"/>
      <c r="E15" s="240"/>
      <c r="F15" s="241"/>
      <c r="G15" s="29"/>
    </row>
    <row r="16" spans="1:7" ht="34.5" customHeight="1">
      <c r="A16" s="105">
        <v>12</v>
      </c>
      <c r="B16" s="60" t="s">
        <v>108</v>
      </c>
      <c r="C16" s="233">
        <f>Deno!B16</f>
        <v>2650</v>
      </c>
      <c r="D16" s="234"/>
      <c r="E16" s="240"/>
      <c r="F16" s="241"/>
      <c r="G16" s="29"/>
    </row>
    <row r="17" spans="1:7" ht="34.5" customHeight="1">
      <c r="A17" s="104">
        <v>13</v>
      </c>
      <c r="B17" s="60" t="s">
        <v>118</v>
      </c>
      <c r="C17" s="233">
        <f>Deno!B17</f>
        <v>2750</v>
      </c>
      <c r="D17" s="234"/>
      <c r="E17" s="240"/>
      <c r="F17" s="241"/>
      <c r="G17" s="29"/>
    </row>
    <row r="18" spans="1:7" ht="34.5" customHeight="1">
      <c r="A18" s="105">
        <v>14</v>
      </c>
      <c r="B18" s="60" t="s">
        <v>148</v>
      </c>
      <c r="C18" s="233">
        <f>Deno!B18</f>
        <v>0</v>
      </c>
      <c r="D18" s="234"/>
      <c r="E18" s="240"/>
      <c r="F18" s="241"/>
      <c r="G18" s="29"/>
    </row>
    <row r="19" spans="1:7" ht="34.5" customHeight="1">
      <c r="A19" s="104">
        <v>15</v>
      </c>
      <c r="B19" s="60" t="s">
        <v>213</v>
      </c>
      <c r="C19" s="233">
        <f>Deno!B19</f>
        <v>0</v>
      </c>
      <c r="D19" s="234"/>
      <c r="E19" s="240"/>
      <c r="F19" s="241"/>
      <c r="G19" s="29"/>
    </row>
    <row r="20" spans="1:7" ht="34.5" customHeight="1">
      <c r="A20" s="105">
        <v>16</v>
      </c>
      <c r="B20" s="60" t="s">
        <v>394</v>
      </c>
      <c r="C20" s="233">
        <f>Deno!B20</f>
        <v>0</v>
      </c>
      <c r="D20" s="234"/>
      <c r="E20" s="240"/>
      <c r="F20" s="241"/>
      <c r="G20" s="29"/>
    </row>
    <row r="21" spans="1:7" ht="36" customHeight="1" thickBot="1">
      <c r="A21" s="242" t="s">
        <v>50</v>
      </c>
      <c r="B21" s="243"/>
      <c r="C21" s="245">
        <f>SUM(C5:C20)</f>
        <v>23900</v>
      </c>
      <c r="D21" s="245"/>
      <c r="E21" s="246"/>
      <c r="F21" s="246"/>
      <c r="G21" s="30"/>
    </row>
    <row r="22" spans="1:7" ht="29.25" customHeight="1"/>
    <row r="23" spans="1:7" ht="29.25" customHeight="1">
      <c r="B23" s="24" t="s">
        <v>56</v>
      </c>
      <c r="C23" s="248" t="s">
        <v>58</v>
      </c>
      <c r="D23" s="248"/>
      <c r="E23" s="248"/>
      <c r="F23" s="247" t="s">
        <v>57</v>
      </c>
      <c r="G23" s="247"/>
    </row>
    <row r="24" spans="1:7" ht="29.25" customHeight="1"/>
  </sheetData>
  <mergeCells count="42">
    <mergeCell ref="F23:G23"/>
    <mergeCell ref="C23:E2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14:D14"/>
    <mergeCell ref="E14:F14"/>
    <mergeCell ref="A21:B21"/>
    <mergeCell ref="C5:D5"/>
    <mergeCell ref="E5:F5"/>
    <mergeCell ref="C21:D21"/>
    <mergeCell ref="C9:D9"/>
    <mergeCell ref="E21:F21"/>
    <mergeCell ref="E9:F9"/>
    <mergeCell ref="C13:D13"/>
    <mergeCell ref="E13:F13"/>
    <mergeCell ref="C10:D10"/>
    <mergeCell ref="E10:F10"/>
    <mergeCell ref="C6:D6"/>
    <mergeCell ref="E6:F6"/>
    <mergeCell ref="E12:F12"/>
    <mergeCell ref="C12:D12"/>
    <mergeCell ref="A1:G1"/>
    <mergeCell ref="A2:G2"/>
    <mergeCell ref="A3:G3"/>
    <mergeCell ref="C4:D4"/>
    <mergeCell ref="E4:F4"/>
    <mergeCell ref="C8:D8"/>
    <mergeCell ref="E8:F8"/>
    <mergeCell ref="C7:D7"/>
    <mergeCell ref="E7:F7"/>
    <mergeCell ref="C11:D11"/>
    <mergeCell ref="E11:F11"/>
  </mergeCells>
  <phoneticPr fontId="18" type="noConversion"/>
  <printOptions horizontalCentered="1"/>
  <pageMargins left="0.31496062992126" right="0.31496062992126" top="0.5" bottom="0.35433070866141703" header="0.31496062992126" footer="0.31496062992126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5"/>
  <sheetViews>
    <sheetView view="pageBreakPreview" topLeftCell="E7" zoomScale="40" zoomScaleNormal="70" zoomScaleSheetLayoutView="40" workbookViewId="0">
      <selection activeCell="X2" sqref="X2"/>
    </sheetView>
  </sheetViews>
  <sheetFormatPr defaultRowHeight="14.25"/>
  <cols>
    <col min="1" max="1" width="5.875" customWidth="1"/>
    <col min="2" max="2" width="13.25" customWidth="1"/>
    <col min="3" max="3" width="19.75" customWidth="1"/>
    <col min="4" max="5" width="14.75" customWidth="1"/>
    <col min="6" max="6" width="12.375" customWidth="1"/>
    <col min="7" max="7" width="15.75" customWidth="1"/>
    <col min="8" max="8" width="11.25" customWidth="1"/>
    <col min="9" max="9" width="10" customWidth="1"/>
    <col min="10" max="11" width="11.625" customWidth="1"/>
    <col min="12" max="12" width="10" customWidth="1"/>
    <col min="13" max="13" width="10.625" customWidth="1"/>
    <col min="14" max="14" width="10" customWidth="1"/>
    <col min="15" max="15" width="11.25" customWidth="1"/>
    <col min="16" max="27" width="10" customWidth="1"/>
    <col min="28" max="28" width="11.875" customWidth="1"/>
    <col min="29" max="31" width="9.25" customWidth="1"/>
    <col min="32" max="32" width="7.5" customWidth="1"/>
    <col min="33" max="33" width="9.75" style="3" customWidth="1"/>
    <col min="34" max="34" width="11" customWidth="1"/>
    <col min="35" max="35" width="16.75" customWidth="1"/>
    <col min="36" max="37" width="11.125" customWidth="1"/>
    <col min="38" max="38" width="7.5" customWidth="1"/>
    <col min="41" max="41" width="10.375" customWidth="1"/>
    <col min="42" max="42" width="20.75" customWidth="1"/>
  </cols>
  <sheetData>
    <row r="1" spans="1:42" s="2" customFormat="1" ht="193.5" customHeight="1">
      <c r="A1" s="18" t="s">
        <v>35</v>
      </c>
      <c r="B1" s="21" t="s">
        <v>62</v>
      </c>
      <c r="C1" s="21" t="s">
        <v>63</v>
      </c>
      <c r="D1" s="20" t="s">
        <v>64</v>
      </c>
      <c r="E1" s="20" t="s">
        <v>38</v>
      </c>
      <c r="F1" s="20" t="s">
        <v>224</v>
      </c>
      <c r="G1" s="20" t="s">
        <v>39</v>
      </c>
      <c r="H1" s="20" t="s">
        <v>40</v>
      </c>
      <c r="I1" s="20" t="s">
        <v>225</v>
      </c>
      <c r="J1" s="20" t="s">
        <v>226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45</v>
      </c>
      <c r="P1" s="20" t="s">
        <v>71</v>
      </c>
      <c r="Q1" s="20" t="s">
        <v>65</v>
      </c>
      <c r="R1" s="58" t="s">
        <v>70</v>
      </c>
      <c r="S1" s="59" t="s">
        <v>69</v>
      </c>
      <c r="T1" s="59" t="s">
        <v>171</v>
      </c>
      <c r="U1" s="59" t="s">
        <v>172</v>
      </c>
      <c r="V1" s="59" t="s">
        <v>173</v>
      </c>
      <c r="W1" s="59" t="s">
        <v>232</v>
      </c>
      <c r="X1" s="59" t="s">
        <v>217</v>
      </c>
      <c r="Y1" s="59" t="s">
        <v>117</v>
      </c>
      <c r="Z1" s="59" t="s">
        <v>174</v>
      </c>
      <c r="AA1" s="114" t="s">
        <v>175</v>
      </c>
      <c r="AB1" s="20" t="s">
        <v>46</v>
      </c>
      <c r="AC1" s="22" t="s">
        <v>47</v>
      </c>
      <c r="AD1" s="22" t="s">
        <v>48</v>
      </c>
      <c r="AE1" s="23" t="s">
        <v>179</v>
      </c>
      <c r="AF1" s="23" t="s">
        <v>400</v>
      </c>
      <c r="AG1" s="23" t="s">
        <v>180</v>
      </c>
      <c r="AH1" s="23" t="s">
        <v>181</v>
      </c>
      <c r="AI1" s="142" t="s">
        <v>182</v>
      </c>
      <c r="AJ1" s="143" t="s">
        <v>417</v>
      </c>
      <c r="AK1" s="142" t="s">
        <v>184</v>
      </c>
      <c r="AL1" s="144" t="s">
        <v>190</v>
      </c>
      <c r="AO1" s="19" t="s">
        <v>36</v>
      </c>
      <c r="AP1" s="19" t="s">
        <v>37</v>
      </c>
    </row>
    <row r="2" spans="1:42" ht="93.75" customHeight="1">
      <c r="A2" s="107">
        <v>1</v>
      </c>
      <c r="B2" s="42">
        <f>VLOOKUP(A2,$AO$2:$AP$199,2,0)</f>
        <v>900001</v>
      </c>
      <c r="C2" s="32" t="e">
        <f>VLOOKUP(B2,'Payroll list'!$B$7:AM$657,2,0)</f>
        <v>#N/A</v>
      </c>
      <c r="D2" s="40" t="e">
        <f>VLOOKUP(B2,'Payroll list'!$B$7:AM$657,3,0)</f>
        <v>#N/A</v>
      </c>
      <c r="E2" s="40" t="e">
        <f>VLOOKUP(B2,'Payroll list'!$B$7:$AM$657,4,0)</f>
        <v>#N/A</v>
      </c>
      <c r="F2" s="34" t="e">
        <f>VLOOKUP(B2,'Payroll list'!$B$7:$AM$657,5,0)</f>
        <v>#N/A</v>
      </c>
      <c r="G2" s="35" t="e">
        <f>VLOOKUP(B2,'Payroll list'!$B$7:$AM$657,6,0)</f>
        <v>#N/A</v>
      </c>
      <c r="H2" s="36" t="e">
        <f>VLOOKUP(B2,'Payroll list'!$B$7:$AM$657,7,0)</f>
        <v>#N/A</v>
      </c>
      <c r="I2" s="36" t="e">
        <f>VLOOKUP(B2,'Payroll list'!$B$7:$AM$657,8,0)</f>
        <v>#N/A</v>
      </c>
      <c r="J2" s="36" t="e">
        <f>VLOOKUP(B2,'Payroll list'!$B$7:$AM$657,9,0)</f>
        <v>#N/A</v>
      </c>
      <c r="K2" s="37" t="e">
        <f>VLOOKUP(B2,'Payroll list'!$B$7:$AM$657,10,0)</f>
        <v>#N/A</v>
      </c>
      <c r="L2" s="38" t="e">
        <f>VLOOKUP(B2,'Payroll list'!$B$7:$AM$657,11,0)</f>
        <v>#N/A</v>
      </c>
      <c r="M2" s="38" t="e">
        <f>VLOOKUP(B2,'Payroll list'!$B$7:$AM$657,12,0)</f>
        <v>#N/A</v>
      </c>
      <c r="N2" s="33" t="e">
        <f>VLOOKUP(B2,'Payroll list'!$B$7:AX$657,13,0)</f>
        <v>#N/A</v>
      </c>
      <c r="O2" s="39" t="e">
        <f>VLOOKUP(B2,'Payroll list'!$B$7:AM$657,14,0)</f>
        <v>#N/A</v>
      </c>
      <c r="P2" s="33" t="e">
        <f>VLOOKUP(B2,'Payroll list'!$B$7:AY$657,15,0)</f>
        <v>#N/A</v>
      </c>
      <c r="Q2" s="34" t="e">
        <f>VLOOKUP(B2,'Payroll list'!$B$7:AZ$657,16,0)</f>
        <v>#N/A</v>
      </c>
      <c r="R2" s="33" t="e">
        <f>VLOOKUP(B2,'Payroll list'!$B$7:AZ$657,17,0)</f>
        <v>#N/A</v>
      </c>
      <c r="S2" s="34" t="e">
        <f>VLOOKUP(B2,'Payroll list'!$B$7:BB$657,18,0)</f>
        <v>#N/A</v>
      </c>
      <c r="T2" s="34" t="e">
        <f>VLOOKUP(B2,'Payroll list'!$B$7:BC$657,19,0)</f>
        <v>#N/A</v>
      </c>
      <c r="U2" s="34" t="e">
        <f>VLOOKUP(B2,'Payroll list'!$B$7:BD$657,20,0)</f>
        <v>#N/A</v>
      </c>
      <c r="V2" s="34" t="e">
        <f>VLOOKUP(B2,'Payroll list'!$B$7:BE$657,21,0)</f>
        <v>#N/A</v>
      </c>
      <c r="W2" s="34" t="e">
        <f>VLOOKUP(B2,'Payroll list'!$B$7:BE$657,22,0)</f>
        <v>#N/A</v>
      </c>
      <c r="X2" s="34" t="e">
        <f>VLOOKUP(B2,'Payroll list'!$B$7:BF$657,23,0)</f>
        <v>#N/A</v>
      </c>
      <c r="Y2" s="34" t="e">
        <f>VLOOKUP(B2,'Payroll list'!$B$7:BG$657,24,0)</f>
        <v>#N/A</v>
      </c>
      <c r="Z2" s="34" t="e">
        <f>VLOOKUP(B2,'Payroll list'!$B$7:BH$657,25,0)</f>
        <v>#N/A</v>
      </c>
      <c r="AA2" s="34" t="e">
        <f>VLOOKUP(B2,'Payroll list'!$B$7:BI$657,26,0)</f>
        <v>#N/A</v>
      </c>
      <c r="AB2" s="34" t="e">
        <f>VLOOKUP(B2,'Payroll list'!$B$7:BJ$657,27,0)</f>
        <v>#N/A</v>
      </c>
      <c r="AC2" s="110" t="e">
        <f>VLOOKUP(B2,'Payroll list'!$B$7:BK$657,28,0)</f>
        <v>#N/A</v>
      </c>
      <c r="AD2" s="110" t="e">
        <f>VLOOKUP(B2,'Payroll list'!$B$7:BL$657,29,0)</f>
        <v>#N/A</v>
      </c>
      <c r="AE2" s="34" t="e">
        <f>VLOOKUP(B2,'Payroll list'!$B$7:$AE$645,30,0)</f>
        <v>#N/A</v>
      </c>
      <c r="AF2" s="34" t="e">
        <f>VLOOKUP(B2,'Payroll list'!$B$7:$AF$645,31,0)</f>
        <v>#N/A</v>
      </c>
      <c r="AG2" s="34" t="e">
        <f>VLOOKUP(B2,'Payroll list'!$B$7:$AG$645,32,0)</f>
        <v>#N/A</v>
      </c>
      <c r="AH2" s="34" t="e">
        <f>VLOOKUP(B2,'Payroll list'!$B$7:$AH$645,33,0)</f>
        <v>#N/A</v>
      </c>
      <c r="AI2" s="34" t="e">
        <f>VLOOKUP(B2,'Payroll list'!$B$7:$AI$645,34,0)</f>
        <v>#N/A</v>
      </c>
      <c r="AJ2" s="34" t="e">
        <f>VLOOKUP(B2,'Payroll list'!$B$7:$AJ$645,35,0)</f>
        <v>#N/A</v>
      </c>
      <c r="AK2" s="41" t="e">
        <f>VLOOKUP(B2,'Payroll list'!$B$7:$AK$645,36,0)</f>
        <v>#N/A</v>
      </c>
      <c r="AL2" s="31"/>
      <c r="AO2" s="107">
        <v>1</v>
      </c>
      <c r="AP2" s="138">
        <v>900001</v>
      </c>
    </row>
    <row r="3" spans="1:42" ht="193.5" customHeight="1">
      <c r="A3" s="18" t="s">
        <v>35</v>
      </c>
      <c r="B3" s="21" t="s">
        <v>62</v>
      </c>
      <c r="C3" s="21" t="s">
        <v>63</v>
      </c>
      <c r="D3" s="20" t="s">
        <v>64</v>
      </c>
      <c r="E3" s="20" t="s">
        <v>38</v>
      </c>
      <c r="F3" s="20" t="s">
        <v>224</v>
      </c>
      <c r="G3" s="20" t="s">
        <v>39</v>
      </c>
      <c r="H3" s="20" t="s">
        <v>40</v>
      </c>
      <c r="I3" s="20" t="s">
        <v>225</v>
      </c>
      <c r="J3" s="20" t="s">
        <v>226</v>
      </c>
      <c r="K3" s="20" t="s">
        <v>41</v>
      </c>
      <c r="L3" s="20" t="s">
        <v>42</v>
      </c>
      <c r="M3" s="20" t="s">
        <v>43</v>
      </c>
      <c r="N3" s="20" t="s">
        <v>44</v>
      </c>
      <c r="O3" s="20" t="s">
        <v>45</v>
      </c>
      <c r="P3" s="20" t="s">
        <v>71</v>
      </c>
      <c r="Q3" s="20" t="s">
        <v>65</v>
      </c>
      <c r="R3" s="58" t="s">
        <v>70</v>
      </c>
      <c r="S3" s="59" t="s">
        <v>69</v>
      </c>
      <c r="T3" s="59" t="s">
        <v>171</v>
      </c>
      <c r="U3" s="59" t="s">
        <v>172</v>
      </c>
      <c r="V3" s="59" t="s">
        <v>173</v>
      </c>
      <c r="W3" s="59" t="s">
        <v>232</v>
      </c>
      <c r="X3" s="59" t="s">
        <v>217</v>
      </c>
      <c r="Y3" s="59" t="s">
        <v>117</v>
      </c>
      <c r="Z3" s="59" t="s">
        <v>174</v>
      </c>
      <c r="AA3" s="114" t="s">
        <v>175</v>
      </c>
      <c r="AB3" s="20" t="s">
        <v>46</v>
      </c>
      <c r="AC3" s="22" t="s">
        <v>47</v>
      </c>
      <c r="AD3" s="22" t="s">
        <v>48</v>
      </c>
      <c r="AE3" s="23" t="s">
        <v>179</v>
      </c>
      <c r="AF3" s="23" t="s">
        <v>400</v>
      </c>
      <c r="AG3" s="23" t="s">
        <v>180</v>
      </c>
      <c r="AH3" s="23" t="s">
        <v>181</v>
      </c>
      <c r="AI3" s="142" t="s">
        <v>182</v>
      </c>
      <c r="AJ3" s="143" t="s">
        <v>417</v>
      </c>
      <c r="AK3" s="142" t="s">
        <v>184</v>
      </c>
      <c r="AL3" s="144" t="s">
        <v>190</v>
      </c>
      <c r="AO3" s="107">
        <v>2</v>
      </c>
      <c r="AP3" s="163">
        <v>900006</v>
      </c>
    </row>
    <row r="4" spans="1:42" ht="93.75" customHeight="1">
      <c r="A4" s="111">
        <v>2</v>
      </c>
      <c r="B4" s="42">
        <f>VLOOKUP(A4,$AO$2:$AP$199,2,0)</f>
        <v>900006</v>
      </c>
      <c r="C4" s="32" t="str">
        <f>VLOOKUP(B4,'Payroll list'!$B$7:AM$657,2,0)</f>
        <v>ផៃ សុខឈឿន</v>
      </c>
      <c r="D4" s="40" t="str">
        <f>VLOOKUP(B4,'Payroll list'!$B$7:AM$657,3,0)</f>
        <v>办公室</v>
      </c>
      <c r="E4" s="40" t="str">
        <f>VLOOKUP(B4,'Payroll list'!$B$7:$AM$657,4,0)</f>
        <v>行政经理</v>
      </c>
      <c r="F4" s="34">
        <f>VLOOKUP(B4,'Payroll list'!$B$7:$AM$657,5,0)</f>
        <v>510</v>
      </c>
      <c r="G4" s="35">
        <f>VLOOKUP(B4,'Payroll list'!$B$7:$AM$657,6,0)</f>
        <v>44188</v>
      </c>
      <c r="H4" s="36">
        <f>VLOOKUP(B4,'Payroll list'!$B$7:$AM$657,7,0)</f>
        <v>17</v>
      </c>
      <c r="I4" s="36">
        <f>VLOOKUP(B4,'Payroll list'!$B$7:$AM$657,8,0)</f>
        <v>0</v>
      </c>
      <c r="J4" s="36">
        <f>VLOOKUP(B4,'Payroll list'!$B$7:$AM$657,9,0)</f>
        <v>17</v>
      </c>
      <c r="K4" s="37">
        <f>VLOOKUP(B4,'Payroll list'!$B$7:$AM$657,10,0)</f>
        <v>136</v>
      </c>
      <c r="L4" s="38">
        <f>VLOOKUP(B4,'Payroll list'!$B$7:$AM$657,11,0)</f>
        <v>2.4519230769230771</v>
      </c>
      <c r="M4" s="38">
        <f>VLOOKUP(B4,'Payroll list'!$B$7:$AM$657,12,0)</f>
        <v>333.46153846153851</v>
      </c>
      <c r="N4" s="33">
        <f>VLOOKUP(B4,'Payroll list'!$B$7:AX$657,13,0)</f>
        <v>0</v>
      </c>
      <c r="O4" s="39">
        <f>VLOOKUP(B4,'Payroll list'!$B$7:AM$657,14,0)</f>
        <v>0</v>
      </c>
      <c r="P4" s="33">
        <f>VLOOKUP(B4,'Payroll list'!$B$7:AY$657,15,0)</f>
        <v>0</v>
      </c>
      <c r="Q4" s="34">
        <f>VLOOKUP(B4,'Payroll list'!$B$7:AZ$657,16,0)</f>
        <v>0</v>
      </c>
      <c r="R4" s="33">
        <f>VLOOKUP(B4,'Payroll list'!$B$7:AZ$657,17,0)</f>
        <v>0</v>
      </c>
      <c r="S4" s="34">
        <f>VLOOKUP(B4,'Payroll list'!$B$7:BB$657,18,0)</f>
        <v>0</v>
      </c>
      <c r="T4" s="34">
        <f>VLOOKUP(B4,'Payroll list'!$B$7:BC$657,19,0)</f>
        <v>0</v>
      </c>
      <c r="U4" s="34">
        <f>VLOOKUP(B4,'Payroll list'!$B$7:BD$657,20,0)</f>
        <v>0</v>
      </c>
      <c r="V4" s="34">
        <f>VLOOKUP(B4,'Payroll list'!$B$7:BE$657,21,0)</f>
        <v>0</v>
      </c>
      <c r="W4" s="34">
        <f>VLOOKUP(B4,'Payroll list'!$B$7:BE$657,22,0)</f>
        <v>4</v>
      </c>
      <c r="X4" s="34">
        <f>VLOOKUP(B4,'Payroll list'!$B$7:BF$657,23,0)</f>
        <v>0</v>
      </c>
      <c r="Y4" s="34">
        <f>VLOOKUP(B4,'Payroll list'!$B$7:BG$657,24,0)</f>
        <v>0</v>
      </c>
      <c r="Z4" s="34">
        <f>VLOOKUP(B4,'Payroll list'!$B$7:BH$657,25,0)</f>
        <v>1000</v>
      </c>
      <c r="AA4" s="34">
        <f>VLOOKUP(B4,'Payroll list'!$B$7:BI$657,26,0)</f>
        <v>0</v>
      </c>
      <c r="AB4" s="34">
        <f>VLOOKUP(B4,'Payroll list'!$B$7:BJ$657,27,0)</f>
        <v>1337.46</v>
      </c>
      <c r="AC4" s="110">
        <f>VLOOKUP(B4,'Payroll list'!$B$7:BK$657,28,0)</f>
        <v>1</v>
      </c>
      <c r="AD4" s="110">
        <f>VLOOKUP(B4,'Payroll list'!$B$7:BL$657,29,0)</f>
        <v>4</v>
      </c>
      <c r="AE4" s="34">
        <f>VLOOKUP(B4,'Payroll list'!$B$7:$AE$645,30,0)</f>
        <v>0</v>
      </c>
      <c r="AF4" s="34">
        <f>VLOOKUP(B4,'Payroll list'!$B$7:$AF$645,31,0)</f>
        <v>0</v>
      </c>
      <c r="AG4" s="34">
        <f>VLOOKUP(B4,'Payroll list'!$B$7:$AG$645,32,0)</f>
        <v>0</v>
      </c>
      <c r="AH4" s="34">
        <f>VLOOKUP(B4,'Payroll list'!$B$7:$AH$645,33,0)</f>
        <v>0</v>
      </c>
      <c r="AI4" s="34">
        <f>VLOOKUP(B4,'Payroll list'!$B$7:$AI$645,34,0)</f>
        <v>600</v>
      </c>
      <c r="AJ4" s="34">
        <f>VLOOKUP(B4,'Payroll list'!$B$7:$AJ$645,35,0)</f>
        <v>600</v>
      </c>
      <c r="AK4" s="41">
        <f>VLOOKUP(B4,'Payroll list'!$B$7:$AK$645,36,0)</f>
        <v>0</v>
      </c>
      <c r="AL4" s="31"/>
      <c r="AO4" s="107">
        <v>3</v>
      </c>
      <c r="AP4" s="163">
        <v>900033</v>
      </c>
    </row>
    <row r="5" spans="1:42" ht="193.5" customHeight="1">
      <c r="A5" s="18" t="s">
        <v>35</v>
      </c>
      <c r="B5" s="21" t="s">
        <v>62</v>
      </c>
      <c r="C5" s="21" t="s">
        <v>63</v>
      </c>
      <c r="D5" s="20" t="s">
        <v>64</v>
      </c>
      <c r="E5" s="20" t="s">
        <v>38</v>
      </c>
      <c r="F5" s="20" t="s">
        <v>224</v>
      </c>
      <c r="G5" s="20" t="s">
        <v>39</v>
      </c>
      <c r="H5" s="20" t="s">
        <v>40</v>
      </c>
      <c r="I5" s="20" t="s">
        <v>225</v>
      </c>
      <c r="J5" s="20" t="s">
        <v>226</v>
      </c>
      <c r="K5" s="20" t="s">
        <v>41</v>
      </c>
      <c r="L5" s="20" t="s">
        <v>42</v>
      </c>
      <c r="M5" s="20" t="s">
        <v>43</v>
      </c>
      <c r="N5" s="20" t="s">
        <v>44</v>
      </c>
      <c r="O5" s="20" t="s">
        <v>45</v>
      </c>
      <c r="P5" s="20" t="s">
        <v>71</v>
      </c>
      <c r="Q5" s="20" t="s">
        <v>65</v>
      </c>
      <c r="R5" s="58" t="s">
        <v>70</v>
      </c>
      <c r="S5" s="59" t="s">
        <v>69</v>
      </c>
      <c r="T5" s="59" t="s">
        <v>171</v>
      </c>
      <c r="U5" s="59" t="s">
        <v>172</v>
      </c>
      <c r="V5" s="59" t="s">
        <v>173</v>
      </c>
      <c r="W5" s="59" t="s">
        <v>232</v>
      </c>
      <c r="X5" s="59" t="s">
        <v>217</v>
      </c>
      <c r="Y5" s="59" t="s">
        <v>117</v>
      </c>
      <c r="Z5" s="59" t="s">
        <v>174</v>
      </c>
      <c r="AA5" s="114" t="s">
        <v>175</v>
      </c>
      <c r="AB5" s="20" t="s">
        <v>46</v>
      </c>
      <c r="AC5" s="22" t="s">
        <v>47</v>
      </c>
      <c r="AD5" s="22" t="s">
        <v>48</v>
      </c>
      <c r="AE5" s="23" t="s">
        <v>179</v>
      </c>
      <c r="AF5" s="23" t="s">
        <v>400</v>
      </c>
      <c r="AG5" s="23" t="s">
        <v>180</v>
      </c>
      <c r="AH5" s="23" t="s">
        <v>181</v>
      </c>
      <c r="AI5" s="142" t="s">
        <v>182</v>
      </c>
      <c r="AJ5" s="143" t="s">
        <v>417</v>
      </c>
      <c r="AK5" s="142" t="s">
        <v>184</v>
      </c>
      <c r="AL5" s="144" t="s">
        <v>190</v>
      </c>
      <c r="AO5" s="107">
        <v>4</v>
      </c>
      <c r="AP5" s="163">
        <v>900061</v>
      </c>
    </row>
    <row r="6" spans="1:42" ht="93.75" customHeight="1">
      <c r="A6" s="107">
        <v>3</v>
      </c>
      <c r="B6" s="42">
        <f>VLOOKUP(A6,$AO$2:$AP$199,2,0)</f>
        <v>900033</v>
      </c>
      <c r="C6" s="32" t="str">
        <f>VLOOKUP(B6,'Payroll list'!$B$7:AM$657,2,0)</f>
        <v>រ៉ុម មករា</v>
      </c>
      <c r="D6" s="40" t="str">
        <f>VLOOKUP(B6,'Payroll list'!$B$7:AM$657,3,0)</f>
        <v>办公室</v>
      </c>
      <c r="E6" s="40" t="str">
        <f>VLOOKUP(B6,'Payroll list'!$B$7:$AM$657,4,0)</f>
        <v>机修</v>
      </c>
      <c r="F6" s="34">
        <f>VLOOKUP(B6,'Payroll list'!$B$7:$AM$657,5,0)</f>
        <v>260</v>
      </c>
      <c r="G6" s="35">
        <f>VLOOKUP(B6,'Payroll list'!$B$7:$AM$657,6,0)</f>
        <v>44201</v>
      </c>
      <c r="H6" s="36">
        <f>VLOOKUP(B6,'Payroll list'!$B$7:$AM$657,7,0)</f>
        <v>17</v>
      </c>
      <c r="I6" s="36">
        <f>VLOOKUP(B6,'Payroll list'!$B$7:$AM$657,8,0)</f>
        <v>0</v>
      </c>
      <c r="J6" s="36">
        <f>VLOOKUP(B6,'Payroll list'!$B$7:$AM$657,9,0)</f>
        <v>17</v>
      </c>
      <c r="K6" s="37">
        <f>VLOOKUP(B6,'Payroll list'!$B$7:$AM$657,10,0)</f>
        <v>136</v>
      </c>
      <c r="L6" s="38">
        <f>VLOOKUP(B6,'Payroll list'!$B$7:$AM$657,11,0)</f>
        <v>1.25</v>
      </c>
      <c r="M6" s="38">
        <f>VLOOKUP(B6,'Payroll list'!$B$7:$AM$657,12,0)</f>
        <v>170</v>
      </c>
      <c r="N6" s="33">
        <f>VLOOKUP(B6,'Payroll list'!$B$7:AX$657,13,0)</f>
        <v>0</v>
      </c>
      <c r="O6" s="39">
        <f>VLOOKUP(B6,'Payroll list'!$B$7:AM$657,14,0)</f>
        <v>0</v>
      </c>
      <c r="P6" s="33">
        <f>VLOOKUP(B6,'Payroll list'!$B$7:AY$657,15,0)</f>
        <v>0</v>
      </c>
      <c r="Q6" s="34">
        <f>VLOOKUP(B6,'Payroll list'!$B$7:AZ$657,16,0)</f>
        <v>0</v>
      </c>
      <c r="R6" s="33">
        <f>VLOOKUP(B6,'Payroll list'!$B$7:AZ$657,17,0)</f>
        <v>0</v>
      </c>
      <c r="S6" s="34">
        <f>VLOOKUP(B6,'Payroll list'!$B$7:BB$657,18,0)</f>
        <v>0</v>
      </c>
      <c r="T6" s="34">
        <f>VLOOKUP(B6,'Payroll list'!$B$7:BC$657,19,0)</f>
        <v>0</v>
      </c>
      <c r="U6" s="34">
        <f>VLOOKUP(B6,'Payroll list'!$B$7:BD$657,20,0)</f>
        <v>0</v>
      </c>
      <c r="V6" s="34">
        <f>VLOOKUP(B6,'Payroll list'!$B$7:BE$657,21,0)</f>
        <v>0</v>
      </c>
      <c r="W6" s="34">
        <f>VLOOKUP(B6,'Payroll list'!$B$7:BE$657,22,0)</f>
        <v>4</v>
      </c>
      <c r="X6" s="34">
        <f>VLOOKUP(B6,'Payroll list'!$B$7:BF$657,23,0)</f>
        <v>0</v>
      </c>
      <c r="Y6" s="34">
        <f>VLOOKUP(B6,'Payroll list'!$B$7:BG$657,24,0)</f>
        <v>0</v>
      </c>
      <c r="Z6" s="34">
        <f>VLOOKUP(B6,'Payroll list'!$B$7:BH$657,25,0)</f>
        <v>350</v>
      </c>
      <c r="AA6" s="34">
        <f>VLOOKUP(B6,'Payroll list'!$B$7:BI$657,26,0)</f>
        <v>0</v>
      </c>
      <c r="AB6" s="34">
        <f>VLOOKUP(B6,'Payroll list'!$B$7:BJ$657,27,0)</f>
        <v>524</v>
      </c>
      <c r="AC6" s="110">
        <f>VLOOKUP(B6,'Payroll list'!$B$7:BK$657,28,0)</f>
        <v>1</v>
      </c>
      <c r="AD6" s="110">
        <f>VLOOKUP(B6,'Payroll list'!$B$7:BL$657,29,0)</f>
        <v>3</v>
      </c>
      <c r="AE6" s="34">
        <f>VLOOKUP(B6,'Payroll list'!$B$7:$AE$645,30,0)</f>
        <v>0</v>
      </c>
      <c r="AF6" s="34">
        <f>VLOOKUP(B6,'Payroll list'!$B$7:$AF$645,31,0)</f>
        <v>0</v>
      </c>
      <c r="AG6" s="34">
        <f>VLOOKUP(B6,'Payroll list'!$B$7:$AG$645,32,0)</f>
        <v>0</v>
      </c>
      <c r="AH6" s="34">
        <f>VLOOKUP(B6,'Payroll list'!$B$7:$AH$645,33,0)</f>
        <v>0</v>
      </c>
      <c r="AI6" s="34">
        <f>VLOOKUP(B6,'Payroll list'!$B$7:$AI$645,34,0)</f>
        <v>200</v>
      </c>
      <c r="AJ6" s="34">
        <f>VLOOKUP(B6,'Payroll list'!$B$7:$AJ$645,35,0)</f>
        <v>200</v>
      </c>
      <c r="AK6" s="41">
        <f>VLOOKUP(B6,'Payroll list'!$B$7:$AK$645,36,0)</f>
        <v>0</v>
      </c>
      <c r="AL6" s="31"/>
      <c r="AO6" s="107">
        <v>5</v>
      </c>
      <c r="AP6" s="163">
        <v>901013</v>
      </c>
    </row>
    <row r="7" spans="1:42" ht="193.5" customHeight="1">
      <c r="A7" s="18" t="s">
        <v>35</v>
      </c>
      <c r="B7" s="21" t="s">
        <v>62</v>
      </c>
      <c r="C7" s="21" t="s">
        <v>63</v>
      </c>
      <c r="D7" s="20" t="s">
        <v>64</v>
      </c>
      <c r="E7" s="20" t="s">
        <v>38</v>
      </c>
      <c r="F7" s="20" t="s">
        <v>224</v>
      </c>
      <c r="G7" s="20" t="s">
        <v>39</v>
      </c>
      <c r="H7" s="20" t="s">
        <v>40</v>
      </c>
      <c r="I7" s="20" t="s">
        <v>225</v>
      </c>
      <c r="J7" s="20" t="s">
        <v>226</v>
      </c>
      <c r="K7" s="20" t="s">
        <v>41</v>
      </c>
      <c r="L7" s="20" t="s">
        <v>42</v>
      </c>
      <c r="M7" s="20" t="s">
        <v>43</v>
      </c>
      <c r="N7" s="20" t="s">
        <v>44</v>
      </c>
      <c r="O7" s="20" t="s">
        <v>45</v>
      </c>
      <c r="P7" s="20" t="s">
        <v>71</v>
      </c>
      <c r="Q7" s="20" t="s">
        <v>65</v>
      </c>
      <c r="R7" s="58" t="s">
        <v>70</v>
      </c>
      <c r="S7" s="59" t="s">
        <v>69</v>
      </c>
      <c r="T7" s="59" t="s">
        <v>171</v>
      </c>
      <c r="U7" s="59" t="s">
        <v>172</v>
      </c>
      <c r="V7" s="59" t="s">
        <v>173</v>
      </c>
      <c r="W7" s="59" t="s">
        <v>232</v>
      </c>
      <c r="X7" s="59" t="s">
        <v>217</v>
      </c>
      <c r="Y7" s="59" t="s">
        <v>117</v>
      </c>
      <c r="Z7" s="59" t="s">
        <v>174</v>
      </c>
      <c r="AA7" s="114" t="s">
        <v>175</v>
      </c>
      <c r="AB7" s="20" t="s">
        <v>46</v>
      </c>
      <c r="AC7" s="22" t="s">
        <v>47</v>
      </c>
      <c r="AD7" s="22" t="s">
        <v>48</v>
      </c>
      <c r="AE7" s="23" t="s">
        <v>179</v>
      </c>
      <c r="AF7" s="23" t="s">
        <v>400</v>
      </c>
      <c r="AG7" s="23" t="s">
        <v>180</v>
      </c>
      <c r="AH7" s="23" t="s">
        <v>181</v>
      </c>
      <c r="AI7" s="142" t="s">
        <v>182</v>
      </c>
      <c r="AJ7" s="143" t="s">
        <v>417</v>
      </c>
      <c r="AK7" s="142" t="s">
        <v>184</v>
      </c>
      <c r="AL7" s="144" t="s">
        <v>190</v>
      </c>
      <c r="AO7" s="107">
        <v>6</v>
      </c>
      <c r="AP7" s="159">
        <v>901443</v>
      </c>
    </row>
    <row r="8" spans="1:42" ht="93.75" customHeight="1">
      <c r="A8" s="107">
        <v>4</v>
      </c>
      <c r="B8" s="42">
        <f>VLOOKUP(A8,$AO$2:$AP$199,2,0)</f>
        <v>900061</v>
      </c>
      <c r="C8" s="32" t="str">
        <f>VLOOKUP(B8,'Payroll list'!$B$7:AM$657,2,0)</f>
        <v>អូន សុង</v>
      </c>
      <c r="D8" s="40" t="str">
        <f>VLOOKUP(B8,'Payroll list'!$B$7:AM$657,3,0)</f>
        <v>办公室</v>
      </c>
      <c r="E8" s="40" t="str">
        <f>VLOOKUP(B8,'Payroll list'!$B$7:$AM$657,4,0)</f>
        <v>电工</v>
      </c>
      <c r="F8" s="34">
        <f>VLOOKUP(B8,'Payroll list'!$B$7:$AM$657,5,0)</f>
        <v>310</v>
      </c>
      <c r="G8" s="35">
        <f>VLOOKUP(B8,'Payroll list'!$B$7:$AM$657,6,0)</f>
        <v>44207</v>
      </c>
      <c r="H8" s="36">
        <f>VLOOKUP(B8,'Payroll list'!$B$7:$AM$657,7,0)</f>
        <v>17</v>
      </c>
      <c r="I8" s="36">
        <f>VLOOKUP(B8,'Payroll list'!$B$7:$AM$657,8,0)</f>
        <v>0</v>
      </c>
      <c r="J8" s="36">
        <f>VLOOKUP(B8,'Payroll list'!$B$7:$AM$657,9,0)</f>
        <v>17</v>
      </c>
      <c r="K8" s="37">
        <f>VLOOKUP(B8,'Payroll list'!$B$7:$AM$657,10,0)</f>
        <v>136</v>
      </c>
      <c r="L8" s="38">
        <f>VLOOKUP(B8,'Payroll list'!$B$7:$AM$657,11,0)</f>
        <v>1.4903846153846154</v>
      </c>
      <c r="M8" s="38">
        <f>VLOOKUP(B8,'Payroll list'!$B$7:$AM$657,12,0)</f>
        <v>202.69230769230771</v>
      </c>
      <c r="N8" s="33">
        <f>VLOOKUP(B8,'Payroll list'!$B$7:AX$657,13,0)</f>
        <v>0</v>
      </c>
      <c r="O8" s="39">
        <f>VLOOKUP(B8,'Payroll list'!$B$7:AM$657,14,0)</f>
        <v>0</v>
      </c>
      <c r="P8" s="33">
        <f>VLOOKUP(B8,'Payroll list'!$B$7:AY$657,15,0)</f>
        <v>0</v>
      </c>
      <c r="Q8" s="34">
        <f>VLOOKUP(B8,'Payroll list'!$B$7:AZ$657,16,0)</f>
        <v>0</v>
      </c>
      <c r="R8" s="33">
        <f>VLOOKUP(B8,'Payroll list'!$B$7:AZ$657,17,0)</f>
        <v>0</v>
      </c>
      <c r="S8" s="34">
        <f>VLOOKUP(B8,'Payroll list'!$B$7:BB$657,18,0)</f>
        <v>0</v>
      </c>
      <c r="T8" s="34">
        <f>VLOOKUP(B8,'Payroll list'!$B$7:BC$657,19,0)</f>
        <v>0</v>
      </c>
      <c r="U8" s="34">
        <f>VLOOKUP(B8,'Payroll list'!$B$7:BD$657,20,0)</f>
        <v>0</v>
      </c>
      <c r="V8" s="34">
        <f>VLOOKUP(B8,'Payroll list'!$B$7:BE$657,21,0)</f>
        <v>0</v>
      </c>
      <c r="W8" s="34">
        <f>VLOOKUP(B8,'Payroll list'!$B$7:BE$657,22,0)</f>
        <v>4</v>
      </c>
      <c r="X8" s="34">
        <f>VLOOKUP(B8,'Payroll list'!$B$7:BF$657,23,0)</f>
        <v>0</v>
      </c>
      <c r="Y8" s="34">
        <f>VLOOKUP(B8,'Payroll list'!$B$7:BG$657,24,0)</f>
        <v>0</v>
      </c>
      <c r="Z8" s="34">
        <f>VLOOKUP(B8,'Payroll list'!$B$7:BH$657,25,0)</f>
        <v>220</v>
      </c>
      <c r="AA8" s="34">
        <f>VLOOKUP(B8,'Payroll list'!$B$7:BI$657,26,0)</f>
        <v>0</v>
      </c>
      <c r="AB8" s="34">
        <f>VLOOKUP(B8,'Payroll list'!$B$7:BJ$657,27,0)</f>
        <v>426.69</v>
      </c>
      <c r="AC8" s="110">
        <f>VLOOKUP(B8,'Payroll list'!$B$7:BK$657,28,0)</f>
        <v>1</v>
      </c>
      <c r="AD8" s="110">
        <f>VLOOKUP(B8,'Payroll list'!$B$7:BL$657,29,0)</f>
        <v>3</v>
      </c>
      <c r="AE8" s="34">
        <f>VLOOKUP(B8,'Payroll list'!$B$7:$AE$645,30,0)</f>
        <v>0</v>
      </c>
      <c r="AF8" s="34">
        <f>VLOOKUP(B8,'Payroll list'!$B$7:$AF$645,31,0)</f>
        <v>0</v>
      </c>
      <c r="AG8" s="34">
        <f>VLOOKUP(B8,'Payroll list'!$B$7:$AG$645,32,0)</f>
        <v>0</v>
      </c>
      <c r="AH8" s="34">
        <f>VLOOKUP(B8,'Payroll list'!$B$7:$AH$645,33,0)</f>
        <v>0</v>
      </c>
      <c r="AI8" s="34">
        <f>VLOOKUP(B8,'Payroll list'!$B$7:$AI$645,34,0)</f>
        <v>200</v>
      </c>
      <c r="AJ8" s="34">
        <f>VLOOKUP(B8,'Payroll list'!$B$7:$AJ$645,35,0)</f>
        <v>200</v>
      </c>
      <c r="AK8" s="41">
        <f>VLOOKUP(B8,'Payroll list'!$B$7:$AK$645,36,0)</f>
        <v>0</v>
      </c>
      <c r="AL8" s="31"/>
      <c r="AO8" s="107">
        <v>7</v>
      </c>
      <c r="AP8" s="159">
        <v>901480</v>
      </c>
    </row>
    <row r="9" spans="1:42" ht="193.5" customHeight="1">
      <c r="A9" s="18" t="s">
        <v>35</v>
      </c>
      <c r="B9" s="21" t="s">
        <v>62</v>
      </c>
      <c r="C9" s="21" t="s">
        <v>63</v>
      </c>
      <c r="D9" s="20" t="s">
        <v>64</v>
      </c>
      <c r="E9" s="20" t="s">
        <v>38</v>
      </c>
      <c r="F9" s="20" t="s">
        <v>224</v>
      </c>
      <c r="G9" s="20" t="s">
        <v>39</v>
      </c>
      <c r="H9" s="20" t="s">
        <v>40</v>
      </c>
      <c r="I9" s="20" t="s">
        <v>225</v>
      </c>
      <c r="J9" s="20" t="s">
        <v>226</v>
      </c>
      <c r="K9" s="20" t="s">
        <v>41</v>
      </c>
      <c r="L9" s="20" t="s">
        <v>42</v>
      </c>
      <c r="M9" s="20" t="s">
        <v>43</v>
      </c>
      <c r="N9" s="20" t="s">
        <v>44</v>
      </c>
      <c r="O9" s="20" t="s">
        <v>45</v>
      </c>
      <c r="P9" s="20" t="s">
        <v>71</v>
      </c>
      <c r="Q9" s="20" t="s">
        <v>65</v>
      </c>
      <c r="R9" s="58" t="s">
        <v>70</v>
      </c>
      <c r="S9" s="59" t="s">
        <v>69</v>
      </c>
      <c r="T9" s="59" t="s">
        <v>171</v>
      </c>
      <c r="U9" s="59" t="s">
        <v>172</v>
      </c>
      <c r="V9" s="59" t="s">
        <v>173</v>
      </c>
      <c r="W9" s="59" t="s">
        <v>232</v>
      </c>
      <c r="X9" s="59" t="s">
        <v>217</v>
      </c>
      <c r="Y9" s="59" t="s">
        <v>117</v>
      </c>
      <c r="Z9" s="59" t="s">
        <v>174</v>
      </c>
      <c r="AA9" s="114" t="s">
        <v>175</v>
      </c>
      <c r="AB9" s="20" t="s">
        <v>46</v>
      </c>
      <c r="AC9" s="22" t="s">
        <v>47</v>
      </c>
      <c r="AD9" s="22" t="s">
        <v>48</v>
      </c>
      <c r="AE9" s="23" t="s">
        <v>179</v>
      </c>
      <c r="AF9" s="23" t="s">
        <v>400</v>
      </c>
      <c r="AG9" s="23" t="s">
        <v>180</v>
      </c>
      <c r="AH9" s="23" t="s">
        <v>181</v>
      </c>
      <c r="AI9" s="142" t="s">
        <v>182</v>
      </c>
      <c r="AJ9" s="143" t="s">
        <v>417</v>
      </c>
      <c r="AK9" s="142" t="s">
        <v>184</v>
      </c>
      <c r="AL9" s="144" t="s">
        <v>190</v>
      </c>
      <c r="AM9" s="5"/>
      <c r="AO9" s="107">
        <v>8</v>
      </c>
      <c r="AP9" s="178">
        <v>901567</v>
      </c>
    </row>
    <row r="10" spans="1:42" ht="93.75" customHeight="1">
      <c r="A10" s="107">
        <v>5</v>
      </c>
      <c r="B10" s="42">
        <f>VLOOKUP(A10,$AO$2:$AP$199,2,0)</f>
        <v>901013</v>
      </c>
      <c r="C10" s="32" t="str">
        <f>VLOOKUP(B10,'Payroll list'!$B$7:AM$657,2,0)</f>
        <v>មៀច ថុល</v>
      </c>
      <c r="D10" s="40" t="str">
        <f>VLOOKUP(B10,'Payroll list'!$B$7:AM$657,3,0)</f>
        <v>办公室</v>
      </c>
      <c r="E10" s="40" t="str">
        <f>VLOOKUP(B10,'Payroll list'!$B$7:$AM$657,4,0)</f>
        <v>打扫阿姨</v>
      </c>
      <c r="F10" s="34">
        <f>VLOOKUP(B10,'Payroll list'!$B$7:$AM$657,5,0)</f>
        <v>204</v>
      </c>
      <c r="G10" s="35" t="str">
        <f>VLOOKUP(B10,'Payroll list'!$B$7:$AM$657,6,0)</f>
        <v>16,11,2022</v>
      </c>
      <c r="H10" s="36">
        <f>VLOOKUP(B10,'Payroll list'!$B$7:$AM$657,7,0)</f>
        <v>15.5</v>
      </c>
      <c r="I10" s="36">
        <f>VLOOKUP(B10,'Payroll list'!$B$7:$AM$657,8,0)</f>
        <v>0</v>
      </c>
      <c r="J10" s="36">
        <f>VLOOKUP(B10,'Payroll list'!$B$7:$AM$657,9,0)</f>
        <v>15.5</v>
      </c>
      <c r="K10" s="37">
        <f>VLOOKUP(B10,'Payroll list'!$B$7:$AM$657,10,0)</f>
        <v>124</v>
      </c>
      <c r="L10" s="38">
        <f>VLOOKUP(B10,'Payroll list'!$B$7:$AM$657,11,0)</f>
        <v>0.98076923076923073</v>
      </c>
      <c r="M10" s="38">
        <f>VLOOKUP(B10,'Payroll list'!$B$7:$AM$657,12,0)</f>
        <v>121.61538461538461</v>
      </c>
      <c r="N10" s="33">
        <f>VLOOKUP(B10,'Payroll list'!$B$7:AX$657,13,0)</f>
        <v>0</v>
      </c>
      <c r="O10" s="39">
        <f>VLOOKUP(B10,'Payroll list'!$B$7:AM$657,14,0)</f>
        <v>0</v>
      </c>
      <c r="P10" s="33">
        <f>VLOOKUP(B10,'Payroll list'!$B$7:AY$657,15,0)</f>
        <v>0</v>
      </c>
      <c r="Q10" s="34">
        <f>VLOOKUP(B10,'Payroll list'!$B$7:AZ$657,16,0)</f>
        <v>0</v>
      </c>
      <c r="R10" s="33">
        <f>VLOOKUP(B10,'Payroll list'!$B$7:AZ$657,17,0)</f>
        <v>0</v>
      </c>
      <c r="S10" s="34">
        <f>VLOOKUP(B10,'Payroll list'!$B$7:BB$657,18,0)</f>
        <v>0</v>
      </c>
      <c r="T10" s="34">
        <f>VLOOKUP(B10,'Payroll list'!$B$7:BC$657,19,0)</f>
        <v>10</v>
      </c>
      <c r="U10" s="34">
        <f>VLOOKUP(B10,'Payroll list'!$B$7:BD$657,20,0)</f>
        <v>7.75</v>
      </c>
      <c r="V10" s="34">
        <f>VLOOKUP(B10,'Payroll list'!$B$7:BE$657,21,0)</f>
        <v>0</v>
      </c>
      <c r="W10" s="34">
        <f>VLOOKUP(B10,'Payroll list'!$B$7:BE$657,22,0)</f>
        <v>2</v>
      </c>
      <c r="X10" s="34">
        <f>VLOOKUP(B10,'Payroll list'!$B$7:BF$657,23,0)</f>
        <v>0</v>
      </c>
      <c r="Y10" s="34">
        <f>VLOOKUP(B10,'Payroll list'!$B$7:BG$657,24,0)</f>
        <v>0</v>
      </c>
      <c r="Z10" s="34">
        <f>VLOOKUP(B10,'Payroll list'!$B$7:BH$657,25,0)</f>
        <v>0</v>
      </c>
      <c r="AA10" s="34">
        <f>VLOOKUP(B10,'Payroll list'!$B$7:BI$657,26,0)</f>
        <v>0</v>
      </c>
      <c r="AB10" s="34">
        <f>VLOOKUP(B10,'Payroll list'!$B$7:BJ$657,27,0)</f>
        <v>141.37</v>
      </c>
      <c r="AC10" s="110">
        <f>VLOOKUP(B10,'Payroll list'!$B$7:BK$657,28,0)</f>
        <v>1</v>
      </c>
      <c r="AD10" s="110">
        <f>VLOOKUP(B10,'Payroll list'!$B$7:BL$657,29,0)</f>
        <v>2</v>
      </c>
      <c r="AE10" s="34">
        <f>VLOOKUP(B10,'Payroll list'!$B$7:$AE$645,30,0)</f>
        <v>0</v>
      </c>
      <c r="AF10" s="34">
        <f>VLOOKUP(B10,'Payroll list'!$B$7:$AF$645,31,0)</f>
        <v>0</v>
      </c>
      <c r="AG10" s="34">
        <f>VLOOKUP(B10,'Payroll list'!$B$7:$AG$645,32,0)</f>
        <v>0</v>
      </c>
      <c r="AH10" s="34">
        <f>VLOOKUP(B10,'Payroll list'!$B$7:$AH$645,33,0)</f>
        <v>0</v>
      </c>
      <c r="AI10" s="34">
        <f>VLOOKUP(B10,'Payroll list'!$B$7:$AI$645,34,0)</f>
        <v>100</v>
      </c>
      <c r="AJ10" s="34">
        <f>VLOOKUP(B10,'Payroll list'!$B$7:$AJ$645,35,0)</f>
        <v>100</v>
      </c>
      <c r="AK10" s="41">
        <f>VLOOKUP(B10,'Payroll list'!$B$7:$AK$645,36,0)</f>
        <v>0</v>
      </c>
      <c r="AL10" s="31"/>
      <c r="AM10" s="5"/>
      <c r="AO10" s="107">
        <v>9</v>
      </c>
      <c r="AP10" s="178">
        <v>901577</v>
      </c>
    </row>
    <row r="11" spans="1:42" ht="193.5" customHeight="1">
      <c r="A11" s="18" t="s">
        <v>35</v>
      </c>
      <c r="B11" s="21" t="s">
        <v>62</v>
      </c>
      <c r="C11" s="21" t="s">
        <v>63</v>
      </c>
      <c r="D11" s="20" t="s">
        <v>64</v>
      </c>
      <c r="E11" s="20" t="s">
        <v>38</v>
      </c>
      <c r="F11" s="20" t="s">
        <v>224</v>
      </c>
      <c r="G11" s="20" t="s">
        <v>39</v>
      </c>
      <c r="H11" s="20" t="s">
        <v>40</v>
      </c>
      <c r="I11" s="20" t="s">
        <v>225</v>
      </c>
      <c r="J11" s="20" t="s">
        <v>226</v>
      </c>
      <c r="K11" s="20" t="s">
        <v>41</v>
      </c>
      <c r="L11" s="20" t="s">
        <v>42</v>
      </c>
      <c r="M11" s="20" t="s">
        <v>43</v>
      </c>
      <c r="N11" s="20" t="s">
        <v>44</v>
      </c>
      <c r="O11" s="20" t="s">
        <v>45</v>
      </c>
      <c r="P11" s="20" t="s">
        <v>71</v>
      </c>
      <c r="Q11" s="20" t="s">
        <v>65</v>
      </c>
      <c r="R11" s="58" t="s">
        <v>70</v>
      </c>
      <c r="S11" s="59" t="s">
        <v>69</v>
      </c>
      <c r="T11" s="59" t="s">
        <v>171</v>
      </c>
      <c r="U11" s="59" t="s">
        <v>172</v>
      </c>
      <c r="V11" s="59" t="s">
        <v>173</v>
      </c>
      <c r="W11" s="59" t="s">
        <v>232</v>
      </c>
      <c r="X11" s="59" t="s">
        <v>217</v>
      </c>
      <c r="Y11" s="59" t="s">
        <v>117</v>
      </c>
      <c r="Z11" s="59" t="s">
        <v>174</v>
      </c>
      <c r="AA11" s="114" t="s">
        <v>175</v>
      </c>
      <c r="AB11" s="20" t="s">
        <v>46</v>
      </c>
      <c r="AC11" s="22" t="s">
        <v>47</v>
      </c>
      <c r="AD11" s="22" t="s">
        <v>48</v>
      </c>
      <c r="AE11" s="23" t="s">
        <v>179</v>
      </c>
      <c r="AF11" s="23" t="s">
        <v>400</v>
      </c>
      <c r="AG11" s="23" t="s">
        <v>180</v>
      </c>
      <c r="AH11" s="23" t="s">
        <v>181</v>
      </c>
      <c r="AI11" s="142" t="s">
        <v>182</v>
      </c>
      <c r="AJ11" s="143" t="s">
        <v>417</v>
      </c>
      <c r="AK11" s="142" t="s">
        <v>184</v>
      </c>
      <c r="AL11" s="144" t="s">
        <v>190</v>
      </c>
      <c r="AO11" s="107">
        <v>10</v>
      </c>
      <c r="AP11" s="178">
        <v>901581</v>
      </c>
    </row>
    <row r="12" spans="1:42" ht="93.75" customHeight="1">
      <c r="A12" s="107">
        <v>6</v>
      </c>
      <c r="B12" s="42">
        <f>VLOOKUP(A12,$AO$2:$AP$199,2,0)</f>
        <v>901443</v>
      </c>
      <c r="C12" s="32" t="str">
        <f>VLOOKUP(B12,'Payroll list'!$B$7:AM$657,2,0)</f>
        <v xml:space="preserve">សាយ ហាប់ </v>
      </c>
      <c r="D12" s="40" t="str">
        <f>VLOOKUP(B12,'Payroll list'!$B$7:AM$657,3,0)</f>
        <v>办公室</v>
      </c>
      <c r="E12" s="40" t="str">
        <f>VLOOKUP(B12,'Payroll list'!$B$7:$AM$657,4,0)</f>
        <v>电工</v>
      </c>
      <c r="F12" s="34">
        <f>VLOOKUP(B12,'Payroll list'!$B$7:$AM$657,5,0)</f>
        <v>204</v>
      </c>
      <c r="G12" s="35">
        <f>VLOOKUP(B12,'Payroll list'!$B$7:$AM$657,6,0)</f>
        <v>45189</v>
      </c>
      <c r="H12" s="36">
        <f>VLOOKUP(B12,'Payroll list'!$B$7:$AM$657,7,0)</f>
        <v>16</v>
      </c>
      <c r="I12" s="36">
        <f>VLOOKUP(B12,'Payroll list'!$B$7:$AM$657,8,0)</f>
        <v>0</v>
      </c>
      <c r="J12" s="36">
        <f>VLOOKUP(B12,'Payroll list'!$B$7:$AM$657,9,0)</f>
        <v>16</v>
      </c>
      <c r="K12" s="37">
        <f>VLOOKUP(B12,'Payroll list'!$B$7:$AM$657,10,0)</f>
        <v>128</v>
      </c>
      <c r="L12" s="38">
        <f>VLOOKUP(B12,'Payroll list'!$B$7:$AM$657,11,0)</f>
        <v>0.98076923076923073</v>
      </c>
      <c r="M12" s="38">
        <f>VLOOKUP(B12,'Payroll list'!$B$7:$AM$657,12,0)</f>
        <v>125.53846153846153</v>
      </c>
      <c r="N12" s="33">
        <f>VLOOKUP(B12,'Payroll list'!$B$7:AX$657,13,0)</f>
        <v>4</v>
      </c>
      <c r="O12" s="39">
        <f>VLOOKUP(B12,'Payroll list'!$B$7:AM$657,14,0)</f>
        <v>5.8846153846153841</v>
      </c>
      <c r="P12" s="33">
        <f>VLOOKUP(B12,'Payroll list'!$B$7:AY$657,15,0)</f>
        <v>0</v>
      </c>
      <c r="Q12" s="34">
        <f>VLOOKUP(B12,'Payroll list'!$B$7:AZ$657,16,0)</f>
        <v>0</v>
      </c>
      <c r="R12" s="33">
        <f>VLOOKUP(B12,'Payroll list'!$B$7:AZ$657,17,0)</f>
        <v>0</v>
      </c>
      <c r="S12" s="34">
        <f>VLOOKUP(B12,'Payroll list'!$B$7:BB$657,18,0)</f>
        <v>0</v>
      </c>
      <c r="T12" s="34">
        <f>VLOOKUP(B12,'Payroll list'!$B$7:BC$657,19,0)</f>
        <v>10</v>
      </c>
      <c r="U12" s="34">
        <f>VLOOKUP(B12,'Payroll list'!$B$7:BD$657,20,0)</f>
        <v>8</v>
      </c>
      <c r="V12" s="34">
        <f>VLOOKUP(B12,'Payroll list'!$B$7:BE$657,21,0)</f>
        <v>0</v>
      </c>
      <c r="W12" s="34">
        <f>VLOOKUP(B12,'Payroll list'!$B$7:BE$657,22,0)</f>
        <v>2</v>
      </c>
      <c r="X12" s="34">
        <f>VLOOKUP(B12,'Payroll list'!$B$7:BF$657,23,0)</f>
        <v>0</v>
      </c>
      <c r="Y12" s="34">
        <f>VLOOKUP(B12,'Payroll list'!$B$7:BG$657,24,0)</f>
        <v>0</v>
      </c>
      <c r="Z12" s="34">
        <f>VLOOKUP(B12,'Payroll list'!$B$7:BH$657,25,0)</f>
        <v>20</v>
      </c>
      <c r="AA12" s="34">
        <f>VLOOKUP(B12,'Payroll list'!$B$7:BI$657,26,0)</f>
        <v>1</v>
      </c>
      <c r="AB12" s="34">
        <f>VLOOKUP(B12,'Payroll list'!$B$7:BJ$657,27,0)</f>
        <v>172.42</v>
      </c>
      <c r="AC12" s="110">
        <f>VLOOKUP(B12,'Payroll list'!$B$7:BK$657,28,0)</f>
        <v>1</v>
      </c>
      <c r="AD12" s="110">
        <f>VLOOKUP(B12,'Payroll list'!$B$7:BL$657,29,0)</f>
        <v>3</v>
      </c>
      <c r="AE12" s="34">
        <f>VLOOKUP(B12,'Payroll list'!$B$7:$AE$645,30,0)</f>
        <v>0</v>
      </c>
      <c r="AF12" s="34">
        <f>VLOOKUP(B12,'Payroll list'!$B$7:$AF$645,31,0)</f>
        <v>0</v>
      </c>
      <c r="AG12" s="34">
        <f>VLOOKUP(B12,'Payroll list'!$B$7:$AG$645,32,0)</f>
        <v>0</v>
      </c>
      <c r="AH12" s="34">
        <f>VLOOKUP(B12,'Payroll list'!$B$7:$AH$645,33,0)</f>
        <v>0</v>
      </c>
      <c r="AI12" s="34">
        <f>VLOOKUP(B12,'Payroll list'!$B$7:$AI$645,34,0)</f>
        <v>100</v>
      </c>
      <c r="AJ12" s="34">
        <f>VLOOKUP(B12,'Payroll list'!$B$7:$AJ$645,35,0)</f>
        <v>100</v>
      </c>
      <c r="AK12" s="41">
        <f>VLOOKUP(B12,'Payroll list'!$B$7:$AK$645,36,0)</f>
        <v>0</v>
      </c>
      <c r="AL12" s="31"/>
      <c r="AO12" s="107">
        <v>11</v>
      </c>
      <c r="AP12" s="178">
        <v>901600</v>
      </c>
    </row>
    <row r="13" spans="1:42" ht="193.5" customHeight="1">
      <c r="A13" s="18" t="s">
        <v>35</v>
      </c>
      <c r="B13" s="21" t="s">
        <v>62</v>
      </c>
      <c r="C13" s="21" t="s">
        <v>63</v>
      </c>
      <c r="D13" s="20" t="s">
        <v>64</v>
      </c>
      <c r="E13" s="20" t="s">
        <v>38</v>
      </c>
      <c r="F13" s="20" t="s">
        <v>224</v>
      </c>
      <c r="G13" s="20" t="s">
        <v>39</v>
      </c>
      <c r="H13" s="20" t="s">
        <v>40</v>
      </c>
      <c r="I13" s="20" t="s">
        <v>225</v>
      </c>
      <c r="J13" s="20" t="s">
        <v>226</v>
      </c>
      <c r="K13" s="20" t="s">
        <v>41</v>
      </c>
      <c r="L13" s="20" t="s">
        <v>42</v>
      </c>
      <c r="M13" s="20" t="s">
        <v>43</v>
      </c>
      <c r="N13" s="20" t="s">
        <v>44</v>
      </c>
      <c r="O13" s="20" t="s">
        <v>45</v>
      </c>
      <c r="P13" s="20" t="s">
        <v>71</v>
      </c>
      <c r="Q13" s="20" t="s">
        <v>65</v>
      </c>
      <c r="R13" s="58" t="s">
        <v>70</v>
      </c>
      <c r="S13" s="59" t="s">
        <v>69</v>
      </c>
      <c r="T13" s="59" t="s">
        <v>171</v>
      </c>
      <c r="U13" s="59" t="s">
        <v>172</v>
      </c>
      <c r="V13" s="59" t="s">
        <v>173</v>
      </c>
      <c r="W13" s="59" t="s">
        <v>232</v>
      </c>
      <c r="X13" s="59" t="s">
        <v>217</v>
      </c>
      <c r="Y13" s="59" t="s">
        <v>117</v>
      </c>
      <c r="Z13" s="59" t="s">
        <v>174</v>
      </c>
      <c r="AA13" s="114" t="s">
        <v>175</v>
      </c>
      <c r="AB13" s="20" t="s">
        <v>46</v>
      </c>
      <c r="AC13" s="22" t="s">
        <v>47</v>
      </c>
      <c r="AD13" s="22" t="s">
        <v>48</v>
      </c>
      <c r="AE13" s="23" t="s">
        <v>179</v>
      </c>
      <c r="AF13" s="23" t="s">
        <v>400</v>
      </c>
      <c r="AG13" s="23" t="s">
        <v>180</v>
      </c>
      <c r="AH13" s="23" t="s">
        <v>181</v>
      </c>
      <c r="AI13" s="142" t="s">
        <v>182</v>
      </c>
      <c r="AJ13" s="143" t="s">
        <v>417</v>
      </c>
      <c r="AK13" s="142" t="s">
        <v>184</v>
      </c>
      <c r="AL13" s="144" t="s">
        <v>190</v>
      </c>
      <c r="AO13" s="107">
        <v>12</v>
      </c>
      <c r="AP13" s="163"/>
    </row>
    <row r="14" spans="1:42" ht="93.75" customHeight="1">
      <c r="A14" s="107">
        <v>7</v>
      </c>
      <c r="B14" s="42">
        <f>VLOOKUP(A14,$AO$2:$AP$199,2,0)</f>
        <v>901480</v>
      </c>
      <c r="C14" s="32" t="str">
        <f>VLOOKUP(B14,'Payroll list'!$B$7:AM$657,2,0)</f>
        <v>ឈឿយ ស្រីនិច</v>
      </c>
      <c r="D14" s="40" t="str">
        <f>VLOOKUP(B14,'Payroll list'!$B$7:AM$657,3,0)</f>
        <v>办公室</v>
      </c>
      <c r="E14" s="40" t="str">
        <f>VLOOKUP(B14,'Payroll list'!$B$7:$AM$657,4,0)</f>
        <v>人事助理</v>
      </c>
      <c r="F14" s="34">
        <f>VLOOKUP(B14,'Payroll list'!$B$7:$AM$657,5,0)</f>
        <v>254</v>
      </c>
      <c r="G14" s="35" t="str">
        <f>VLOOKUP(B14,'Payroll list'!$B$7:$AM$657,6,0)</f>
        <v>16-11-2023</v>
      </c>
      <c r="H14" s="36">
        <f>VLOOKUP(B14,'Payroll list'!$B$7:$AM$657,7,0)</f>
        <v>17</v>
      </c>
      <c r="I14" s="36">
        <f>VLOOKUP(B14,'Payroll list'!$B$7:$AM$657,8,0)</f>
        <v>0</v>
      </c>
      <c r="J14" s="36">
        <f>VLOOKUP(B14,'Payroll list'!$B$7:$AM$657,9,0)</f>
        <v>17</v>
      </c>
      <c r="K14" s="37">
        <f>VLOOKUP(B14,'Payroll list'!$B$7:$AM$657,10,0)</f>
        <v>136</v>
      </c>
      <c r="L14" s="38">
        <f>VLOOKUP(B14,'Payroll list'!$B$7:$AM$657,11,0)</f>
        <v>1.2211538461538463</v>
      </c>
      <c r="M14" s="38">
        <f>VLOOKUP(B14,'Payroll list'!$B$7:$AM$657,12,0)</f>
        <v>166.07692307692309</v>
      </c>
      <c r="N14" s="33">
        <f>VLOOKUP(B14,'Payroll list'!$B$7:AX$657,13,0)</f>
        <v>0</v>
      </c>
      <c r="O14" s="39">
        <f>VLOOKUP(B14,'Payroll list'!$B$7:AM$657,14,0)</f>
        <v>0</v>
      </c>
      <c r="P14" s="33">
        <f>VLOOKUP(B14,'Payroll list'!$B$7:AY$657,15,0)</f>
        <v>0</v>
      </c>
      <c r="Q14" s="34">
        <f>VLOOKUP(B14,'Payroll list'!$B$7:AZ$657,16,0)</f>
        <v>0</v>
      </c>
      <c r="R14" s="33">
        <f>VLOOKUP(B14,'Payroll list'!$B$7:AZ$657,17,0)</f>
        <v>0</v>
      </c>
      <c r="S14" s="34">
        <f>VLOOKUP(B14,'Payroll list'!$B$7:BB$657,18,0)</f>
        <v>0</v>
      </c>
      <c r="T14" s="34">
        <f>VLOOKUP(B14,'Payroll list'!$B$7:BC$657,19,0)</f>
        <v>0</v>
      </c>
      <c r="U14" s="34">
        <f>VLOOKUP(B14,'Payroll list'!$B$7:BD$657,20,0)</f>
        <v>0</v>
      </c>
      <c r="V14" s="34">
        <f>VLOOKUP(B14,'Payroll list'!$B$7:BE$657,21,0)</f>
        <v>0</v>
      </c>
      <c r="W14" s="34">
        <f>VLOOKUP(B14,'Payroll list'!$B$7:BE$657,22,0)</f>
        <v>0</v>
      </c>
      <c r="X14" s="34">
        <f>VLOOKUP(B14,'Payroll list'!$B$7:BF$657,23,0)</f>
        <v>0</v>
      </c>
      <c r="Y14" s="34">
        <f>VLOOKUP(B14,'Payroll list'!$B$7:BG$657,24,0)</f>
        <v>0</v>
      </c>
      <c r="Z14" s="34">
        <f>VLOOKUP(B14,'Payroll list'!$B$7:BH$657,25,0)</f>
        <v>180</v>
      </c>
      <c r="AA14" s="34">
        <f>VLOOKUP(B14,'Payroll list'!$B$7:BI$657,26,0)</f>
        <v>0</v>
      </c>
      <c r="AB14" s="34">
        <f>VLOOKUP(B14,'Payroll list'!$B$7:BJ$657,27,0)</f>
        <v>346.08</v>
      </c>
      <c r="AC14" s="110">
        <f>VLOOKUP(B14,'Payroll list'!$B$7:BK$657,28,0)</f>
        <v>0</v>
      </c>
      <c r="AD14" s="110">
        <f>VLOOKUP(B14,'Payroll list'!$B$7:BL$657,29,0)</f>
        <v>0</v>
      </c>
      <c r="AE14" s="34">
        <f>VLOOKUP(B14,'Payroll list'!$B$7:$AE$645,30,0)</f>
        <v>0</v>
      </c>
      <c r="AF14" s="34">
        <f>VLOOKUP(B14,'Payroll list'!$B$7:$AF$645,31,0)</f>
        <v>0</v>
      </c>
      <c r="AG14" s="34">
        <f>VLOOKUP(B14,'Payroll list'!$B$7:$AG$645,32,0)</f>
        <v>0</v>
      </c>
      <c r="AH14" s="34">
        <f>VLOOKUP(B14,'Payroll list'!$B$7:$AH$645,33,0)</f>
        <v>0</v>
      </c>
      <c r="AI14" s="34">
        <f>VLOOKUP(B14,'Payroll list'!$B$7:$AI$645,34,0)</f>
        <v>150</v>
      </c>
      <c r="AJ14" s="34">
        <f>VLOOKUP(B14,'Payroll list'!$B$7:$AJ$645,35,0)</f>
        <v>150</v>
      </c>
      <c r="AK14" s="41">
        <f>VLOOKUP(B14,'Payroll list'!$B$7:$AK$645,36,0)</f>
        <v>0</v>
      </c>
      <c r="AL14" s="31"/>
      <c r="AO14" s="107">
        <v>13</v>
      </c>
      <c r="AP14" s="163"/>
    </row>
    <row r="15" spans="1:42" ht="193.5" customHeight="1">
      <c r="A15" s="18" t="s">
        <v>35</v>
      </c>
      <c r="B15" s="21" t="s">
        <v>62</v>
      </c>
      <c r="C15" s="21" t="s">
        <v>63</v>
      </c>
      <c r="D15" s="20" t="s">
        <v>64</v>
      </c>
      <c r="E15" s="20" t="s">
        <v>38</v>
      </c>
      <c r="F15" s="20" t="s">
        <v>224</v>
      </c>
      <c r="G15" s="20" t="s">
        <v>39</v>
      </c>
      <c r="H15" s="20" t="s">
        <v>40</v>
      </c>
      <c r="I15" s="20" t="s">
        <v>225</v>
      </c>
      <c r="J15" s="20" t="s">
        <v>226</v>
      </c>
      <c r="K15" s="20" t="s">
        <v>41</v>
      </c>
      <c r="L15" s="20" t="s">
        <v>42</v>
      </c>
      <c r="M15" s="20" t="s">
        <v>43</v>
      </c>
      <c r="N15" s="20" t="s">
        <v>44</v>
      </c>
      <c r="O15" s="20" t="s">
        <v>45</v>
      </c>
      <c r="P15" s="20" t="s">
        <v>71</v>
      </c>
      <c r="Q15" s="20" t="s">
        <v>65</v>
      </c>
      <c r="R15" s="58" t="s">
        <v>70</v>
      </c>
      <c r="S15" s="59" t="s">
        <v>69</v>
      </c>
      <c r="T15" s="59" t="s">
        <v>171</v>
      </c>
      <c r="U15" s="59" t="s">
        <v>172</v>
      </c>
      <c r="V15" s="59" t="s">
        <v>173</v>
      </c>
      <c r="W15" s="59" t="s">
        <v>232</v>
      </c>
      <c r="X15" s="59" t="s">
        <v>217</v>
      </c>
      <c r="Y15" s="59" t="s">
        <v>117</v>
      </c>
      <c r="Z15" s="59" t="s">
        <v>174</v>
      </c>
      <c r="AA15" s="114" t="s">
        <v>175</v>
      </c>
      <c r="AB15" s="20" t="s">
        <v>46</v>
      </c>
      <c r="AC15" s="22" t="s">
        <v>47</v>
      </c>
      <c r="AD15" s="22" t="s">
        <v>48</v>
      </c>
      <c r="AE15" s="23" t="s">
        <v>179</v>
      </c>
      <c r="AF15" s="23" t="s">
        <v>400</v>
      </c>
      <c r="AG15" s="23" t="s">
        <v>180</v>
      </c>
      <c r="AH15" s="23" t="s">
        <v>181</v>
      </c>
      <c r="AI15" s="142" t="s">
        <v>182</v>
      </c>
      <c r="AJ15" s="143" t="s">
        <v>417</v>
      </c>
      <c r="AK15" s="142" t="s">
        <v>184</v>
      </c>
      <c r="AL15" s="144" t="s">
        <v>190</v>
      </c>
      <c r="AO15" s="107">
        <v>14</v>
      </c>
      <c r="AP15" s="159"/>
    </row>
    <row r="16" spans="1:42" ht="93.75" customHeight="1">
      <c r="A16" s="107">
        <v>8</v>
      </c>
      <c r="B16" s="42">
        <f>VLOOKUP(A16,$AO$2:$AP$199,2,0)</f>
        <v>901567</v>
      </c>
      <c r="C16" s="32" t="str">
        <f>VLOOKUP(B16,'Payroll list'!$B$7:AM$657,2,0)</f>
        <v>សួន ស្រីលក្ខ</v>
      </c>
      <c r="D16" s="40" t="str">
        <f>VLOOKUP(B16,'Payroll list'!$B$7:AM$657,3,0)</f>
        <v>办公室</v>
      </c>
      <c r="E16" s="40" t="str">
        <f>VLOOKUP(B16,'Payroll list'!$B$7:$AM$657,4,0)</f>
        <v>煮菜阿姨</v>
      </c>
      <c r="F16" s="34">
        <f>VLOOKUP(B16,'Payroll list'!$B$7:$AM$657,5,0)</f>
        <v>210</v>
      </c>
      <c r="G16" s="35">
        <f>VLOOKUP(B16,'Payroll list'!$B$7:$AM$657,6,0)</f>
        <v>45316</v>
      </c>
      <c r="H16" s="36">
        <f>VLOOKUP(B16,'Payroll list'!$B$7:$AM$657,7,0)</f>
        <v>17</v>
      </c>
      <c r="I16" s="36">
        <f>VLOOKUP(B16,'Payroll list'!$B$7:$AM$657,8,0)</f>
        <v>0</v>
      </c>
      <c r="J16" s="36">
        <f>VLOOKUP(B16,'Payroll list'!$B$7:$AM$657,9,0)</f>
        <v>17</v>
      </c>
      <c r="K16" s="37">
        <f>VLOOKUP(B16,'Payroll list'!$B$7:$AM$657,10,0)</f>
        <v>136</v>
      </c>
      <c r="L16" s="38">
        <f>VLOOKUP(B16,'Payroll list'!$B$7:$AM$657,11,0)</f>
        <v>1.0096153846153846</v>
      </c>
      <c r="M16" s="38">
        <f>VLOOKUP(B16,'Payroll list'!$B$7:$AM$657,12,0)</f>
        <v>137.30769230769229</v>
      </c>
      <c r="N16" s="33">
        <f>VLOOKUP(B16,'Payroll list'!$B$7:AX$657,13,0)</f>
        <v>0</v>
      </c>
      <c r="O16" s="39">
        <f>VLOOKUP(B16,'Payroll list'!$B$7:AM$657,14,0)</f>
        <v>0</v>
      </c>
      <c r="P16" s="33">
        <f>VLOOKUP(B16,'Payroll list'!$B$7:AY$657,15,0)</f>
        <v>0</v>
      </c>
      <c r="Q16" s="34">
        <f>VLOOKUP(B16,'Payroll list'!$B$7:AZ$657,16,0)</f>
        <v>0</v>
      </c>
      <c r="R16" s="33">
        <f>VLOOKUP(B16,'Payroll list'!$B$7:AZ$657,17,0)</f>
        <v>0</v>
      </c>
      <c r="S16" s="34">
        <f>VLOOKUP(B16,'Payroll list'!$B$7:BB$657,18,0)</f>
        <v>0</v>
      </c>
      <c r="T16" s="34">
        <f>VLOOKUP(B16,'Payroll list'!$B$7:BC$657,19,0)</f>
        <v>0</v>
      </c>
      <c r="U16" s="34">
        <f>VLOOKUP(B16,'Payroll list'!$B$7:BD$657,20,0)</f>
        <v>0</v>
      </c>
      <c r="V16" s="34">
        <f>VLOOKUP(B16,'Payroll list'!$B$7:BE$657,21,0)</f>
        <v>0</v>
      </c>
      <c r="W16" s="34">
        <f>VLOOKUP(B16,'Payroll list'!$B$7:BE$657,22,0)</f>
        <v>0</v>
      </c>
      <c r="X16" s="34">
        <f>VLOOKUP(B16,'Payroll list'!$B$7:BF$657,23,0)</f>
        <v>0</v>
      </c>
      <c r="Y16" s="34">
        <f>VLOOKUP(B16,'Payroll list'!$B$7:BG$657,24,0)</f>
        <v>0</v>
      </c>
      <c r="Z16" s="34">
        <f>VLOOKUP(B16,'Payroll list'!$B$7:BH$657,25,0)</f>
        <v>110</v>
      </c>
      <c r="AA16" s="34">
        <f>VLOOKUP(B16,'Payroll list'!$B$7:BI$657,26,0)</f>
        <v>0</v>
      </c>
      <c r="AB16" s="34">
        <f>VLOOKUP(B16,'Payroll list'!$B$7:BJ$657,27,0)</f>
        <v>247.31</v>
      </c>
      <c r="AC16" s="110">
        <f>VLOOKUP(B16,'Payroll list'!$B$7:BK$657,28,0)</f>
        <v>1</v>
      </c>
      <c r="AD16" s="110">
        <f>VLOOKUP(B16,'Payroll list'!$B$7:BL$657,29,0)</f>
        <v>3</v>
      </c>
      <c r="AE16" s="34">
        <f>VLOOKUP(B16,'Payroll list'!$B$7:$AE$645,30,0)</f>
        <v>0</v>
      </c>
      <c r="AF16" s="34">
        <f>VLOOKUP(B16,'Payroll list'!$B$7:$AF$645,31,0)</f>
        <v>0</v>
      </c>
      <c r="AG16" s="34">
        <f>VLOOKUP(B16,'Payroll list'!$B$7:$AG$645,32,0)</f>
        <v>0</v>
      </c>
      <c r="AH16" s="34">
        <f>VLOOKUP(B16,'Payroll list'!$B$7:$AH$645,33,0)</f>
        <v>0</v>
      </c>
      <c r="AI16" s="34">
        <f>VLOOKUP(B16,'Payroll list'!$B$7:$AI$645,34,0)</f>
        <v>100</v>
      </c>
      <c r="AJ16" s="34">
        <f>VLOOKUP(B16,'Payroll list'!$B$7:$AJ$645,35,0)</f>
        <v>100</v>
      </c>
      <c r="AK16" s="41">
        <f>VLOOKUP(B16,'Payroll list'!$B$7:$AK$645,36,0)</f>
        <v>0</v>
      </c>
      <c r="AL16" s="31"/>
      <c r="AO16" s="107">
        <v>15</v>
      </c>
      <c r="AP16" s="159"/>
    </row>
    <row r="17" spans="1:42" ht="193.5" customHeight="1">
      <c r="A17" s="18" t="s">
        <v>35</v>
      </c>
      <c r="B17" s="21" t="s">
        <v>62</v>
      </c>
      <c r="C17" s="21" t="s">
        <v>63</v>
      </c>
      <c r="D17" s="20" t="s">
        <v>64</v>
      </c>
      <c r="E17" s="20" t="s">
        <v>38</v>
      </c>
      <c r="F17" s="20" t="s">
        <v>224</v>
      </c>
      <c r="G17" s="20" t="s">
        <v>39</v>
      </c>
      <c r="H17" s="20" t="s">
        <v>40</v>
      </c>
      <c r="I17" s="20" t="s">
        <v>225</v>
      </c>
      <c r="J17" s="20" t="s">
        <v>226</v>
      </c>
      <c r="K17" s="20" t="s">
        <v>41</v>
      </c>
      <c r="L17" s="20" t="s">
        <v>42</v>
      </c>
      <c r="M17" s="20" t="s">
        <v>43</v>
      </c>
      <c r="N17" s="20" t="s">
        <v>44</v>
      </c>
      <c r="O17" s="20" t="s">
        <v>45</v>
      </c>
      <c r="P17" s="20" t="s">
        <v>71</v>
      </c>
      <c r="Q17" s="20" t="s">
        <v>65</v>
      </c>
      <c r="R17" s="58" t="s">
        <v>70</v>
      </c>
      <c r="S17" s="59" t="s">
        <v>69</v>
      </c>
      <c r="T17" s="59" t="s">
        <v>171</v>
      </c>
      <c r="U17" s="59" t="s">
        <v>172</v>
      </c>
      <c r="V17" s="59" t="s">
        <v>173</v>
      </c>
      <c r="W17" s="59" t="s">
        <v>232</v>
      </c>
      <c r="X17" s="59" t="s">
        <v>217</v>
      </c>
      <c r="Y17" s="59" t="s">
        <v>117</v>
      </c>
      <c r="Z17" s="59" t="s">
        <v>174</v>
      </c>
      <c r="AA17" s="114" t="s">
        <v>175</v>
      </c>
      <c r="AB17" s="20" t="s">
        <v>46</v>
      </c>
      <c r="AC17" s="22" t="s">
        <v>47</v>
      </c>
      <c r="AD17" s="22" t="s">
        <v>48</v>
      </c>
      <c r="AE17" s="23" t="s">
        <v>179</v>
      </c>
      <c r="AF17" s="23" t="s">
        <v>400</v>
      </c>
      <c r="AG17" s="23" t="s">
        <v>180</v>
      </c>
      <c r="AH17" s="23" t="s">
        <v>181</v>
      </c>
      <c r="AI17" s="142" t="s">
        <v>182</v>
      </c>
      <c r="AJ17" s="143" t="s">
        <v>417</v>
      </c>
      <c r="AK17" s="142" t="s">
        <v>184</v>
      </c>
      <c r="AL17" s="144" t="s">
        <v>190</v>
      </c>
      <c r="AO17" s="107">
        <v>16</v>
      </c>
      <c r="AP17" s="163"/>
    </row>
    <row r="18" spans="1:42" ht="93.75" customHeight="1">
      <c r="A18" s="107">
        <v>9</v>
      </c>
      <c r="B18" s="42">
        <f>VLOOKUP(A18,$AO$2:$AP$199,2,0)</f>
        <v>901577</v>
      </c>
      <c r="C18" s="32" t="e">
        <f>VLOOKUP(B18,'Payroll list'!$B$7:AM$657,2,0)</f>
        <v>#N/A</v>
      </c>
      <c r="D18" s="40" t="e">
        <f>VLOOKUP(B18,'Payroll list'!$B$7:AM$657,3,0)</f>
        <v>#N/A</v>
      </c>
      <c r="E18" s="40" t="e">
        <f>VLOOKUP(B18,'Payroll list'!$B$7:$AM$657,4,0)</f>
        <v>#N/A</v>
      </c>
      <c r="F18" s="34" t="e">
        <f>VLOOKUP(B18,'Payroll list'!$B$7:$AM$657,5,0)</f>
        <v>#N/A</v>
      </c>
      <c r="G18" s="35" t="e">
        <f>VLOOKUP(B18,'Payroll list'!$B$7:$AM$657,6,0)</f>
        <v>#N/A</v>
      </c>
      <c r="H18" s="36" t="e">
        <f>VLOOKUP(B18,'Payroll list'!$B$7:$AM$657,7,0)</f>
        <v>#N/A</v>
      </c>
      <c r="I18" s="36" t="e">
        <f>VLOOKUP(B18,'Payroll list'!$B$7:$AM$657,8,0)</f>
        <v>#N/A</v>
      </c>
      <c r="J18" s="36" t="e">
        <f>VLOOKUP(B18,'Payroll list'!$B$7:$AM$657,9,0)</f>
        <v>#N/A</v>
      </c>
      <c r="K18" s="37" t="e">
        <f>VLOOKUP(B18,'Payroll list'!$B$7:$AM$657,10,0)</f>
        <v>#N/A</v>
      </c>
      <c r="L18" s="38" t="e">
        <f>VLOOKUP(B18,'Payroll list'!$B$7:$AM$657,11,0)</f>
        <v>#N/A</v>
      </c>
      <c r="M18" s="38" t="e">
        <f>VLOOKUP(B18,'Payroll list'!$B$7:$AM$657,12,0)</f>
        <v>#N/A</v>
      </c>
      <c r="N18" s="33" t="e">
        <f>VLOOKUP(B18,'Payroll list'!$B$7:AX$657,13,0)</f>
        <v>#N/A</v>
      </c>
      <c r="O18" s="39" t="e">
        <f>VLOOKUP(B18,'Payroll list'!$B$7:AM$657,14,0)</f>
        <v>#N/A</v>
      </c>
      <c r="P18" s="33" t="e">
        <f>VLOOKUP(B18,'Payroll list'!$B$7:AY$657,15,0)</f>
        <v>#N/A</v>
      </c>
      <c r="Q18" s="34" t="e">
        <f>VLOOKUP(B18,'Payroll list'!$B$7:AZ$657,16,0)</f>
        <v>#N/A</v>
      </c>
      <c r="R18" s="33" t="e">
        <f>VLOOKUP(B18,'Payroll list'!$B$7:AZ$657,17,0)</f>
        <v>#N/A</v>
      </c>
      <c r="S18" s="34" t="e">
        <f>VLOOKUP(B18,'Payroll list'!$B$7:BB$657,18,0)</f>
        <v>#N/A</v>
      </c>
      <c r="T18" s="34" t="e">
        <f>VLOOKUP(B18,'Payroll list'!$B$7:BC$657,19,0)</f>
        <v>#N/A</v>
      </c>
      <c r="U18" s="34" t="e">
        <f>VLOOKUP(B18,'Payroll list'!$B$7:BD$657,20,0)</f>
        <v>#N/A</v>
      </c>
      <c r="V18" s="34" t="e">
        <f>VLOOKUP(B18,'Payroll list'!$B$7:BE$657,21,0)</f>
        <v>#N/A</v>
      </c>
      <c r="W18" s="34" t="e">
        <f>VLOOKUP(B18,'Payroll list'!$B$7:BE$657,22,0)</f>
        <v>#N/A</v>
      </c>
      <c r="X18" s="34" t="e">
        <f>VLOOKUP(B18,'Payroll list'!$B$7:BF$657,23,0)</f>
        <v>#N/A</v>
      </c>
      <c r="Y18" s="34" t="e">
        <f>VLOOKUP(B18,'Payroll list'!$B$7:BG$657,24,0)</f>
        <v>#N/A</v>
      </c>
      <c r="Z18" s="34" t="e">
        <f>VLOOKUP(B18,'Payroll list'!$B$7:BH$657,25,0)</f>
        <v>#N/A</v>
      </c>
      <c r="AA18" s="34" t="e">
        <f>VLOOKUP(B18,'Payroll list'!$B$7:BI$657,26,0)</f>
        <v>#N/A</v>
      </c>
      <c r="AB18" s="34" t="e">
        <f>VLOOKUP(B18,'Payroll list'!$B$7:BJ$657,27,0)</f>
        <v>#N/A</v>
      </c>
      <c r="AC18" s="110" t="e">
        <f>VLOOKUP(B18,'Payroll list'!$B$7:BK$657,28,0)</f>
        <v>#N/A</v>
      </c>
      <c r="AD18" s="110" t="e">
        <f>VLOOKUP(B18,'Payroll list'!$B$7:BL$657,29,0)</f>
        <v>#N/A</v>
      </c>
      <c r="AE18" s="34" t="e">
        <f>VLOOKUP(B18,'Payroll list'!$B$7:$AE$645,30,0)</f>
        <v>#N/A</v>
      </c>
      <c r="AF18" s="34" t="e">
        <f>VLOOKUP(B18,'Payroll list'!$B$7:$AF$645,31,0)</f>
        <v>#N/A</v>
      </c>
      <c r="AG18" s="34" t="e">
        <f>VLOOKUP(B18,'Payroll list'!$B$7:$AG$645,32,0)</f>
        <v>#N/A</v>
      </c>
      <c r="AH18" s="34" t="e">
        <f>VLOOKUP(B18,'Payroll list'!$B$7:$AH$645,33,0)</f>
        <v>#N/A</v>
      </c>
      <c r="AI18" s="34" t="e">
        <f>VLOOKUP(B18,'Payroll list'!$B$7:$AI$645,34,0)</f>
        <v>#N/A</v>
      </c>
      <c r="AJ18" s="34" t="e">
        <f>VLOOKUP(B18,'Payroll list'!$B$7:$AJ$645,35,0)</f>
        <v>#N/A</v>
      </c>
      <c r="AK18" s="41" t="e">
        <f>VLOOKUP(B18,'Payroll list'!$B$7:$AK$645,36,0)</f>
        <v>#N/A</v>
      </c>
      <c r="AL18" s="31"/>
      <c r="AO18" s="107">
        <v>17</v>
      </c>
      <c r="AP18" s="168"/>
    </row>
    <row r="19" spans="1:42" ht="193.5" customHeight="1">
      <c r="A19" s="18" t="s">
        <v>35</v>
      </c>
      <c r="B19" s="21" t="s">
        <v>62</v>
      </c>
      <c r="C19" s="21" t="s">
        <v>63</v>
      </c>
      <c r="D19" s="20" t="s">
        <v>64</v>
      </c>
      <c r="E19" s="20" t="s">
        <v>38</v>
      </c>
      <c r="F19" s="20" t="s">
        <v>224</v>
      </c>
      <c r="G19" s="20" t="s">
        <v>39</v>
      </c>
      <c r="H19" s="20" t="s">
        <v>40</v>
      </c>
      <c r="I19" s="20" t="s">
        <v>225</v>
      </c>
      <c r="J19" s="20" t="s">
        <v>226</v>
      </c>
      <c r="K19" s="20" t="s">
        <v>41</v>
      </c>
      <c r="L19" s="20" t="s">
        <v>42</v>
      </c>
      <c r="M19" s="20" t="s">
        <v>43</v>
      </c>
      <c r="N19" s="20" t="s">
        <v>44</v>
      </c>
      <c r="O19" s="20" t="s">
        <v>45</v>
      </c>
      <c r="P19" s="20" t="s">
        <v>71</v>
      </c>
      <c r="Q19" s="20" t="s">
        <v>65</v>
      </c>
      <c r="R19" s="58" t="s">
        <v>70</v>
      </c>
      <c r="S19" s="59" t="s">
        <v>69</v>
      </c>
      <c r="T19" s="59" t="s">
        <v>171</v>
      </c>
      <c r="U19" s="59" t="s">
        <v>172</v>
      </c>
      <c r="V19" s="59" t="s">
        <v>173</v>
      </c>
      <c r="W19" s="59" t="s">
        <v>232</v>
      </c>
      <c r="X19" s="59" t="s">
        <v>217</v>
      </c>
      <c r="Y19" s="59" t="s">
        <v>117</v>
      </c>
      <c r="Z19" s="59" t="s">
        <v>174</v>
      </c>
      <c r="AA19" s="114" t="s">
        <v>175</v>
      </c>
      <c r="AB19" s="20" t="s">
        <v>46</v>
      </c>
      <c r="AC19" s="22" t="s">
        <v>47</v>
      </c>
      <c r="AD19" s="22" t="s">
        <v>48</v>
      </c>
      <c r="AE19" s="23" t="s">
        <v>179</v>
      </c>
      <c r="AF19" s="23" t="s">
        <v>400</v>
      </c>
      <c r="AG19" s="23" t="s">
        <v>180</v>
      </c>
      <c r="AH19" s="23" t="s">
        <v>181</v>
      </c>
      <c r="AI19" s="142" t="s">
        <v>182</v>
      </c>
      <c r="AJ19" s="143" t="s">
        <v>417</v>
      </c>
      <c r="AK19" s="142" t="s">
        <v>184</v>
      </c>
      <c r="AL19" s="144" t="s">
        <v>190</v>
      </c>
      <c r="AO19" s="107">
        <v>18</v>
      </c>
      <c r="AP19" s="159"/>
    </row>
    <row r="20" spans="1:42" ht="93.75" customHeight="1">
      <c r="A20" s="107">
        <v>10</v>
      </c>
      <c r="B20" s="42">
        <f>VLOOKUP(A20,$AO$2:$AP$199,2,0)</f>
        <v>901581</v>
      </c>
      <c r="C20" s="32" t="str">
        <f>VLOOKUP(B20,'Payroll list'!$B$7:AM$657,2,0)</f>
        <v>អ៊ីវ ស្រីនាង</v>
      </c>
      <c r="D20" s="40" t="str">
        <f>VLOOKUP(B20,'Payroll list'!$B$7:AM$657,3,0)</f>
        <v>办公室</v>
      </c>
      <c r="E20" s="40" t="str">
        <f>VLOOKUP(B20,'Payroll list'!$B$7:$AM$657,4,0)</f>
        <v>医生</v>
      </c>
      <c r="F20" s="34">
        <f>VLOOKUP(B20,'Payroll list'!$B$7:$AM$657,5,0)</f>
        <v>210</v>
      </c>
      <c r="G20" s="35" t="str">
        <f>VLOOKUP(B20,'Payroll list'!$B$7:$AM$657,6,0)</f>
        <v>13-02-2024</v>
      </c>
      <c r="H20" s="36">
        <f>VLOOKUP(B20,'Payroll list'!$B$7:$AM$657,7,0)</f>
        <v>17</v>
      </c>
      <c r="I20" s="36">
        <f>VLOOKUP(B20,'Payroll list'!$B$7:$AM$657,8,0)</f>
        <v>0</v>
      </c>
      <c r="J20" s="36">
        <f>VLOOKUP(B20,'Payroll list'!$B$7:$AM$657,9,0)</f>
        <v>17</v>
      </c>
      <c r="K20" s="37">
        <f>VLOOKUP(B20,'Payroll list'!$B$7:$AM$657,10,0)</f>
        <v>136</v>
      </c>
      <c r="L20" s="38">
        <f>VLOOKUP(B20,'Payroll list'!$B$7:$AM$657,11,0)</f>
        <v>1.0096153846153846</v>
      </c>
      <c r="M20" s="38">
        <f>VLOOKUP(B20,'Payroll list'!$B$7:$AM$657,12,0)</f>
        <v>137.30769230769229</v>
      </c>
      <c r="N20" s="33">
        <f>VLOOKUP(B20,'Payroll list'!$B$7:AX$657,13,0)</f>
        <v>0</v>
      </c>
      <c r="O20" s="39">
        <f>VLOOKUP(B20,'Payroll list'!$B$7:AM$657,14,0)</f>
        <v>0</v>
      </c>
      <c r="P20" s="33">
        <f>VLOOKUP(B20,'Payroll list'!$B$7:AY$657,15,0)</f>
        <v>0</v>
      </c>
      <c r="Q20" s="34">
        <f>VLOOKUP(B20,'Payroll list'!$B$7:AZ$657,16,0)</f>
        <v>0</v>
      </c>
      <c r="R20" s="33">
        <f>VLOOKUP(B20,'Payroll list'!$B$7:AZ$657,17,0)</f>
        <v>0</v>
      </c>
      <c r="S20" s="34">
        <f>VLOOKUP(B20,'Payroll list'!$B$7:BB$657,18,0)</f>
        <v>0</v>
      </c>
      <c r="T20" s="34">
        <f>VLOOKUP(B20,'Payroll list'!$B$7:BC$657,19,0)</f>
        <v>0</v>
      </c>
      <c r="U20" s="34">
        <f>VLOOKUP(B20,'Payroll list'!$B$7:BD$657,20,0)</f>
        <v>0</v>
      </c>
      <c r="V20" s="34">
        <f>VLOOKUP(B20,'Payroll list'!$B$7:BE$657,21,0)</f>
        <v>0</v>
      </c>
      <c r="W20" s="34">
        <f>VLOOKUP(B20,'Payroll list'!$B$7:BE$657,22,0)</f>
        <v>0</v>
      </c>
      <c r="X20" s="34">
        <f>VLOOKUP(B20,'Payroll list'!$B$7:BF$657,23,0)</f>
        <v>0</v>
      </c>
      <c r="Y20" s="34">
        <f>VLOOKUP(B20,'Payroll list'!$B$7:BG$657,24,0)</f>
        <v>0</v>
      </c>
      <c r="Z20" s="34">
        <f>VLOOKUP(B20,'Payroll list'!$B$7:BH$657,25,0)</f>
        <v>120</v>
      </c>
      <c r="AA20" s="34">
        <f>VLOOKUP(B20,'Payroll list'!$B$7:BI$657,26,0)</f>
        <v>0</v>
      </c>
      <c r="AB20" s="34">
        <f>VLOOKUP(B20,'Payroll list'!$B$7:BJ$657,27,0)</f>
        <v>257.31</v>
      </c>
      <c r="AC20" s="110">
        <f>VLOOKUP(B20,'Payroll list'!$B$7:BK$657,28,0)</f>
        <v>1</v>
      </c>
      <c r="AD20" s="110">
        <f>VLOOKUP(B20,'Payroll list'!$B$7:BL$657,29,0)</f>
        <v>1</v>
      </c>
      <c r="AE20" s="34">
        <f>VLOOKUP(B20,'Payroll list'!$B$7:$AE$645,30,0)</f>
        <v>0</v>
      </c>
      <c r="AF20" s="34">
        <f>VLOOKUP(B20,'Payroll list'!$B$7:$AF$645,31,0)</f>
        <v>0</v>
      </c>
      <c r="AG20" s="34">
        <f>VLOOKUP(B20,'Payroll list'!$B$7:$AG$645,32,0)</f>
        <v>0</v>
      </c>
      <c r="AH20" s="34">
        <f>VLOOKUP(B20,'Payroll list'!$B$7:$AH$645,33,0)</f>
        <v>0</v>
      </c>
      <c r="AI20" s="34">
        <f>VLOOKUP(B20,'Payroll list'!$B$7:$AI$645,34,0)</f>
        <v>100</v>
      </c>
      <c r="AJ20" s="34">
        <f>VLOOKUP(B20,'Payroll list'!$B$7:$AJ$645,35,0)</f>
        <v>100</v>
      </c>
      <c r="AK20" s="41">
        <f>VLOOKUP(B20,'Payroll list'!$B$7:$AK$645,36,0)</f>
        <v>0</v>
      </c>
      <c r="AL20" s="31"/>
      <c r="AO20" s="107">
        <v>19</v>
      </c>
      <c r="AP20" s="163"/>
    </row>
    <row r="21" spans="1:42" ht="193.5" customHeight="1">
      <c r="A21" s="18" t="s">
        <v>35</v>
      </c>
      <c r="B21" s="21" t="s">
        <v>62</v>
      </c>
      <c r="C21" s="21" t="s">
        <v>63</v>
      </c>
      <c r="D21" s="20" t="s">
        <v>64</v>
      </c>
      <c r="E21" s="20" t="s">
        <v>38</v>
      </c>
      <c r="F21" s="20" t="s">
        <v>224</v>
      </c>
      <c r="G21" s="20" t="s">
        <v>39</v>
      </c>
      <c r="H21" s="20" t="s">
        <v>40</v>
      </c>
      <c r="I21" s="20" t="s">
        <v>225</v>
      </c>
      <c r="J21" s="20" t="s">
        <v>226</v>
      </c>
      <c r="K21" s="20" t="s">
        <v>41</v>
      </c>
      <c r="L21" s="20" t="s">
        <v>42</v>
      </c>
      <c r="M21" s="20" t="s">
        <v>43</v>
      </c>
      <c r="N21" s="20" t="s">
        <v>44</v>
      </c>
      <c r="O21" s="20" t="s">
        <v>45</v>
      </c>
      <c r="P21" s="20" t="s">
        <v>71</v>
      </c>
      <c r="Q21" s="20" t="s">
        <v>65</v>
      </c>
      <c r="R21" s="58" t="s">
        <v>70</v>
      </c>
      <c r="S21" s="59" t="s">
        <v>69</v>
      </c>
      <c r="T21" s="59" t="s">
        <v>171</v>
      </c>
      <c r="U21" s="59" t="s">
        <v>172</v>
      </c>
      <c r="V21" s="59" t="s">
        <v>173</v>
      </c>
      <c r="W21" s="59" t="s">
        <v>232</v>
      </c>
      <c r="X21" s="59" t="s">
        <v>217</v>
      </c>
      <c r="Y21" s="59" t="s">
        <v>117</v>
      </c>
      <c r="Z21" s="59" t="s">
        <v>174</v>
      </c>
      <c r="AA21" s="114" t="s">
        <v>175</v>
      </c>
      <c r="AB21" s="20" t="s">
        <v>46</v>
      </c>
      <c r="AC21" s="22" t="s">
        <v>47</v>
      </c>
      <c r="AD21" s="22" t="s">
        <v>48</v>
      </c>
      <c r="AE21" s="23" t="s">
        <v>179</v>
      </c>
      <c r="AF21" s="23" t="s">
        <v>400</v>
      </c>
      <c r="AG21" s="23" t="s">
        <v>180</v>
      </c>
      <c r="AH21" s="23" t="s">
        <v>181</v>
      </c>
      <c r="AI21" s="142" t="s">
        <v>182</v>
      </c>
      <c r="AJ21" s="143" t="s">
        <v>417</v>
      </c>
      <c r="AK21" s="142" t="s">
        <v>184</v>
      </c>
      <c r="AL21" s="144" t="s">
        <v>190</v>
      </c>
      <c r="AO21" s="107">
        <v>20</v>
      </c>
      <c r="AP21" s="163"/>
    </row>
    <row r="22" spans="1:42" ht="93.75" customHeight="1">
      <c r="A22" s="107">
        <v>11</v>
      </c>
      <c r="B22" s="42">
        <f>VLOOKUP(A22,$AO$2:$AP$199,2,0)</f>
        <v>901600</v>
      </c>
      <c r="C22" s="32" t="str">
        <f>VLOOKUP(B22,'Payroll list'!$B$7:AM$657,2,0)</f>
        <v xml:space="preserve">ជូ ស្រីលៀង </v>
      </c>
      <c r="D22" s="40" t="str">
        <f>VLOOKUP(B22,'Payroll list'!$B$7:AM$657,3,0)</f>
        <v>办公室</v>
      </c>
      <c r="E22" s="40" t="str">
        <f>VLOOKUP(B22,'Payroll list'!$B$7:$AM$657,4,0)</f>
        <v>换针</v>
      </c>
      <c r="F22" s="34">
        <f>VLOOKUP(B22,'Payroll list'!$B$7:$AM$657,5,0)</f>
        <v>204</v>
      </c>
      <c r="G22" s="35" t="str">
        <f>VLOOKUP(B22,'Payroll list'!$B$7:$AM$657,6,0)</f>
        <v>26-03-2024</v>
      </c>
      <c r="H22" s="36">
        <f>VLOOKUP(B22,'Payroll list'!$B$7:$AM$657,7,0)</f>
        <v>16</v>
      </c>
      <c r="I22" s="36">
        <f>VLOOKUP(B22,'Payroll list'!$B$7:$AM$657,8,0)</f>
        <v>0</v>
      </c>
      <c r="J22" s="36">
        <f>VLOOKUP(B22,'Payroll list'!$B$7:$AM$657,9,0)</f>
        <v>16</v>
      </c>
      <c r="K22" s="37">
        <f>VLOOKUP(B22,'Payroll list'!$B$7:$AM$657,10,0)</f>
        <v>128</v>
      </c>
      <c r="L22" s="38">
        <f>VLOOKUP(B22,'Payroll list'!$B$7:$AM$657,11,0)</f>
        <v>0.98076923076923073</v>
      </c>
      <c r="M22" s="38">
        <f>VLOOKUP(B22,'Payroll list'!$B$7:$AM$657,12,0)</f>
        <v>125.53846153846153</v>
      </c>
      <c r="N22" s="33">
        <f>VLOOKUP(B22,'Payroll list'!$B$7:AX$657,13,0)</f>
        <v>4</v>
      </c>
      <c r="O22" s="39">
        <f>VLOOKUP(B22,'Payroll list'!$B$7:AM$657,14,0)</f>
        <v>5.8846153846153841</v>
      </c>
      <c r="P22" s="33">
        <f>VLOOKUP(B22,'Payroll list'!$B$7:AY$657,15,0)</f>
        <v>0</v>
      </c>
      <c r="Q22" s="34">
        <f>VLOOKUP(B22,'Payroll list'!$B$7:AZ$657,16,0)</f>
        <v>0</v>
      </c>
      <c r="R22" s="33">
        <f>VLOOKUP(B22,'Payroll list'!$B$7:AZ$657,17,0)</f>
        <v>0</v>
      </c>
      <c r="S22" s="34">
        <f>VLOOKUP(B22,'Payroll list'!$B$7:BB$657,18,0)</f>
        <v>0</v>
      </c>
      <c r="T22" s="34">
        <f>VLOOKUP(B22,'Payroll list'!$B$7:BC$657,19,0)</f>
        <v>10</v>
      </c>
      <c r="U22" s="34">
        <f>VLOOKUP(B22,'Payroll list'!$B$7:BD$657,20,0)</f>
        <v>8</v>
      </c>
      <c r="V22" s="34">
        <f>VLOOKUP(B22,'Payroll list'!$B$7:BE$657,21,0)</f>
        <v>0</v>
      </c>
      <c r="W22" s="34">
        <f>VLOOKUP(B22,'Payroll list'!$B$7:BE$657,22,0)</f>
        <v>0</v>
      </c>
      <c r="X22" s="34">
        <f>VLOOKUP(B22,'Payroll list'!$B$7:BF$657,23,0)</f>
        <v>0</v>
      </c>
      <c r="Y22" s="34">
        <f>VLOOKUP(B22,'Payroll list'!$B$7:BG$657,24,0)</f>
        <v>0</v>
      </c>
      <c r="Z22" s="34">
        <f>VLOOKUP(B22,'Payroll list'!$B$7:BH$657,25,0)</f>
        <v>30</v>
      </c>
      <c r="AA22" s="34">
        <f>VLOOKUP(B22,'Payroll list'!$B$7:BI$657,26,0)</f>
        <v>1</v>
      </c>
      <c r="AB22" s="34">
        <f>VLOOKUP(B22,'Payroll list'!$B$7:BJ$657,27,0)</f>
        <v>180.42</v>
      </c>
      <c r="AC22" s="110">
        <f>VLOOKUP(B22,'Payroll list'!$B$7:BK$657,28,0)</f>
        <v>0</v>
      </c>
      <c r="AD22" s="110">
        <f>VLOOKUP(B22,'Payroll list'!$B$7:BL$657,29,0)</f>
        <v>0</v>
      </c>
      <c r="AE22" s="34">
        <f>VLOOKUP(B22,'Payroll list'!$B$7:$AE$645,30,0)</f>
        <v>0</v>
      </c>
      <c r="AF22" s="34">
        <f>VLOOKUP(B22,'Payroll list'!$B$7:$AF$645,31,0)</f>
        <v>0</v>
      </c>
      <c r="AG22" s="34">
        <f>VLOOKUP(B22,'Payroll list'!$B$7:$AG$645,32,0)</f>
        <v>0</v>
      </c>
      <c r="AH22" s="34">
        <f>VLOOKUP(B22,'Payroll list'!$B$7:$AH$645,33,0)</f>
        <v>0</v>
      </c>
      <c r="AI22" s="34">
        <f>VLOOKUP(B22,'Payroll list'!$B$7:$AI$645,34,0)</f>
        <v>100</v>
      </c>
      <c r="AJ22" s="34">
        <f>VLOOKUP(B22,'Payroll list'!$B$7:$AJ$645,35,0)</f>
        <v>100</v>
      </c>
      <c r="AK22" s="41">
        <f>VLOOKUP(B22,'Payroll list'!$B$7:$AK$645,36,0)</f>
        <v>0</v>
      </c>
      <c r="AL22" s="31"/>
      <c r="AO22" s="107">
        <v>21</v>
      </c>
      <c r="AP22" s="168"/>
    </row>
    <row r="23" spans="1:42" ht="193.5" customHeight="1">
      <c r="A23" s="18" t="s">
        <v>35</v>
      </c>
      <c r="B23" s="21" t="s">
        <v>62</v>
      </c>
      <c r="C23" s="21" t="s">
        <v>63</v>
      </c>
      <c r="D23" s="20" t="s">
        <v>64</v>
      </c>
      <c r="E23" s="20" t="s">
        <v>38</v>
      </c>
      <c r="F23" s="20" t="s">
        <v>224</v>
      </c>
      <c r="G23" s="20" t="s">
        <v>39</v>
      </c>
      <c r="H23" s="20" t="s">
        <v>40</v>
      </c>
      <c r="I23" s="20" t="s">
        <v>225</v>
      </c>
      <c r="J23" s="20" t="s">
        <v>226</v>
      </c>
      <c r="K23" s="20" t="s">
        <v>41</v>
      </c>
      <c r="L23" s="20" t="s">
        <v>42</v>
      </c>
      <c r="M23" s="20" t="s">
        <v>43</v>
      </c>
      <c r="N23" s="20" t="s">
        <v>44</v>
      </c>
      <c r="O23" s="20" t="s">
        <v>45</v>
      </c>
      <c r="P23" s="20" t="s">
        <v>71</v>
      </c>
      <c r="Q23" s="20" t="s">
        <v>65</v>
      </c>
      <c r="R23" s="58" t="s">
        <v>70</v>
      </c>
      <c r="S23" s="59" t="s">
        <v>69</v>
      </c>
      <c r="T23" s="59" t="s">
        <v>171</v>
      </c>
      <c r="U23" s="59" t="s">
        <v>172</v>
      </c>
      <c r="V23" s="59" t="s">
        <v>173</v>
      </c>
      <c r="W23" s="59" t="s">
        <v>232</v>
      </c>
      <c r="X23" s="59" t="s">
        <v>217</v>
      </c>
      <c r="Y23" s="59" t="s">
        <v>117</v>
      </c>
      <c r="Z23" s="59" t="s">
        <v>174</v>
      </c>
      <c r="AA23" s="114" t="s">
        <v>175</v>
      </c>
      <c r="AB23" s="20" t="s">
        <v>46</v>
      </c>
      <c r="AC23" s="22" t="s">
        <v>47</v>
      </c>
      <c r="AD23" s="22" t="s">
        <v>48</v>
      </c>
      <c r="AE23" s="23" t="s">
        <v>179</v>
      </c>
      <c r="AF23" s="23" t="s">
        <v>400</v>
      </c>
      <c r="AG23" s="23" t="s">
        <v>180</v>
      </c>
      <c r="AH23" s="23" t="s">
        <v>181</v>
      </c>
      <c r="AI23" s="142" t="s">
        <v>182</v>
      </c>
      <c r="AJ23" s="143" t="s">
        <v>417</v>
      </c>
      <c r="AK23" s="142" t="s">
        <v>184</v>
      </c>
      <c r="AL23" s="144" t="s">
        <v>190</v>
      </c>
      <c r="AO23" s="107">
        <v>22</v>
      </c>
      <c r="AP23" s="168"/>
    </row>
    <row r="24" spans="1:42" ht="93.75" customHeight="1">
      <c r="A24" s="107">
        <v>12</v>
      </c>
      <c r="B24" s="42">
        <f>VLOOKUP(A24,$AO$2:$AP$199,2,0)</f>
        <v>0</v>
      </c>
      <c r="C24" s="32" t="e">
        <f>VLOOKUP(B24,'Payroll list'!$B$7:AM$657,2,0)</f>
        <v>#N/A</v>
      </c>
      <c r="D24" s="40" t="e">
        <f>VLOOKUP(B24,'Payroll list'!$B$7:AM$657,3,0)</f>
        <v>#N/A</v>
      </c>
      <c r="E24" s="40" t="e">
        <f>VLOOKUP(B24,'Payroll list'!$B$7:$AM$657,4,0)</f>
        <v>#N/A</v>
      </c>
      <c r="F24" s="34" t="e">
        <f>VLOOKUP(B24,'Payroll list'!$B$7:$AM$657,5,0)</f>
        <v>#N/A</v>
      </c>
      <c r="G24" s="35" t="e">
        <f>VLOOKUP(B24,'Payroll list'!$B$7:$AM$657,6,0)</f>
        <v>#N/A</v>
      </c>
      <c r="H24" s="36" t="e">
        <f>VLOOKUP(B24,'Payroll list'!$B$7:$AM$657,7,0)</f>
        <v>#N/A</v>
      </c>
      <c r="I24" s="36" t="e">
        <f>VLOOKUP(B24,'Payroll list'!$B$7:$AM$657,8,0)</f>
        <v>#N/A</v>
      </c>
      <c r="J24" s="36" t="e">
        <f>VLOOKUP(B24,'Payroll list'!$B$7:$AM$657,9,0)</f>
        <v>#N/A</v>
      </c>
      <c r="K24" s="37" t="e">
        <f>VLOOKUP(B24,'Payroll list'!$B$7:$AM$657,10,0)</f>
        <v>#N/A</v>
      </c>
      <c r="L24" s="38" t="e">
        <f>VLOOKUP(B24,'Payroll list'!$B$7:$AM$657,11,0)</f>
        <v>#N/A</v>
      </c>
      <c r="M24" s="38" t="e">
        <f>VLOOKUP(B24,'Payroll list'!$B$7:$AM$657,12,0)</f>
        <v>#N/A</v>
      </c>
      <c r="N24" s="33" t="e">
        <f>VLOOKUP(B24,'Payroll list'!$B$7:AX$657,13,0)</f>
        <v>#N/A</v>
      </c>
      <c r="O24" s="39" t="e">
        <f>VLOOKUP(B24,'Payroll list'!$B$7:AM$657,14,0)</f>
        <v>#N/A</v>
      </c>
      <c r="P24" s="33" t="e">
        <f>VLOOKUP(B24,'Payroll list'!$B$7:AY$657,15,0)</f>
        <v>#N/A</v>
      </c>
      <c r="Q24" s="34" t="e">
        <f>VLOOKUP(B24,'Payroll list'!$B$7:AZ$657,16,0)</f>
        <v>#N/A</v>
      </c>
      <c r="R24" s="33" t="e">
        <f>VLOOKUP(B24,'Payroll list'!$B$7:AZ$657,17,0)</f>
        <v>#N/A</v>
      </c>
      <c r="S24" s="34" t="e">
        <f>VLOOKUP(B24,'Payroll list'!$B$7:BB$657,18,0)</f>
        <v>#N/A</v>
      </c>
      <c r="T24" s="34" t="e">
        <f>VLOOKUP(B24,'Payroll list'!$B$7:BC$657,19,0)</f>
        <v>#N/A</v>
      </c>
      <c r="U24" s="34" t="e">
        <f>VLOOKUP(B24,'Payroll list'!$B$7:BD$657,20,0)</f>
        <v>#N/A</v>
      </c>
      <c r="V24" s="34" t="e">
        <f>VLOOKUP(B24,'Payroll list'!$B$7:BE$657,21,0)</f>
        <v>#N/A</v>
      </c>
      <c r="W24" s="34" t="e">
        <f>VLOOKUP(B24,'Payroll list'!$B$7:BE$657,22,0)</f>
        <v>#N/A</v>
      </c>
      <c r="X24" s="34" t="e">
        <f>VLOOKUP(B24,'Payroll list'!$B$7:BF$657,23,0)</f>
        <v>#N/A</v>
      </c>
      <c r="Y24" s="34" t="e">
        <f>VLOOKUP(B24,'Payroll list'!$B$7:BG$657,24,0)</f>
        <v>#N/A</v>
      </c>
      <c r="Z24" s="34" t="e">
        <f>VLOOKUP(B24,'Payroll list'!$B$7:BH$657,25,0)</f>
        <v>#N/A</v>
      </c>
      <c r="AA24" s="34" t="e">
        <f>VLOOKUP(B24,'Payroll list'!$B$7:BI$657,26,0)</f>
        <v>#N/A</v>
      </c>
      <c r="AB24" s="34" t="e">
        <f>VLOOKUP(B24,'Payroll list'!$B$7:BJ$657,27,0)</f>
        <v>#N/A</v>
      </c>
      <c r="AC24" s="110" t="e">
        <f>VLOOKUP(B24,'Payroll list'!$B$7:BK$657,28,0)</f>
        <v>#N/A</v>
      </c>
      <c r="AD24" s="110" t="e">
        <f>VLOOKUP(B24,'Payroll list'!$B$7:BL$657,29,0)</f>
        <v>#N/A</v>
      </c>
      <c r="AE24" s="34" t="e">
        <f>VLOOKUP(B24,'Payroll list'!$B$7:$AE$645,30,0)</f>
        <v>#N/A</v>
      </c>
      <c r="AF24" s="34" t="e">
        <f>VLOOKUP(B24,'Payroll list'!$B$7:$AF$645,31,0)</f>
        <v>#N/A</v>
      </c>
      <c r="AG24" s="34" t="e">
        <f>VLOOKUP(B24,'Payroll list'!$B$7:$AG$645,32,0)</f>
        <v>#N/A</v>
      </c>
      <c r="AH24" s="34" t="e">
        <f>VLOOKUP(B24,'Payroll list'!$B$7:$AH$645,33,0)</f>
        <v>#N/A</v>
      </c>
      <c r="AI24" s="34" t="e">
        <f>VLOOKUP(B24,'Payroll list'!$B$7:$AI$645,34,0)</f>
        <v>#N/A</v>
      </c>
      <c r="AJ24" s="34" t="e">
        <f>VLOOKUP(B24,'Payroll list'!$B$7:$AJ$645,35,0)</f>
        <v>#N/A</v>
      </c>
      <c r="AK24" s="41" t="e">
        <f>VLOOKUP(B24,'Payroll list'!$B$7:$AK$645,36,0)</f>
        <v>#N/A</v>
      </c>
      <c r="AL24" s="31"/>
      <c r="AM24" s="4"/>
      <c r="AO24" s="107">
        <v>23</v>
      </c>
      <c r="AP24" s="158"/>
    </row>
    <row r="25" spans="1:42" ht="193.5" customHeight="1">
      <c r="A25" s="18" t="s">
        <v>35</v>
      </c>
      <c r="B25" s="21" t="s">
        <v>62</v>
      </c>
      <c r="C25" s="21" t="s">
        <v>63</v>
      </c>
      <c r="D25" s="20" t="s">
        <v>64</v>
      </c>
      <c r="E25" s="20" t="s">
        <v>38</v>
      </c>
      <c r="F25" s="20" t="s">
        <v>224</v>
      </c>
      <c r="G25" s="20" t="s">
        <v>39</v>
      </c>
      <c r="H25" s="20" t="s">
        <v>40</v>
      </c>
      <c r="I25" s="20" t="s">
        <v>225</v>
      </c>
      <c r="J25" s="20" t="s">
        <v>226</v>
      </c>
      <c r="K25" s="20" t="s">
        <v>41</v>
      </c>
      <c r="L25" s="20" t="s">
        <v>42</v>
      </c>
      <c r="M25" s="20" t="s">
        <v>43</v>
      </c>
      <c r="N25" s="20" t="s">
        <v>44</v>
      </c>
      <c r="O25" s="20" t="s">
        <v>45</v>
      </c>
      <c r="P25" s="20" t="s">
        <v>71</v>
      </c>
      <c r="Q25" s="20" t="s">
        <v>65</v>
      </c>
      <c r="R25" s="58" t="s">
        <v>70</v>
      </c>
      <c r="S25" s="59" t="s">
        <v>69</v>
      </c>
      <c r="T25" s="59" t="s">
        <v>171</v>
      </c>
      <c r="U25" s="59" t="s">
        <v>172</v>
      </c>
      <c r="V25" s="59" t="s">
        <v>173</v>
      </c>
      <c r="W25" s="59" t="s">
        <v>232</v>
      </c>
      <c r="X25" s="59" t="s">
        <v>217</v>
      </c>
      <c r="Y25" s="59" t="s">
        <v>117</v>
      </c>
      <c r="Z25" s="59" t="s">
        <v>174</v>
      </c>
      <c r="AA25" s="114" t="s">
        <v>175</v>
      </c>
      <c r="AB25" s="20" t="s">
        <v>46</v>
      </c>
      <c r="AC25" s="22" t="s">
        <v>47</v>
      </c>
      <c r="AD25" s="22" t="s">
        <v>48</v>
      </c>
      <c r="AE25" s="23" t="s">
        <v>179</v>
      </c>
      <c r="AF25" s="23" t="s">
        <v>400</v>
      </c>
      <c r="AG25" s="23" t="s">
        <v>180</v>
      </c>
      <c r="AH25" s="23" t="s">
        <v>181</v>
      </c>
      <c r="AI25" s="142" t="s">
        <v>182</v>
      </c>
      <c r="AJ25" s="143" t="s">
        <v>417</v>
      </c>
      <c r="AK25" s="142" t="s">
        <v>184</v>
      </c>
      <c r="AL25" s="144" t="s">
        <v>190</v>
      </c>
      <c r="AM25" s="4"/>
      <c r="AO25" s="107">
        <v>24</v>
      </c>
      <c r="AP25" s="138"/>
    </row>
    <row r="26" spans="1:42" ht="93.75" customHeight="1">
      <c r="A26" s="107">
        <v>13</v>
      </c>
      <c r="B26" s="42">
        <f>VLOOKUP(A26,$AO$2:$AP$199,2,0)</f>
        <v>0</v>
      </c>
      <c r="C26" s="32" t="e">
        <f>VLOOKUP(B26,'Payroll list'!$B$7:AM$657,2,0)</f>
        <v>#N/A</v>
      </c>
      <c r="D26" s="40" t="e">
        <f>VLOOKUP(B26,'Payroll list'!$B$7:AM$657,3,0)</f>
        <v>#N/A</v>
      </c>
      <c r="E26" s="40" t="e">
        <f>VLOOKUP(B26,'Payroll list'!$B$7:$AM$657,4,0)</f>
        <v>#N/A</v>
      </c>
      <c r="F26" s="34" t="e">
        <f>VLOOKUP(B26,'Payroll list'!$B$7:$AM$657,5,0)</f>
        <v>#N/A</v>
      </c>
      <c r="G26" s="35" t="e">
        <f>VLOOKUP(B26,'Payroll list'!$B$7:$AM$657,6,0)</f>
        <v>#N/A</v>
      </c>
      <c r="H26" s="36" t="e">
        <f>VLOOKUP(B26,'Payroll list'!$B$7:$AM$657,7,0)</f>
        <v>#N/A</v>
      </c>
      <c r="I26" s="36" t="e">
        <f>VLOOKUP(B26,'Payroll list'!$B$7:$AM$657,8,0)</f>
        <v>#N/A</v>
      </c>
      <c r="J26" s="36" t="e">
        <f>VLOOKUP(B26,'Payroll list'!$B$7:$AM$657,9,0)</f>
        <v>#N/A</v>
      </c>
      <c r="K26" s="37" t="e">
        <f>VLOOKUP(B26,'Payroll list'!$B$7:$AM$657,10,0)</f>
        <v>#N/A</v>
      </c>
      <c r="L26" s="38" t="e">
        <f>VLOOKUP(B26,'Payroll list'!$B$7:$AM$657,11,0)</f>
        <v>#N/A</v>
      </c>
      <c r="M26" s="38" t="e">
        <f>VLOOKUP(B26,'Payroll list'!$B$7:$AM$657,12,0)</f>
        <v>#N/A</v>
      </c>
      <c r="N26" s="33" t="e">
        <f>VLOOKUP(B26,'Payroll list'!$B$7:AX$657,13,0)</f>
        <v>#N/A</v>
      </c>
      <c r="O26" s="39" t="e">
        <f>VLOOKUP(B26,'Payroll list'!$B$7:AM$657,14,0)</f>
        <v>#N/A</v>
      </c>
      <c r="P26" s="33" t="e">
        <f>VLOOKUP(B26,'Payroll list'!$B$7:AY$657,15,0)</f>
        <v>#N/A</v>
      </c>
      <c r="Q26" s="34" t="e">
        <f>VLOOKUP(B26,'Payroll list'!$B$7:AZ$657,16,0)</f>
        <v>#N/A</v>
      </c>
      <c r="R26" s="33" t="e">
        <f>VLOOKUP(B26,'Payroll list'!$B$7:AZ$657,17,0)</f>
        <v>#N/A</v>
      </c>
      <c r="S26" s="34" t="e">
        <f>VLOOKUP(B26,'Payroll list'!$B$7:BB$657,18,0)</f>
        <v>#N/A</v>
      </c>
      <c r="T26" s="34" t="e">
        <f>VLOOKUP(B26,'Payroll list'!$B$7:BC$657,19,0)</f>
        <v>#N/A</v>
      </c>
      <c r="U26" s="34" t="e">
        <f>VLOOKUP(B26,'Payroll list'!$B$7:BD$657,20,0)</f>
        <v>#N/A</v>
      </c>
      <c r="V26" s="34" t="e">
        <f>VLOOKUP(B26,'Payroll list'!$B$7:BE$657,21,0)</f>
        <v>#N/A</v>
      </c>
      <c r="W26" s="34" t="e">
        <f>VLOOKUP(B26,'Payroll list'!$B$7:BE$657,22,0)</f>
        <v>#N/A</v>
      </c>
      <c r="X26" s="34" t="e">
        <f>VLOOKUP(B26,'Payroll list'!$B$7:BF$657,23,0)</f>
        <v>#N/A</v>
      </c>
      <c r="Y26" s="34" t="e">
        <f>VLOOKUP(B26,'Payroll list'!$B$7:BG$657,24,0)</f>
        <v>#N/A</v>
      </c>
      <c r="Z26" s="34" t="e">
        <f>VLOOKUP(B26,'Payroll list'!$B$7:BH$657,25,0)</f>
        <v>#N/A</v>
      </c>
      <c r="AA26" s="34" t="e">
        <f>VLOOKUP(B26,'Payroll list'!$B$7:BI$657,26,0)</f>
        <v>#N/A</v>
      </c>
      <c r="AB26" s="34" t="e">
        <f>VLOOKUP(B26,'Payroll list'!$B$7:BJ$657,27,0)</f>
        <v>#N/A</v>
      </c>
      <c r="AC26" s="110" t="e">
        <f>VLOOKUP(B26,'Payroll list'!$B$7:BK$657,28,0)</f>
        <v>#N/A</v>
      </c>
      <c r="AD26" s="110" t="e">
        <f>VLOOKUP(B26,'Payroll list'!$B$7:BL$657,29,0)</f>
        <v>#N/A</v>
      </c>
      <c r="AE26" s="34" t="e">
        <f>VLOOKUP(B26,'Payroll list'!$B$7:$AE$645,30,0)</f>
        <v>#N/A</v>
      </c>
      <c r="AF26" s="34" t="e">
        <f>VLOOKUP(B26,'Payroll list'!$B$7:$AF$645,31,0)</f>
        <v>#N/A</v>
      </c>
      <c r="AG26" s="34" t="e">
        <f>VLOOKUP(B26,'Payroll list'!$B$7:$AG$645,32,0)</f>
        <v>#N/A</v>
      </c>
      <c r="AH26" s="34" t="e">
        <f>VLOOKUP(B26,'Payroll list'!$B$7:$AH$645,33,0)</f>
        <v>#N/A</v>
      </c>
      <c r="AI26" s="34" t="e">
        <f>VLOOKUP(B26,'Payroll list'!$B$7:$AI$645,34,0)</f>
        <v>#N/A</v>
      </c>
      <c r="AJ26" s="34" t="e">
        <f>VLOOKUP(B26,'Payroll list'!$B$7:$AJ$645,35,0)</f>
        <v>#N/A</v>
      </c>
      <c r="AK26" s="41" t="e">
        <f>VLOOKUP(B26,'Payroll list'!$B$7:$AK$645,36,0)</f>
        <v>#N/A</v>
      </c>
      <c r="AL26" s="31"/>
      <c r="AM26" s="4"/>
      <c r="AO26" s="107">
        <v>25</v>
      </c>
      <c r="AP26" s="163"/>
    </row>
    <row r="27" spans="1:42" ht="193.5" customHeight="1">
      <c r="A27" s="18" t="s">
        <v>35</v>
      </c>
      <c r="B27" s="21" t="s">
        <v>62</v>
      </c>
      <c r="C27" s="21" t="s">
        <v>63</v>
      </c>
      <c r="D27" s="20" t="s">
        <v>64</v>
      </c>
      <c r="E27" s="20" t="s">
        <v>38</v>
      </c>
      <c r="F27" s="20" t="s">
        <v>224</v>
      </c>
      <c r="G27" s="20" t="s">
        <v>39</v>
      </c>
      <c r="H27" s="20" t="s">
        <v>40</v>
      </c>
      <c r="I27" s="20" t="s">
        <v>225</v>
      </c>
      <c r="J27" s="20" t="s">
        <v>226</v>
      </c>
      <c r="K27" s="20" t="s">
        <v>41</v>
      </c>
      <c r="L27" s="20" t="s">
        <v>42</v>
      </c>
      <c r="M27" s="20" t="s">
        <v>43</v>
      </c>
      <c r="N27" s="20" t="s">
        <v>44</v>
      </c>
      <c r="O27" s="20" t="s">
        <v>45</v>
      </c>
      <c r="P27" s="20" t="s">
        <v>71</v>
      </c>
      <c r="Q27" s="20" t="s">
        <v>65</v>
      </c>
      <c r="R27" s="58" t="s">
        <v>70</v>
      </c>
      <c r="S27" s="59" t="s">
        <v>69</v>
      </c>
      <c r="T27" s="59" t="s">
        <v>171</v>
      </c>
      <c r="U27" s="59" t="s">
        <v>172</v>
      </c>
      <c r="V27" s="59" t="s">
        <v>173</v>
      </c>
      <c r="W27" s="59" t="s">
        <v>232</v>
      </c>
      <c r="X27" s="59" t="s">
        <v>217</v>
      </c>
      <c r="Y27" s="59" t="s">
        <v>117</v>
      </c>
      <c r="Z27" s="59" t="s">
        <v>174</v>
      </c>
      <c r="AA27" s="114" t="s">
        <v>175</v>
      </c>
      <c r="AB27" s="20" t="s">
        <v>46</v>
      </c>
      <c r="AC27" s="22" t="s">
        <v>47</v>
      </c>
      <c r="AD27" s="22" t="s">
        <v>48</v>
      </c>
      <c r="AE27" s="23" t="s">
        <v>179</v>
      </c>
      <c r="AF27" s="23" t="s">
        <v>400</v>
      </c>
      <c r="AG27" s="23" t="s">
        <v>180</v>
      </c>
      <c r="AH27" s="23" t="s">
        <v>181</v>
      </c>
      <c r="AI27" s="142" t="s">
        <v>182</v>
      </c>
      <c r="AJ27" s="143" t="s">
        <v>417</v>
      </c>
      <c r="AK27" s="142" t="s">
        <v>184</v>
      </c>
      <c r="AL27" s="144" t="s">
        <v>190</v>
      </c>
      <c r="AM27" s="4"/>
      <c r="AO27" s="107">
        <v>26</v>
      </c>
      <c r="AP27" s="163"/>
    </row>
    <row r="28" spans="1:42" ht="93.75" customHeight="1">
      <c r="A28" s="107">
        <v>14</v>
      </c>
      <c r="B28" s="42">
        <f>VLOOKUP(A28,$AO$2:$AP$199,2,0)</f>
        <v>0</v>
      </c>
      <c r="C28" s="32" t="e">
        <f>VLOOKUP(B28,'Payroll list'!$B$7:AM$657,2,0)</f>
        <v>#N/A</v>
      </c>
      <c r="D28" s="40" t="e">
        <f>VLOOKUP(B28,'Payroll list'!$B$7:AM$657,3,0)</f>
        <v>#N/A</v>
      </c>
      <c r="E28" s="40" t="e">
        <f>VLOOKUP(B28,'Payroll list'!$B$7:$AM$657,4,0)</f>
        <v>#N/A</v>
      </c>
      <c r="F28" s="34" t="e">
        <f>VLOOKUP(B28,'Payroll list'!$B$7:$AM$657,5,0)</f>
        <v>#N/A</v>
      </c>
      <c r="G28" s="35" t="e">
        <f>VLOOKUP(B28,'Payroll list'!$B$7:$AM$657,6,0)</f>
        <v>#N/A</v>
      </c>
      <c r="H28" s="36" t="e">
        <f>VLOOKUP(B28,'Payroll list'!$B$7:$AM$657,7,0)</f>
        <v>#N/A</v>
      </c>
      <c r="I28" s="36" t="e">
        <f>VLOOKUP(B28,'Payroll list'!$B$7:$AM$657,8,0)</f>
        <v>#N/A</v>
      </c>
      <c r="J28" s="36" t="e">
        <f>VLOOKUP(B28,'Payroll list'!$B$7:$AM$657,9,0)</f>
        <v>#N/A</v>
      </c>
      <c r="K28" s="37" t="e">
        <f>VLOOKUP(B28,'Payroll list'!$B$7:$AM$657,10,0)</f>
        <v>#N/A</v>
      </c>
      <c r="L28" s="38" t="e">
        <f>VLOOKUP(B28,'Payroll list'!$B$7:$AM$657,11,0)</f>
        <v>#N/A</v>
      </c>
      <c r="M28" s="38" t="e">
        <f>VLOOKUP(B28,'Payroll list'!$B$7:$AM$657,12,0)</f>
        <v>#N/A</v>
      </c>
      <c r="N28" s="33" t="e">
        <f>VLOOKUP(B28,'Payroll list'!$B$7:AX$657,13,0)</f>
        <v>#N/A</v>
      </c>
      <c r="O28" s="39" t="e">
        <f>VLOOKUP(B28,'Payroll list'!$B$7:AM$657,14,0)</f>
        <v>#N/A</v>
      </c>
      <c r="P28" s="33" t="e">
        <f>VLOOKUP(B28,'Payroll list'!$B$7:AY$657,15,0)</f>
        <v>#N/A</v>
      </c>
      <c r="Q28" s="34" t="e">
        <f>VLOOKUP(B28,'Payroll list'!$B$7:AZ$657,16,0)</f>
        <v>#N/A</v>
      </c>
      <c r="R28" s="33" t="e">
        <f>VLOOKUP(B28,'Payroll list'!$B$7:AZ$657,17,0)</f>
        <v>#N/A</v>
      </c>
      <c r="S28" s="34" t="e">
        <f>VLOOKUP(B28,'Payroll list'!$B$7:BB$657,18,0)</f>
        <v>#N/A</v>
      </c>
      <c r="T28" s="34" t="e">
        <f>VLOOKUP(B28,'Payroll list'!$B$7:BC$657,19,0)</f>
        <v>#N/A</v>
      </c>
      <c r="U28" s="34" t="e">
        <f>VLOOKUP(B28,'Payroll list'!$B$7:BD$657,20,0)</f>
        <v>#N/A</v>
      </c>
      <c r="V28" s="34" t="e">
        <f>VLOOKUP(B28,'Payroll list'!$B$7:BE$657,21,0)</f>
        <v>#N/A</v>
      </c>
      <c r="W28" s="34" t="e">
        <f>VLOOKUP(B28,'Payroll list'!$B$7:BE$657,22,0)</f>
        <v>#N/A</v>
      </c>
      <c r="X28" s="34" t="e">
        <f>VLOOKUP(B28,'Payroll list'!$B$7:BF$657,23,0)</f>
        <v>#N/A</v>
      </c>
      <c r="Y28" s="34" t="e">
        <f>VLOOKUP(B28,'Payroll list'!$B$7:BG$657,24,0)</f>
        <v>#N/A</v>
      </c>
      <c r="Z28" s="34" t="e">
        <f>VLOOKUP(B28,'Payroll list'!$B$7:BH$657,25,0)</f>
        <v>#N/A</v>
      </c>
      <c r="AA28" s="34" t="e">
        <f>VLOOKUP(B28,'Payroll list'!$B$7:BI$657,26,0)</f>
        <v>#N/A</v>
      </c>
      <c r="AB28" s="34" t="e">
        <f>VLOOKUP(B28,'Payroll list'!$B$7:BJ$657,27,0)</f>
        <v>#N/A</v>
      </c>
      <c r="AC28" s="110" t="e">
        <f>VLOOKUP(B28,'Payroll list'!$B$7:BK$657,28,0)</f>
        <v>#N/A</v>
      </c>
      <c r="AD28" s="110" t="e">
        <f>VLOOKUP(B28,'Payroll list'!$B$7:BL$657,29,0)</f>
        <v>#N/A</v>
      </c>
      <c r="AE28" s="34" t="e">
        <f>VLOOKUP(B28,'Payroll list'!$B$7:$AE$645,30,0)</f>
        <v>#N/A</v>
      </c>
      <c r="AF28" s="34" t="e">
        <f>VLOOKUP(B28,'Payroll list'!$B$7:$AF$645,31,0)</f>
        <v>#N/A</v>
      </c>
      <c r="AG28" s="34" t="e">
        <f>VLOOKUP(B28,'Payroll list'!$B$7:$AG$645,32,0)</f>
        <v>#N/A</v>
      </c>
      <c r="AH28" s="34" t="e">
        <f>VLOOKUP(B28,'Payroll list'!$B$7:$AH$645,33,0)</f>
        <v>#N/A</v>
      </c>
      <c r="AI28" s="34" t="e">
        <f>VLOOKUP(B28,'Payroll list'!$B$7:$AI$645,34,0)</f>
        <v>#N/A</v>
      </c>
      <c r="AJ28" s="34" t="e">
        <f>VLOOKUP(B28,'Payroll list'!$B$7:$AJ$645,35,0)</f>
        <v>#N/A</v>
      </c>
      <c r="AK28" s="41" t="e">
        <f>VLOOKUP(B28,'Payroll list'!$B$7:$AK$645,36,0)</f>
        <v>#N/A</v>
      </c>
      <c r="AL28" s="31"/>
      <c r="AM28" s="4"/>
      <c r="AO28" s="107">
        <v>27</v>
      </c>
      <c r="AP28" s="189"/>
    </row>
    <row r="29" spans="1:42" ht="193.5" customHeight="1">
      <c r="A29" s="18" t="s">
        <v>35</v>
      </c>
      <c r="B29" s="21" t="s">
        <v>62</v>
      </c>
      <c r="C29" s="21" t="s">
        <v>63</v>
      </c>
      <c r="D29" s="20" t="s">
        <v>64</v>
      </c>
      <c r="E29" s="20" t="s">
        <v>38</v>
      </c>
      <c r="F29" s="20" t="s">
        <v>224</v>
      </c>
      <c r="G29" s="20" t="s">
        <v>39</v>
      </c>
      <c r="H29" s="20" t="s">
        <v>40</v>
      </c>
      <c r="I29" s="20" t="s">
        <v>225</v>
      </c>
      <c r="J29" s="20" t="s">
        <v>226</v>
      </c>
      <c r="K29" s="20" t="s">
        <v>41</v>
      </c>
      <c r="L29" s="20" t="s">
        <v>42</v>
      </c>
      <c r="M29" s="20" t="s">
        <v>43</v>
      </c>
      <c r="N29" s="20" t="s">
        <v>44</v>
      </c>
      <c r="O29" s="20" t="s">
        <v>45</v>
      </c>
      <c r="P29" s="20" t="s">
        <v>71</v>
      </c>
      <c r="Q29" s="20" t="s">
        <v>65</v>
      </c>
      <c r="R29" s="58" t="s">
        <v>70</v>
      </c>
      <c r="S29" s="59" t="s">
        <v>69</v>
      </c>
      <c r="T29" s="59" t="s">
        <v>171</v>
      </c>
      <c r="U29" s="59" t="s">
        <v>172</v>
      </c>
      <c r="V29" s="59" t="s">
        <v>173</v>
      </c>
      <c r="W29" s="59" t="s">
        <v>232</v>
      </c>
      <c r="X29" s="59" t="s">
        <v>217</v>
      </c>
      <c r="Y29" s="59" t="s">
        <v>117</v>
      </c>
      <c r="Z29" s="59" t="s">
        <v>174</v>
      </c>
      <c r="AA29" s="114" t="s">
        <v>175</v>
      </c>
      <c r="AB29" s="20" t="s">
        <v>46</v>
      </c>
      <c r="AC29" s="22" t="s">
        <v>47</v>
      </c>
      <c r="AD29" s="22" t="s">
        <v>48</v>
      </c>
      <c r="AE29" s="23" t="s">
        <v>179</v>
      </c>
      <c r="AF29" s="23" t="s">
        <v>400</v>
      </c>
      <c r="AG29" s="23" t="s">
        <v>180</v>
      </c>
      <c r="AH29" s="23" t="s">
        <v>181</v>
      </c>
      <c r="AI29" s="142" t="s">
        <v>182</v>
      </c>
      <c r="AJ29" s="143" t="s">
        <v>417</v>
      </c>
      <c r="AK29" s="142" t="s">
        <v>184</v>
      </c>
      <c r="AL29" s="144" t="s">
        <v>190</v>
      </c>
      <c r="AM29" s="4"/>
      <c r="AO29" s="107">
        <v>28</v>
      </c>
      <c r="AP29" s="189"/>
    </row>
    <row r="30" spans="1:42" ht="93.75" customHeight="1">
      <c r="A30" s="107">
        <v>15</v>
      </c>
      <c r="B30" s="42">
        <f>VLOOKUP(A30,$AO$2:$AP$199,2,0)</f>
        <v>0</v>
      </c>
      <c r="C30" s="32" t="e">
        <f>VLOOKUP(B30,'Payroll list'!$B$7:AM$657,2,0)</f>
        <v>#N/A</v>
      </c>
      <c r="D30" s="40" t="e">
        <f>VLOOKUP(B30,'Payroll list'!$B$7:AM$657,3,0)</f>
        <v>#N/A</v>
      </c>
      <c r="E30" s="40" t="e">
        <f>VLOOKUP(B30,'Payroll list'!$B$7:$AM$657,4,0)</f>
        <v>#N/A</v>
      </c>
      <c r="F30" s="34" t="e">
        <f>VLOOKUP(B30,'Payroll list'!$B$7:$AM$657,5,0)</f>
        <v>#N/A</v>
      </c>
      <c r="G30" s="35" t="e">
        <f>VLOOKUP(B30,'Payroll list'!$B$7:$AM$657,6,0)</f>
        <v>#N/A</v>
      </c>
      <c r="H30" s="36" t="e">
        <f>VLOOKUP(B30,'Payroll list'!$B$7:$AM$657,7,0)</f>
        <v>#N/A</v>
      </c>
      <c r="I30" s="36" t="e">
        <f>VLOOKUP(B30,'Payroll list'!$B$7:$AM$657,8,0)</f>
        <v>#N/A</v>
      </c>
      <c r="J30" s="36" t="e">
        <f>VLOOKUP(B30,'Payroll list'!$B$7:$AM$657,9,0)</f>
        <v>#N/A</v>
      </c>
      <c r="K30" s="37" t="e">
        <f>VLOOKUP(B30,'Payroll list'!$B$7:$AM$657,10,0)</f>
        <v>#N/A</v>
      </c>
      <c r="L30" s="38" t="e">
        <f>VLOOKUP(B30,'Payroll list'!$B$7:$AM$657,11,0)</f>
        <v>#N/A</v>
      </c>
      <c r="M30" s="38" t="e">
        <f>VLOOKUP(B30,'Payroll list'!$B$7:$AM$657,12,0)</f>
        <v>#N/A</v>
      </c>
      <c r="N30" s="33" t="e">
        <f>VLOOKUP(B30,'Payroll list'!$B$7:AX$657,13,0)</f>
        <v>#N/A</v>
      </c>
      <c r="O30" s="39" t="e">
        <f>VLOOKUP(B30,'Payroll list'!$B$7:AM$657,14,0)</f>
        <v>#N/A</v>
      </c>
      <c r="P30" s="33" t="e">
        <f>VLOOKUP(B30,'Payroll list'!$B$7:AY$657,15,0)</f>
        <v>#N/A</v>
      </c>
      <c r="Q30" s="34" t="e">
        <f>VLOOKUP(B30,'Payroll list'!$B$7:AZ$657,16,0)</f>
        <v>#N/A</v>
      </c>
      <c r="R30" s="33" t="e">
        <f>VLOOKUP(B30,'Payroll list'!$B$7:AZ$657,17,0)</f>
        <v>#N/A</v>
      </c>
      <c r="S30" s="34" t="e">
        <f>VLOOKUP(B30,'Payroll list'!$B$7:BB$657,18,0)</f>
        <v>#N/A</v>
      </c>
      <c r="T30" s="34" t="e">
        <f>VLOOKUP(B30,'Payroll list'!$B$7:BC$657,19,0)</f>
        <v>#N/A</v>
      </c>
      <c r="U30" s="34" t="e">
        <f>VLOOKUP(B30,'Payroll list'!$B$7:BD$657,20,0)</f>
        <v>#N/A</v>
      </c>
      <c r="V30" s="34" t="e">
        <f>VLOOKUP(B30,'Payroll list'!$B$7:BE$657,21,0)</f>
        <v>#N/A</v>
      </c>
      <c r="W30" s="34" t="e">
        <f>VLOOKUP(B30,'Payroll list'!$B$7:BE$657,22,0)</f>
        <v>#N/A</v>
      </c>
      <c r="X30" s="34" t="e">
        <f>VLOOKUP(B30,'Payroll list'!$B$7:BF$657,23,0)</f>
        <v>#N/A</v>
      </c>
      <c r="Y30" s="34" t="e">
        <f>VLOOKUP(B30,'Payroll list'!$B$7:BG$657,24,0)</f>
        <v>#N/A</v>
      </c>
      <c r="Z30" s="34" t="e">
        <f>VLOOKUP(B30,'Payroll list'!$B$7:BH$657,25,0)</f>
        <v>#N/A</v>
      </c>
      <c r="AA30" s="34" t="e">
        <f>VLOOKUP(B30,'Payroll list'!$B$7:BI$657,26,0)</f>
        <v>#N/A</v>
      </c>
      <c r="AB30" s="34" t="e">
        <f>VLOOKUP(B30,'Payroll list'!$B$7:BJ$657,27,0)</f>
        <v>#N/A</v>
      </c>
      <c r="AC30" s="110" t="e">
        <f>VLOOKUP(B30,'Payroll list'!$B$7:BK$657,28,0)</f>
        <v>#N/A</v>
      </c>
      <c r="AD30" s="110" t="e">
        <f>VLOOKUP(B30,'Payroll list'!$B$7:BL$657,29,0)</f>
        <v>#N/A</v>
      </c>
      <c r="AE30" s="34" t="e">
        <f>VLOOKUP(B30,'Payroll list'!$B$7:$AE$645,30,0)</f>
        <v>#N/A</v>
      </c>
      <c r="AF30" s="34" t="e">
        <f>VLOOKUP(B30,'Payroll list'!$B$7:$AF$645,31,0)</f>
        <v>#N/A</v>
      </c>
      <c r="AG30" s="34" t="e">
        <f>VLOOKUP(B30,'Payroll list'!$B$7:$AG$645,32,0)</f>
        <v>#N/A</v>
      </c>
      <c r="AH30" s="34" t="e">
        <f>VLOOKUP(B30,'Payroll list'!$B$7:$AH$645,33,0)</f>
        <v>#N/A</v>
      </c>
      <c r="AI30" s="34" t="e">
        <f>VLOOKUP(B30,'Payroll list'!$B$7:$AI$645,34,0)</f>
        <v>#N/A</v>
      </c>
      <c r="AJ30" s="34" t="e">
        <f>VLOOKUP(B30,'Payroll list'!$B$7:$AJ$645,35,0)</f>
        <v>#N/A</v>
      </c>
      <c r="AK30" s="41" t="e">
        <f>VLOOKUP(B30,'Payroll list'!$B$7:$AK$645,36,0)</f>
        <v>#N/A</v>
      </c>
      <c r="AL30" s="31"/>
      <c r="AM30" s="4"/>
      <c r="AO30" s="107">
        <v>29</v>
      </c>
      <c r="AP30" s="163"/>
    </row>
    <row r="31" spans="1:42" ht="193.5" customHeight="1">
      <c r="A31" s="18" t="s">
        <v>35</v>
      </c>
      <c r="B31" s="21" t="s">
        <v>62</v>
      </c>
      <c r="C31" s="21" t="s">
        <v>63</v>
      </c>
      <c r="D31" s="20" t="s">
        <v>64</v>
      </c>
      <c r="E31" s="20" t="s">
        <v>38</v>
      </c>
      <c r="F31" s="20" t="s">
        <v>224</v>
      </c>
      <c r="G31" s="20" t="s">
        <v>39</v>
      </c>
      <c r="H31" s="20" t="s">
        <v>40</v>
      </c>
      <c r="I31" s="20" t="s">
        <v>225</v>
      </c>
      <c r="J31" s="20" t="s">
        <v>226</v>
      </c>
      <c r="K31" s="20" t="s">
        <v>41</v>
      </c>
      <c r="L31" s="20" t="s">
        <v>42</v>
      </c>
      <c r="M31" s="20" t="s">
        <v>43</v>
      </c>
      <c r="N31" s="20" t="s">
        <v>44</v>
      </c>
      <c r="O31" s="20" t="s">
        <v>45</v>
      </c>
      <c r="P31" s="20" t="s">
        <v>71</v>
      </c>
      <c r="Q31" s="20" t="s">
        <v>65</v>
      </c>
      <c r="R31" s="58" t="s">
        <v>70</v>
      </c>
      <c r="S31" s="59" t="s">
        <v>69</v>
      </c>
      <c r="T31" s="59" t="s">
        <v>171</v>
      </c>
      <c r="U31" s="59" t="s">
        <v>172</v>
      </c>
      <c r="V31" s="59" t="s">
        <v>173</v>
      </c>
      <c r="W31" s="59" t="s">
        <v>232</v>
      </c>
      <c r="X31" s="59" t="s">
        <v>217</v>
      </c>
      <c r="Y31" s="59" t="s">
        <v>117</v>
      </c>
      <c r="Z31" s="59" t="s">
        <v>174</v>
      </c>
      <c r="AA31" s="114" t="s">
        <v>175</v>
      </c>
      <c r="AB31" s="20" t="s">
        <v>46</v>
      </c>
      <c r="AC31" s="22" t="s">
        <v>47</v>
      </c>
      <c r="AD31" s="22" t="s">
        <v>48</v>
      </c>
      <c r="AE31" s="23" t="s">
        <v>179</v>
      </c>
      <c r="AF31" s="23" t="s">
        <v>400</v>
      </c>
      <c r="AG31" s="23" t="s">
        <v>180</v>
      </c>
      <c r="AH31" s="23" t="s">
        <v>181</v>
      </c>
      <c r="AI31" s="142" t="s">
        <v>182</v>
      </c>
      <c r="AJ31" s="143" t="s">
        <v>417</v>
      </c>
      <c r="AK31" s="142" t="s">
        <v>184</v>
      </c>
      <c r="AL31" s="144" t="s">
        <v>190</v>
      </c>
      <c r="AM31" s="4"/>
      <c r="AO31" s="107">
        <v>30</v>
      </c>
      <c r="AP31" s="158"/>
    </row>
    <row r="32" spans="1:42" ht="93.75" customHeight="1">
      <c r="A32" s="107">
        <v>16</v>
      </c>
      <c r="B32" s="42">
        <f>VLOOKUP(A32,$AO$2:$AP$199,2,0)</f>
        <v>0</v>
      </c>
      <c r="C32" s="32" t="e">
        <f>VLOOKUP(B32,'Payroll list'!$B$7:AM$657,2,0)</f>
        <v>#N/A</v>
      </c>
      <c r="D32" s="40" t="e">
        <f>VLOOKUP(B32,'Payroll list'!$B$7:AM$657,3,0)</f>
        <v>#N/A</v>
      </c>
      <c r="E32" s="40" t="e">
        <f>VLOOKUP(B32,'Payroll list'!$B$7:$AM$657,4,0)</f>
        <v>#N/A</v>
      </c>
      <c r="F32" s="34" t="e">
        <f>VLOOKUP(B32,'Payroll list'!$B$7:$AM$657,5,0)</f>
        <v>#N/A</v>
      </c>
      <c r="G32" s="35" t="e">
        <f>VLOOKUP(B32,'Payroll list'!$B$7:$AM$657,6,0)</f>
        <v>#N/A</v>
      </c>
      <c r="H32" s="36" t="e">
        <f>VLOOKUP(B32,'Payroll list'!$B$7:$AM$657,7,0)</f>
        <v>#N/A</v>
      </c>
      <c r="I32" s="36" t="e">
        <f>VLOOKUP(B32,'Payroll list'!$B$7:$AM$657,8,0)</f>
        <v>#N/A</v>
      </c>
      <c r="J32" s="36" t="e">
        <f>VLOOKUP(B32,'Payroll list'!$B$7:$AM$657,9,0)</f>
        <v>#N/A</v>
      </c>
      <c r="K32" s="37" t="e">
        <f>VLOOKUP(B32,'Payroll list'!$B$7:$AM$657,10,0)</f>
        <v>#N/A</v>
      </c>
      <c r="L32" s="38" t="e">
        <f>VLOOKUP(B32,'Payroll list'!$B$7:$AM$657,11,0)</f>
        <v>#N/A</v>
      </c>
      <c r="M32" s="38" t="e">
        <f>VLOOKUP(B32,'Payroll list'!$B$7:$AM$657,12,0)</f>
        <v>#N/A</v>
      </c>
      <c r="N32" s="33" t="e">
        <f>VLOOKUP(B32,'Payroll list'!$B$7:AX$657,13,0)</f>
        <v>#N/A</v>
      </c>
      <c r="O32" s="39" t="e">
        <f>VLOOKUP(B32,'Payroll list'!$B$7:AM$657,14,0)</f>
        <v>#N/A</v>
      </c>
      <c r="P32" s="33" t="e">
        <f>VLOOKUP(B32,'Payroll list'!$B$7:AY$657,15,0)</f>
        <v>#N/A</v>
      </c>
      <c r="Q32" s="34" t="e">
        <f>VLOOKUP(B32,'Payroll list'!$B$7:AZ$657,16,0)</f>
        <v>#N/A</v>
      </c>
      <c r="R32" s="33" t="e">
        <f>VLOOKUP(B32,'Payroll list'!$B$7:AZ$657,17,0)</f>
        <v>#N/A</v>
      </c>
      <c r="S32" s="34" t="e">
        <f>VLOOKUP(B32,'Payroll list'!$B$7:BB$657,18,0)</f>
        <v>#N/A</v>
      </c>
      <c r="T32" s="34" t="e">
        <f>VLOOKUP(B32,'Payroll list'!$B$7:BC$657,19,0)</f>
        <v>#N/A</v>
      </c>
      <c r="U32" s="34" t="e">
        <f>VLOOKUP(B32,'Payroll list'!$B$7:BD$657,20,0)</f>
        <v>#N/A</v>
      </c>
      <c r="V32" s="34" t="e">
        <f>VLOOKUP(B32,'Payroll list'!$B$7:BE$657,21,0)</f>
        <v>#N/A</v>
      </c>
      <c r="W32" s="34" t="e">
        <f>VLOOKUP(B32,'Payroll list'!$B$7:BE$657,22,0)</f>
        <v>#N/A</v>
      </c>
      <c r="X32" s="34" t="e">
        <f>VLOOKUP(B32,'Payroll list'!$B$7:BF$657,23,0)</f>
        <v>#N/A</v>
      </c>
      <c r="Y32" s="34" t="e">
        <f>VLOOKUP(B32,'Payroll list'!$B$7:BG$657,24,0)</f>
        <v>#N/A</v>
      </c>
      <c r="Z32" s="34" t="e">
        <f>VLOOKUP(B32,'Payroll list'!$B$7:BH$657,25,0)</f>
        <v>#N/A</v>
      </c>
      <c r="AA32" s="34" t="e">
        <f>VLOOKUP(B32,'Payroll list'!$B$7:BI$657,26,0)</f>
        <v>#N/A</v>
      </c>
      <c r="AB32" s="34" t="e">
        <f>VLOOKUP(B32,'Payroll list'!$B$7:BJ$657,27,0)</f>
        <v>#N/A</v>
      </c>
      <c r="AC32" s="110" t="e">
        <f>VLOOKUP(B32,'Payroll list'!$B$7:BK$657,28,0)</f>
        <v>#N/A</v>
      </c>
      <c r="AD32" s="110" t="e">
        <f>VLOOKUP(B32,'Payroll list'!$B$7:BL$657,29,0)</f>
        <v>#N/A</v>
      </c>
      <c r="AE32" s="34" t="e">
        <f>VLOOKUP(B32,'Payroll list'!$B$7:$AE$645,30,0)</f>
        <v>#N/A</v>
      </c>
      <c r="AF32" s="34" t="e">
        <f>VLOOKUP(B32,'Payroll list'!$B$7:$AF$645,31,0)</f>
        <v>#N/A</v>
      </c>
      <c r="AG32" s="34" t="e">
        <f>VLOOKUP(B32,'Payroll list'!$B$7:$AG$645,32,0)</f>
        <v>#N/A</v>
      </c>
      <c r="AH32" s="34" t="e">
        <f>VLOOKUP(B32,'Payroll list'!$B$7:$AH$645,33,0)</f>
        <v>#N/A</v>
      </c>
      <c r="AI32" s="34" t="e">
        <f>VLOOKUP(B32,'Payroll list'!$B$7:$AI$645,34,0)</f>
        <v>#N/A</v>
      </c>
      <c r="AJ32" s="34" t="e">
        <f>VLOOKUP(B32,'Payroll list'!$B$7:$AJ$645,35,0)</f>
        <v>#N/A</v>
      </c>
      <c r="AK32" s="41" t="e">
        <f>VLOOKUP(B32,'Payroll list'!$B$7:$AK$645,36,0)</f>
        <v>#N/A</v>
      </c>
      <c r="AL32" s="31"/>
      <c r="AM32" s="4"/>
      <c r="AO32" s="107">
        <v>31</v>
      </c>
      <c r="AP32" s="159"/>
    </row>
    <row r="33" spans="1:42" ht="193.5" customHeight="1">
      <c r="A33" s="18" t="s">
        <v>35</v>
      </c>
      <c r="B33" s="21" t="s">
        <v>62</v>
      </c>
      <c r="C33" s="21" t="s">
        <v>63</v>
      </c>
      <c r="D33" s="20" t="s">
        <v>64</v>
      </c>
      <c r="E33" s="20" t="s">
        <v>38</v>
      </c>
      <c r="F33" s="20" t="s">
        <v>224</v>
      </c>
      <c r="G33" s="20" t="s">
        <v>39</v>
      </c>
      <c r="H33" s="20" t="s">
        <v>40</v>
      </c>
      <c r="I33" s="20" t="s">
        <v>225</v>
      </c>
      <c r="J33" s="20" t="s">
        <v>226</v>
      </c>
      <c r="K33" s="20" t="s">
        <v>41</v>
      </c>
      <c r="L33" s="20" t="s">
        <v>42</v>
      </c>
      <c r="M33" s="20" t="s">
        <v>43</v>
      </c>
      <c r="N33" s="20" t="s">
        <v>44</v>
      </c>
      <c r="O33" s="20" t="s">
        <v>45</v>
      </c>
      <c r="P33" s="20" t="s">
        <v>71</v>
      </c>
      <c r="Q33" s="20" t="s">
        <v>65</v>
      </c>
      <c r="R33" s="58" t="s">
        <v>70</v>
      </c>
      <c r="S33" s="59" t="s">
        <v>69</v>
      </c>
      <c r="T33" s="59" t="s">
        <v>171</v>
      </c>
      <c r="U33" s="59" t="s">
        <v>172</v>
      </c>
      <c r="V33" s="59" t="s">
        <v>173</v>
      </c>
      <c r="W33" s="59" t="s">
        <v>232</v>
      </c>
      <c r="X33" s="59" t="s">
        <v>217</v>
      </c>
      <c r="Y33" s="59" t="s">
        <v>117</v>
      </c>
      <c r="Z33" s="59" t="s">
        <v>174</v>
      </c>
      <c r="AA33" s="114" t="s">
        <v>175</v>
      </c>
      <c r="AB33" s="20" t="s">
        <v>46</v>
      </c>
      <c r="AC33" s="22" t="s">
        <v>47</v>
      </c>
      <c r="AD33" s="22" t="s">
        <v>48</v>
      </c>
      <c r="AE33" s="23" t="s">
        <v>179</v>
      </c>
      <c r="AF33" s="23" t="s">
        <v>400</v>
      </c>
      <c r="AG33" s="23" t="s">
        <v>180</v>
      </c>
      <c r="AH33" s="23" t="s">
        <v>181</v>
      </c>
      <c r="AI33" s="142" t="s">
        <v>182</v>
      </c>
      <c r="AJ33" s="143" t="s">
        <v>417</v>
      </c>
      <c r="AK33" s="142" t="s">
        <v>184</v>
      </c>
      <c r="AL33" s="144" t="s">
        <v>190</v>
      </c>
      <c r="AM33" s="4"/>
      <c r="AO33" s="107">
        <v>32</v>
      </c>
      <c r="AP33" s="163"/>
    </row>
    <row r="34" spans="1:42" ht="93.75" customHeight="1">
      <c r="A34" s="107">
        <v>17</v>
      </c>
      <c r="B34" s="42">
        <f>VLOOKUP(A34,$AO$2:$AP$199,2,0)</f>
        <v>0</v>
      </c>
      <c r="C34" s="32" t="e">
        <f>VLOOKUP(B34,'Payroll list'!$B$7:AM$657,2,0)</f>
        <v>#N/A</v>
      </c>
      <c r="D34" s="40" t="e">
        <f>VLOOKUP(B34,'Payroll list'!$B$7:AM$657,3,0)</f>
        <v>#N/A</v>
      </c>
      <c r="E34" s="40" t="e">
        <f>VLOOKUP(B34,'Payroll list'!$B$7:$AM$657,4,0)</f>
        <v>#N/A</v>
      </c>
      <c r="F34" s="34" t="e">
        <f>VLOOKUP(B34,'Payroll list'!$B$7:$AM$657,5,0)</f>
        <v>#N/A</v>
      </c>
      <c r="G34" s="35" t="e">
        <f>VLOOKUP(B34,'Payroll list'!$B$7:$AM$657,6,0)</f>
        <v>#N/A</v>
      </c>
      <c r="H34" s="36" t="e">
        <f>VLOOKUP(B34,'Payroll list'!$B$7:$AM$657,7,0)</f>
        <v>#N/A</v>
      </c>
      <c r="I34" s="36" t="e">
        <f>VLOOKUP(B34,'Payroll list'!$B$7:$AM$657,8,0)</f>
        <v>#N/A</v>
      </c>
      <c r="J34" s="36" t="e">
        <f>VLOOKUP(B34,'Payroll list'!$B$7:$AM$657,9,0)</f>
        <v>#N/A</v>
      </c>
      <c r="K34" s="37" t="e">
        <f>VLOOKUP(B34,'Payroll list'!$B$7:$AM$657,10,0)</f>
        <v>#N/A</v>
      </c>
      <c r="L34" s="38" t="e">
        <f>VLOOKUP(B34,'Payroll list'!$B$7:$AM$657,11,0)</f>
        <v>#N/A</v>
      </c>
      <c r="M34" s="38" t="e">
        <f>VLOOKUP(B34,'Payroll list'!$B$7:$AM$657,12,0)</f>
        <v>#N/A</v>
      </c>
      <c r="N34" s="33" t="e">
        <f>VLOOKUP(B34,'Payroll list'!$B$7:AX$657,13,0)</f>
        <v>#N/A</v>
      </c>
      <c r="O34" s="39" t="e">
        <f>VLOOKUP(B34,'Payroll list'!$B$7:AM$657,14,0)</f>
        <v>#N/A</v>
      </c>
      <c r="P34" s="33" t="e">
        <f>VLOOKUP(B34,'Payroll list'!$B$7:AY$657,15,0)</f>
        <v>#N/A</v>
      </c>
      <c r="Q34" s="34" t="e">
        <f>VLOOKUP(B34,'Payroll list'!$B$7:AZ$657,16,0)</f>
        <v>#N/A</v>
      </c>
      <c r="R34" s="33" t="e">
        <f>VLOOKUP(B34,'Payroll list'!$B$7:AZ$657,17,0)</f>
        <v>#N/A</v>
      </c>
      <c r="S34" s="34" t="e">
        <f>VLOOKUP(B34,'Payroll list'!$B$7:BB$657,18,0)</f>
        <v>#N/A</v>
      </c>
      <c r="T34" s="34" t="e">
        <f>VLOOKUP(B34,'Payroll list'!$B$7:BC$657,19,0)</f>
        <v>#N/A</v>
      </c>
      <c r="U34" s="34" t="e">
        <f>VLOOKUP(B34,'Payroll list'!$B$7:BD$657,20,0)</f>
        <v>#N/A</v>
      </c>
      <c r="V34" s="34" t="e">
        <f>VLOOKUP(B34,'Payroll list'!$B$7:BE$657,21,0)</f>
        <v>#N/A</v>
      </c>
      <c r="W34" s="34" t="e">
        <f>VLOOKUP(B34,'Payroll list'!$B$7:BE$657,22,0)</f>
        <v>#N/A</v>
      </c>
      <c r="X34" s="34" t="e">
        <f>VLOOKUP(B34,'Payroll list'!$B$7:BF$657,23,0)</f>
        <v>#N/A</v>
      </c>
      <c r="Y34" s="34" t="e">
        <f>VLOOKUP(B34,'Payroll list'!$B$7:BG$657,24,0)</f>
        <v>#N/A</v>
      </c>
      <c r="Z34" s="34" t="e">
        <f>VLOOKUP(B34,'Payroll list'!$B$7:BH$657,25,0)</f>
        <v>#N/A</v>
      </c>
      <c r="AA34" s="34" t="e">
        <f>VLOOKUP(B34,'Payroll list'!$B$7:BI$657,26,0)</f>
        <v>#N/A</v>
      </c>
      <c r="AB34" s="34" t="e">
        <f>VLOOKUP(B34,'Payroll list'!$B$7:BJ$657,27,0)</f>
        <v>#N/A</v>
      </c>
      <c r="AC34" s="110" t="e">
        <f>VLOOKUP(B34,'Payroll list'!$B$7:BK$657,28,0)</f>
        <v>#N/A</v>
      </c>
      <c r="AD34" s="110" t="e">
        <f>VLOOKUP(B34,'Payroll list'!$B$7:BL$657,29,0)</f>
        <v>#N/A</v>
      </c>
      <c r="AE34" s="34" t="e">
        <f>VLOOKUP(B34,'Payroll list'!$B$7:$AE$645,30,0)</f>
        <v>#N/A</v>
      </c>
      <c r="AF34" s="34" t="e">
        <f>VLOOKUP(B34,'Payroll list'!$B$7:$AF$645,31,0)</f>
        <v>#N/A</v>
      </c>
      <c r="AG34" s="34" t="e">
        <f>VLOOKUP(B34,'Payroll list'!$B$7:$AG$645,32,0)</f>
        <v>#N/A</v>
      </c>
      <c r="AH34" s="34" t="e">
        <f>VLOOKUP(B34,'Payroll list'!$B$7:$AH$645,33,0)</f>
        <v>#N/A</v>
      </c>
      <c r="AI34" s="34" t="e">
        <f>VLOOKUP(B34,'Payroll list'!$B$7:$AI$645,34,0)</f>
        <v>#N/A</v>
      </c>
      <c r="AJ34" s="34" t="e">
        <f>VLOOKUP(B34,'Payroll list'!$B$7:$AJ$645,35,0)</f>
        <v>#N/A</v>
      </c>
      <c r="AK34" s="41" t="e">
        <f>VLOOKUP(B34,'Payroll list'!$B$7:$AK$645,36,0)</f>
        <v>#N/A</v>
      </c>
      <c r="AL34" s="31"/>
      <c r="AM34" s="4"/>
      <c r="AN34" s="83"/>
      <c r="AO34" s="107">
        <v>33</v>
      </c>
      <c r="AP34" s="189"/>
    </row>
    <row r="35" spans="1:42" ht="193.5" customHeight="1">
      <c r="A35" s="18" t="s">
        <v>35</v>
      </c>
      <c r="B35" s="21" t="s">
        <v>62</v>
      </c>
      <c r="C35" s="21" t="s">
        <v>63</v>
      </c>
      <c r="D35" s="20" t="s">
        <v>64</v>
      </c>
      <c r="E35" s="20" t="s">
        <v>38</v>
      </c>
      <c r="F35" s="20" t="s">
        <v>224</v>
      </c>
      <c r="G35" s="20" t="s">
        <v>39</v>
      </c>
      <c r="H35" s="20" t="s">
        <v>40</v>
      </c>
      <c r="I35" s="20" t="s">
        <v>225</v>
      </c>
      <c r="J35" s="20" t="s">
        <v>226</v>
      </c>
      <c r="K35" s="20" t="s">
        <v>41</v>
      </c>
      <c r="L35" s="20" t="s">
        <v>42</v>
      </c>
      <c r="M35" s="20" t="s">
        <v>43</v>
      </c>
      <c r="N35" s="20" t="s">
        <v>44</v>
      </c>
      <c r="O35" s="20" t="s">
        <v>45</v>
      </c>
      <c r="P35" s="20" t="s">
        <v>71</v>
      </c>
      <c r="Q35" s="20" t="s">
        <v>65</v>
      </c>
      <c r="R35" s="58" t="s">
        <v>70</v>
      </c>
      <c r="S35" s="59" t="s">
        <v>69</v>
      </c>
      <c r="T35" s="59" t="s">
        <v>171</v>
      </c>
      <c r="U35" s="59" t="s">
        <v>172</v>
      </c>
      <c r="V35" s="59" t="s">
        <v>173</v>
      </c>
      <c r="W35" s="59" t="s">
        <v>232</v>
      </c>
      <c r="X35" s="59" t="s">
        <v>217</v>
      </c>
      <c r="Y35" s="59" t="s">
        <v>117</v>
      </c>
      <c r="Z35" s="59" t="s">
        <v>174</v>
      </c>
      <c r="AA35" s="114" t="s">
        <v>175</v>
      </c>
      <c r="AB35" s="20" t="s">
        <v>46</v>
      </c>
      <c r="AC35" s="22" t="s">
        <v>47</v>
      </c>
      <c r="AD35" s="22" t="s">
        <v>48</v>
      </c>
      <c r="AE35" s="23" t="s">
        <v>179</v>
      </c>
      <c r="AF35" s="23" t="s">
        <v>400</v>
      </c>
      <c r="AG35" s="23" t="s">
        <v>180</v>
      </c>
      <c r="AH35" s="23" t="s">
        <v>181</v>
      </c>
      <c r="AI35" s="142" t="s">
        <v>182</v>
      </c>
      <c r="AJ35" s="143" t="s">
        <v>417</v>
      </c>
      <c r="AK35" s="142" t="s">
        <v>184</v>
      </c>
      <c r="AL35" s="144" t="s">
        <v>190</v>
      </c>
      <c r="AM35" s="4"/>
      <c r="AO35" s="107">
        <v>34</v>
      </c>
      <c r="AP35" s="163"/>
    </row>
    <row r="36" spans="1:42" ht="93.75" customHeight="1">
      <c r="A36" s="107">
        <v>18</v>
      </c>
      <c r="B36" s="42">
        <f>VLOOKUP(A36,$AO$2:$AP$199,2,0)</f>
        <v>0</v>
      </c>
      <c r="C36" s="32" t="e">
        <f>VLOOKUP(B36,'Payroll list'!$B$7:AM$657,2,0)</f>
        <v>#N/A</v>
      </c>
      <c r="D36" s="40" t="e">
        <f>VLOOKUP(B36,'Payroll list'!$B$7:AM$657,3,0)</f>
        <v>#N/A</v>
      </c>
      <c r="E36" s="40" t="e">
        <f>VLOOKUP(B36,'Payroll list'!$B$7:$AM$657,4,0)</f>
        <v>#N/A</v>
      </c>
      <c r="F36" s="34" t="e">
        <f>VLOOKUP(B36,'Payroll list'!$B$7:$AM$657,5,0)</f>
        <v>#N/A</v>
      </c>
      <c r="G36" s="35" t="e">
        <f>VLOOKUP(B36,'Payroll list'!$B$7:$AM$657,6,0)</f>
        <v>#N/A</v>
      </c>
      <c r="H36" s="36" t="e">
        <f>VLOOKUP(B36,'Payroll list'!$B$7:$AM$657,7,0)</f>
        <v>#N/A</v>
      </c>
      <c r="I36" s="36" t="e">
        <f>VLOOKUP(B36,'Payroll list'!$B$7:$AM$657,8,0)</f>
        <v>#N/A</v>
      </c>
      <c r="J36" s="36" t="e">
        <f>VLOOKUP(B36,'Payroll list'!$B$7:$AM$657,9,0)</f>
        <v>#N/A</v>
      </c>
      <c r="K36" s="37" t="e">
        <f>VLOOKUP(B36,'Payroll list'!$B$7:$AM$657,10,0)</f>
        <v>#N/A</v>
      </c>
      <c r="L36" s="38" t="e">
        <f>VLOOKUP(B36,'Payroll list'!$B$7:$AM$657,11,0)</f>
        <v>#N/A</v>
      </c>
      <c r="M36" s="38" t="e">
        <f>VLOOKUP(B36,'Payroll list'!$B$7:$AM$657,12,0)</f>
        <v>#N/A</v>
      </c>
      <c r="N36" s="33" t="e">
        <f>VLOOKUP(B36,'Payroll list'!$B$7:AX$657,13,0)</f>
        <v>#N/A</v>
      </c>
      <c r="O36" s="39" t="e">
        <f>VLOOKUP(B36,'Payroll list'!$B$7:AM$657,14,0)</f>
        <v>#N/A</v>
      </c>
      <c r="P36" s="33" t="e">
        <f>VLOOKUP(B36,'Payroll list'!$B$7:AY$657,15,0)</f>
        <v>#N/A</v>
      </c>
      <c r="Q36" s="34" t="e">
        <f>VLOOKUP(B36,'Payroll list'!$B$7:AZ$657,16,0)</f>
        <v>#N/A</v>
      </c>
      <c r="R36" s="33" t="e">
        <f>VLOOKUP(B36,'Payroll list'!$B$7:AZ$657,17,0)</f>
        <v>#N/A</v>
      </c>
      <c r="S36" s="34" t="e">
        <f>VLOOKUP(B36,'Payroll list'!$B$7:BB$657,18,0)</f>
        <v>#N/A</v>
      </c>
      <c r="T36" s="34" t="e">
        <f>VLOOKUP(B36,'Payroll list'!$B$7:BC$657,19,0)</f>
        <v>#N/A</v>
      </c>
      <c r="U36" s="34" t="e">
        <f>VLOOKUP(B36,'Payroll list'!$B$7:BD$657,20,0)</f>
        <v>#N/A</v>
      </c>
      <c r="V36" s="34" t="e">
        <f>VLOOKUP(B36,'Payroll list'!$B$7:BE$657,21,0)</f>
        <v>#N/A</v>
      </c>
      <c r="W36" s="34" t="e">
        <f>VLOOKUP(B36,'Payroll list'!$B$7:BE$657,22,0)</f>
        <v>#N/A</v>
      </c>
      <c r="X36" s="34" t="e">
        <f>VLOOKUP(B36,'Payroll list'!$B$7:BF$657,23,0)</f>
        <v>#N/A</v>
      </c>
      <c r="Y36" s="34" t="e">
        <f>VLOOKUP(B36,'Payroll list'!$B$7:BG$657,24,0)</f>
        <v>#N/A</v>
      </c>
      <c r="Z36" s="34" t="e">
        <f>VLOOKUP(B36,'Payroll list'!$B$7:BH$657,25,0)</f>
        <v>#N/A</v>
      </c>
      <c r="AA36" s="34" t="e">
        <f>VLOOKUP(B36,'Payroll list'!$B$7:BI$657,26,0)</f>
        <v>#N/A</v>
      </c>
      <c r="AB36" s="34" t="e">
        <f>VLOOKUP(B36,'Payroll list'!$B$7:BJ$657,27,0)</f>
        <v>#N/A</v>
      </c>
      <c r="AC36" s="110" t="e">
        <f>VLOOKUP(B36,'Payroll list'!$B$7:BK$657,28,0)</f>
        <v>#N/A</v>
      </c>
      <c r="AD36" s="110" t="e">
        <f>VLOOKUP(B36,'Payroll list'!$B$7:BL$657,29,0)</f>
        <v>#N/A</v>
      </c>
      <c r="AE36" s="34" t="e">
        <f>VLOOKUP(B36,'Payroll list'!$B$7:$AE$645,30,0)</f>
        <v>#N/A</v>
      </c>
      <c r="AF36" s="34" t="e">
        <f>VLOOKUP(B36,'Payroll list'!$B$7:$AF$645,31,0)</f>
        <v>#N/A</v>
      </c>
      <c r="AG36" s="34" t="e">
        <f>VLOOKUP(B36,'Payroll list'!$B$7:$AG$645,32,0)</f>
        <v>#N/A</v>
      </c>
      <c r="AH36" s="34" t="e">
        <f>VLOOKUP(B36,'Payroll list'!$B$7:$AH$645,33,0)</f>
        <v>#N/A</v>
      </c>
      <c r="AI36" s="34" t="e">
        <f>VLOOKUP(B36,'Payroll list'!$B$7:$AI$645,34,0)</f>
        <v>#N/A</v>
      </c>
      <c r="AJ36" s="34" t="e">
        <f>VLOOKUP(B36,'Payroll list'!$B$7:$AJ$645,35,0)</f>
        <v>#N/A</v>
      </c>
      <c r="AK36" s="41" t="e">
        <f>VLOOKUP(B36,'Payroll list'!$B$7:$AK$645,36,0)</f>
        <v>#N/A</v>
      </c>
      <c r="AL36" s="31"/>
      <c r="AM36" s="6"/>
      <c r="AO36" s="107">
        <v>35</v>
      </c>
      <c r="AP36" s="163"/>
    </row>
    <row r="37" spans="1:42" ht="193.5" customHeight="1">
      <c r="A37" s="18" t="s">
        <v>35</v>
      </c>
      <c r="B37" s="21" t="s">
        <v>62</v>
      </c>
      <c r="C37" s="21" t="s">
        <v>63</v>
      </c>
      <c r="D37" s="20" t="s">
        <v>64</v>
      </c>
      <c r="E37" s="20" t="s">
        <v>38</v>
      </c>
      <c r="F37" s="20" t="s">
        <v>224</v>
      </c>
      <c r="G37" s="20" t="s">
        <v>39</v>
      </c>
      <c r="H37" s="20" t="s">
        <v>40</v>
      </c>
      <c r="I37" s="20" t="s">
        <v>225</v>
      </c>
      <c r="J37" s="20" t="s">
        <v>226</v>
      </c>
      <c r="K37" s="20" t="s">
        <v>41</v>
      </c>
      <c r="L37" s="20" t="s">
        <v>42</v>
      </c>
      <c r="M37" s="20" t="s">
        <v>43</v>
      </c>
      <c r="N37" s="20" t="s">
        <v>44</v>
      </c>
      <c r="O37" s="20" t="s">
        <v>45</v>
      </c>
      <c r="P37" s="20" t="s">
        <v>71</v>
      </c>
      <c r="Q37" s="20" t="s">
        <v>65</v>
      </c>
      <c r="R37" s="58" t="s">
        <v>70</v>
      </c>
      <c r="S37" s="59" t="s">
        <v>69</v>
      </c>
      <c r="T37" s="59" t="s">
        <v>171</v>
      </c>
      <c r="U37" s="59" t="s">
        <v>172</v>
      </c>
      <c r="V37" s="59" t="s">
        <v>173</v>
      </c>
      <c r="W37" s="59" t="s">
        <v>232</v>
      </c>
      <c r="X37" s="59" t="s">
        <v>217</v>
      </c>
      <c r="Y37" s="59" t="s">
        <v>117</v>
      </c>
      <c r="Z37" s="59" t="s">
        <v>174</v>
      </c>
      <c r="AA37" s="114" t="s">
        <v>175</v>
      </c>
      <c r="AB37" s="20" t="s">
        <v>46</v>
      </c>
      <c r="AC37" s="22" t="s">
        <v>47</v>
      </c>
      <c r="AD37" s="22" t="s">
        <v>48</v>
      </c>
      <c r="AE37" s="23" t="s">
        <v>179</v>
      </c>
      <c r="AF37" s="23" t="s">
        <v>400</v>
      </c>
      <c r="AG37" s="23" t="s">
        <v>180</v>
      </c>
      <c r="AH37" s="23" t="s">
        <v>181</v>
      </c>
      <c r="AI37" s="142" t="s">
        <v>182</v>
      </c>
      <c r="AJ37" s="143" t="s">
        <v>417</v>
      </c>
      <c r="AK37" s="142" t="s">
        <v>184</v>
      </c>
      <c r="AL37" s="144" t="s">
        <v>190</v>
      </c>
      <c r="AM37" s="4"/>
      <c r="AO37" s="107">
        <v>36</v>
      </c>
      <c r="AP37" s="138"/>
    </row>
    <row r="38" spans="1:42" ht="93.75" customHeight="1">
      <c r="A38" s="107">
        <v>19</v>
      </c>
      <c r="B38" s="42">
        <f>VLOOKUP(A38,$AO$2:$AP$199,2,0)</f>
        <v>0</v>
      </c>
      <c r="C38" s="32" t="e">
        <f>VLOOKUP(B38,'Payroll list'!$B$7:AM$657,2,0)</f>
        <v>#N/A</v>
      </c>
      <c r="D38" s="40" t="e">
        <f>VLOOKUP(B38,'Payroll list'!$B$7:AM$657,3,0)</f>
        <v>#N/A</v>
      </c>
      <c r="E38" s="40" t="e">
        <f>VLOOKUP(B38,'Payroll list'!$B$7:$AM$657,4,0)</f>
        <v>#N/A</v>
      </c>
      <c r="F38" s="34" t="e">
        <f>VLOOKUP(B38,'Payroll list'!$B$7:$AM$657,5,0)</f>
        <v>#N/A</v>
      </c>
      <c r="G38" s="35" t="e">
        <f>VLOOKUP(B38,'Payroll list'!$B$7:$AM$657,6,0)</f>
        <v>#N/A</v>
      </c>
      <c r="H38" s="36" t="e">
        <f>VLOOKUP(B38,'Payroll list'!$B$7:$AM$657,7,0)</f>
        <v>#N/A</v>
      </c>
      <c r="I38" s="36" t="e">
        <f>VLOOKUP(B38,'Payroll list'!$B$7:$AM$657,8,0)</f>
        <v>#N/A</v>
      </c>
      <c r="J38" s="36" t="e">
        <f>VLOOKUP(B38,'Payroll list'!$B$7:$AM$657,9,0)</f>
        <v>#N/A</v>
      </c>
      <c r="K38" s="37" t="e">
        <f>VLOOKUP(B38,'Payroll list'!$B$7:$AM$657,10,0)</f>
        <v>#N/A</v>
      </c>
      <c r="L38" s="38" t="e">
        <f>VLOOKUP(B38,'Payroll list'!$B$7:$AM$657,11,0)</f>
        <v>#N/A</v>
      </c>
      <c r="M38" s="38" t="e">
        <f>VLOOKUP(B38,'Payroll list'!$B$7:$AM$657,12,0)</f>
        <v>#N/A</v>
      </c>
      <c r="N38" s="33" t="e">
        <f>VLOOKUP(B38,'Payroll list'!$B$7:AX$657,13,0)</f>
        <v>#N/A</v>
      </c>
      <c r="O38" s="39" t="e">
        <f>VLOOKUP(B38,'Payroll list'!$B$7:AM$657,14,0)</f>
        <v>#N/A</v>
      </c>
      <c r="P38" s="33" t="e">
        <f>VLOOKUP(B38,'Payroll list'!$B$7:AY$657,15,0)</f>
        <v>#N/A</v>
      </c>
      <c r="Q38" s="34" t="e">
        <f>VLOOKUP(B38,'Payroll list'!$B$7:AZ$657,16,0)</f>
        <v>#N/A</v>
      </c>
      <c r="R38" s="33" t="e">
        <f>VLOOKUP(B38,'Payroll list'!$B$7:AZ$657,17,0)</f>
        <v>#N/A</v>
      </c>
      <c r="S38" s="34" t="e">
        <f>VLOOKUP(B38,'Payroll list'!$B$7:BB$657,18,0)</f>
        <v>#N/A</v>
      </c>
      <c r="T38" s="34" t="e">
        <f>VLOOKUP(B38,'Payroll list'!$B$7:BC$657,19,0)</f>
        <v>#N/A</v>
      </c>
      <c r="U38" s="34" t="e">
        <f>VLOOKUP(B38,'Payroll list'!$B$7:BD$657,20,0)</f>
        <v>#N/A</v>
      </c>
      <c r="V38" s="34" t="e">
        <f>VLOOKUP(B38,'Payroll list'!$B$7:BE$657,21,0)</f>
        <v>#N/A</v>
      </c>
      <c r="W38" s="34" t="e">
        <f>VLOOKUP(B38,'Payroll list'!$B$7:BE$657,22,0)</f>
        <v>#N/A</v>
      </c>
      <c r="X38" s="34" t="e">
        <f>VLOOKUP(B38,'Payroll list'!$B$7:BF$657,23,0)</f>
        <v>#N/A</v>
      </c>
      <c r="Y38" s="34" t="e">
        <f>VLOOKUP(B38,'Payroll list'!$B$7:BG$657,24,0)</f>
        <v>#N/A</v>
      </c>
      <c r="Z38" s="34" t="e">
        <f>VLOOKUP(B38,'Payroll list'!$B$7:BH$657,25,0)</f>
        <v>#N/A</v>
      </c>
      <c r="AA38" s="34" t="e">
        <f>VLOOKUP(B38,'Payroll list'!$B$7:BI$657,26,0)</f>
        <v>#N/A</v>
      </c>
      <c r="AB38" s="34" t="e">
        <f>VLOOKUP(B38,'Payroll list'!$B$7:BJ$657,27,0)</f>
        <v>#N/A</v>
      </c>
      <c r="AC38" s="110" t="e">
        <f>VLOOKUP(B38,'Payroll list'!$B$7:BK$657,28,0)</f>
        <v>#N/A</v>
      </c>
      <c r="AD38" s="110" t="e">
        <f>VLOOKUP(B38,'Payroll list'!$B$7:BL$657,29,0)</f>
        <v>#N/A</v>
      </c>
      <c r="AE38" s="34" t="e">
        <f>VLOOKUP(B38,'Payroll list'!$B$7:$AE$645,30,0)</f>
        <v>#N/A</v>
      </c>
      <c r="AF38" s="34" t="e">
        <f>VLOOKUP(B38,'Payroll list'!$B$7:$AF$645,31,0)</f>
        <v>#N/A</v>
      </c>
      <c r="AG38" s="34" t="e">
        <f>VLOOKUP(B38,'Payroll list'!$B$7:$AG$645,32,0)</f>
        <v>#N/A</v>
      </c>
      <c r="AH38" s="34" t="e">
        <f>VLOOKUP(B38,'Payroll list'!$B$7:$AH$645,33,0)</f>
        <v>#N/A</v>
      </c>
      <c r="AI38" s="34" t="e">
        <f>VLOOKUP(B38,'Payroll list'!$B$7:$AI$645,34,0)</f>
        <v>#N/A</v>
      </c>
      <c r="AJ38" s="34" t="e">
        <f>VLOOKUP(B38,'Payroll list'!$B$7:$AJ$645,35,0)</f>
        <v>#N/A</v>
      </c>
      <c r="AK38" s="41" t="e">
        <f>VLOOKUP(B38,'Payroll list'!$B$7:$AK$645,36,0)</f>
        <v>#N/A</v>
      </c>
      <c r="AL38" s="31"/>
      <c r="AM38" s="4"/>
      <c r="AO38" s="107">
        <v>37</v>
      </c>
      <c r="AP38" s="138"/>
    </row>
    <row r="39" spans="1:42" ht="193.5" customHeight="1">
      <c r="A39" s="18" t="s">
        <v>35</v>
      </c>
      <c r="B39" s="21" t="s">
        <v>62</v>
      </c>
      <c r="C39" s="21" t="s">
        <v>63</v>
      </c>
      <c r="D39" s="20" t="s">
        <v>64</v>
      </c>
      <c r="E39" s="20" t="s">
        <v>38</v>
      </c>
      <c r="F39" s="20" t="s">
        <v>224</v>
      </c>
      <c r="G39" s="20" t="s">
        <v>39</v>
      </c>
      <c r="H39" s="20" t="s">
        <v>40</v>
      </c>
      <c r="I39" s="20" t="s">
        <v>225</v>
      </c>
      <c r="J39" s="20" t="s">
        <v>226</v>
      </c>
      <c r="K39" s="20" t="s">
        <v>41</v>
      </c>
      <c r="L39" s="20" t="s">
        <v>42</v>
      </c>
      <c r="M39" s="20" t="s">
        <v>43</v>
      </c>
      <c r="N39" s="20" t="s">
        <v>44</v>
      </c>
      <c r="O39" s="20" t="s">
        <v>45</v>
      </c>
      <c r="P39" s="20" t="s">
        <v>71</v>
      </c>
      <c r="Q39" s="20" t="s">
        <v>65</v>
      </c>
      <c r="R39" s="58" t="s">
        <v>70</v>
      </c>
      <c r="S39" s="59" t="s">
        <v>69</v>
      </c>
      <c r="T39" s="59" t="s">
        <v>171</v>
      </c>
      <c r="U39" s="59" t="s">
        <v>172</v>
      </c>
      <c r="V39" s="59" t="s">
        <v>173</v>
      </c>
      <c r="W39" s="59" t="s">
        <v>232</v>
      </c>
      <c r="X39" s="59" t="s">
        <v>217</v>
      </c>
      <c r="Y39" s="59" t="s">
        <v>117</v>
      </c>
      <c r="Z39" s="59" t="s">
        <v>174</v>
      </c>
      <c r="AA39" s="114" t="s">
        <v>175</v>
      </c>
      <c r="AB39" s="20" t="s">
        <v>46</v>
      </c>
      <c r="AC39" s="22" t="s">
        <v>47</v>
      </c>
      <c r="AD39" s="22" t="s">
        <v>48</v>
      </c>
      <c r="AE39" s="23" t="s">
        <v>179</v>
      </c>
      <c r="AF39" s="23" t="s">
        <v>400</v>
      </c>
      <c r="AG39" s="23" t="s">
        <v>180</v>
      </c>
      <c r="AH39" s="23" t="s">
        <v>181</v>
      </c>
      <c r="AI39" s="142" t="s">
        <v>182</v>
      </c>
      <c r="AJ39" s="143" t="s">
        <v>417</v>
      </c>
      <c r="AK39" s="142" t="s">
        <v>184</v>
      </c>
      <c r="AL39" s="144" t="s">
        <v>190</v>
      </c>
      <c r="AM39" s="4"/>
      <c r="AO39" s="107">
        <v>38</v>
      </c>
      <c r="AP39" s="151"/>
    </row>
    <row r="40" spans="1:42" ht="93.75" customHeight="1">
      <c r="A40" s="107">
        <v>20</v>
      </c>
      <c r="B40" s="42">
        <f>VLOOKUP(A40,$AO$2:$AP$199,2,0)</f>
        <v>0</v>
      </c>
      <c r="C40" s="32" t="e">
        <f>VLOOKUP(B40,'Payroll list'!$B$7:AM$657,2,0)</f>
        <v>#N/A</v>
      </c>
      <c r="D40" s="40" t="e">
        <f>VLOOKUP(B40,'Payroll list'!$B$7:AM$657,3,0)</f>
        <v>#N/A</v>
      </c>
      <c r="E40" s="40" t="e">
        <f>VLOOKUP(B40,'Payroll list'!$B$7:$AM$657,4,0)</f>
        <v>#N/A</v>
      </c>
      <c r="F40" s="34" t="e">
        <f>VLOOKUP(B40,'Payroll list'!$B$7:$AM$657,5,0)</f>
        <v>#N/A</v>
      </c>
      <c r="G40" s="35" t="e">
        <f>VLOOKUP(B40,'Payroll list'!$B$7:$AM$657,6,0)</f>
        <v>#N/A</v>
      </c>
      <c r="H40" s="36" t="e">
        <f>VLOOKUP(B40,'Payroll list'!$B$7:$AM$657,7,0)</f>
        <v>#N/A</v>
      </c>
      <c r="I40" s="36" t="e">
        <f>VLOOKUP(B40,'Payroll list'!$B$7:$AM$657,8,0)</f>
        <v>#N/A</v>
      </c>
      <c r="J40" s="36" t="e">
        <f>VLOOKUP(B40,'Payroll list'!$B$7:$AM$657,9,0)</f>
        <v>#N/A</v>
      </c>
      <c r="K40" s="37" t="e">
        <f>VLOOKUP(B40,'Payroll list'!$B$7:$AM$657,10,0)</f>
        <v>#N/A</v>
      </c>
      <c r="L40" s="38" t="e">
        <f>VLOOKUP(B40,'Payroll list'!$B$7:$AM$657,11,0)</f>
        <v>#N/A</v>
      </c>
      <c r="M40" s="38" t="e">
        <f>VLOOKUP(B40,'Payroll list'!$B$7:$AM$657,12,0)</f>
        <v>#N/A</v>
      </c>
      <c r="N40" s="33" t="e">
        <f>VLOOKUP(B40,'Payroll list'!$B$7:AX$657,13,0)</f>
        <v>#N/A</v>
      </c>
      <c r="O40" s="39" t="e">
        <f>VLOOKUP(B40,'Payroll list'!$B$7:AM$657,14,0)</f>
        <v>#N/A</v>
      </c>
      <c r="P40" s="33" t="e">
        <f>VLOOKUP(B40,'Payroll list'!$B$7:AY$657,15,0)</f>
        <v>#N/A</v>
      </c>
      <c r="Q40" s="34" t="e">
        <f>VLOOKUP(B40,'Payroll list'!$B$7:AZ$657,16,0)</f>
        <v>#N/A</v>
      </c>
      <c r="R40" s="33" t="e">
        <f>VLOOKUP(B40,'Payroll list'!$B$7:AZ$657,17,0)</f>
        <v>#N/A</v>
      </c>
      <c r="S40" s="34" t="e">
        <f>VLOOKUP(B40,'Payroll list'!$B$7:BB$657,18,0)</f>
        <v>#N/A</v>
      </c>
      <c r="T40" s="34" t="e">
        <f>VLOOKUP(B40,'Payroll list'!$B$7:BC$657,19,0)</f>
        <v>#N/A</v>
      </c>
      <c r="U40" s="34" t="e">
        <f>VLOOKUP(B40,'Payroll list'!$B$7:BD$657,20,0)</f>
        <v>#N/A</v>
      </c>
      <c r="V40" s="34" t="e">
        <f>VLOOKUP(B40,'Payroll list'!$B$7:BE$657,21,0)</f>
        <v>#N/A</v>
      </c>
      <c r="W40" s="34" t="e">
        <f>VLOOKUP(B40,'Payroll list'!$B$7:BE$657,22,0)</f>
        <v>#N/A</v>
      </c>
      <c r="X40" s="34" t="e">
        <f>VLOOKUP(B40,'Payroll list'!$B$7:BF$657,23,0)</f>
        <v>#N/A</v>
      </c>
      <c r="Y40" s="34" t="e">
        <f>VLOOKUP(B40,'Payroll list'!$B$7:BG$657,24,0)</f>
        <v>#N/A</v>
      </c>
      <c r="Z40" s="34" t="e">
        <f>VLOOKUP(B40,'Payroll list'!$B$7:BH$657,25,0)</f>
        <v>#N/A</v>
      </c>
      <c r="AA40" s="34" t="e">
        <f>VLOOKUP(B40,'Payroll list'!$B$7:BI$657,26,0)</f>
        <v>#N/A</v>
      </c>
      <c r="AB40" s="34" t="e">
        <f>VLOOKUP(B40,'Payroll list'!$B$7:BJ$657,27,0)</f>
        <v>#N/A</v>
      </c>
      <c r="AC40" s="110" t="e">
        <f>VLOOKUP(B40,'Payroll list'!$B$7:BK$657,28,0)</f>
        <v>#N/A</v>
      </c>
      <c r="AD40" s="110" t="e">
        <f>VLOOKUP(B40,'Payroll list'!$B$7:BL$657,29,0)</f>
        <v>#N/A</v>
      </c>
      <c r="AE40" s="34" t="e">
        <f>VLOOKUP(B40,'Payroll list'!$B$7:$AE$645,30,0)</f>
        <v>#N/A</v>
      </c>
      <c r="AF40" s="34" t="e">
        <f>VLOOKUP(B40,'Payroll list'!$B$7:$AF$645,31,0)</f>
        <v>#N/A</v>
      </c>
      <c r="AG40" s="34" t="e">
        <f>VLOOKUP(B40,'Payroll list'!$B$7:$AG$645,32,0)</f>
        <v>#N/A</v>
      </c>
      <c r="AH40" s="34" t="e">
        <f>VLOOKUP(B40,'Payroll list'!$B$7:$AH$645,33,0)</f>
        <v>#N/A</v>
      </c>
      <c r="AI40" s="34" t="e">
        <f>VLOOKUP(B40,'Payroll list'!$B$7:$AI$645,34,0)</f>
        <v>#N/A</v>
      </c>
      <c r="AJ40" s="34" t="e">
        <f>VLOOKUP(B40,'Payroll list'!$B$7:$AJ$645,35,0)</f>
        <v>#N/A</v>
      </c>
      <c r="AK40" s="41" t="e">
        <f>VLOOKUP(B40,'Payroll list'!$B$7:$AK$645,36,0)</f>
        <v>#N/A</v>
      </c>
      <c r="AL40" s="31"/>
      <c r="AM40" s="4"/>
      <c r="AO40" s="107">
        <v>39</v>
      </c>
      <c r="AP40" s="138"/>
    </row>
    <row r="41" spans="1:42" ht="193.5" customHeight="1">
      <c r="A41" s="18" t="s">
        <v>35</v>
      </c>
      <c r="B41" s="21" t="s">
        <v>62</v>
      </c>
      <c r="C41" s="21" t="s">
        <v>63</v>
      </c>
      <c r="D41" s="20" t="s">
        <v>64</v>
      </c>
      <c r="E41" s="20" t="s">
        <v>38</v>
      </c>
      <c r="F41" s="20" t="s">
        <v>224</v>
      </c>
      <c r="G41" s="20" t="s">
        <v>39</v>
      </c>
      <c r="H41" s="20" t="s">
        <v>40</v>
      </c>
      <c r="I41" s="20" t="s">
        <v>225</v>
      </c>
      <c r="J41" s="20" t="s">
        <v>226</v>
      </c>
      <c r="K41" s="20" t="s">
        <v>41</v>
      </c>
      <c r="L41" s="20" t="s">
        <v>42</v>
      </c>
      <c r="M41" s="20" t="s">
        <v>43</v>
      </c>
      <c r="N41" s="20" t="s">
        <v>44</v>
      </c>
      <c r="O41" s="20" t="s">
        <v>45</v>
      </c>
      <c r="P41" s="20" t="s">
        <v>71</v>
      </c>
      <c r="Q41" s="20" t="s">
        <v>65</v>
      </c>
      <c r="R41" s="58" t="s">
        <v>70</v>
      </c>
      <c r="S41" s="59" t="s">
        <v>69</v>
      </c>
      <c r="T41" s="59" t="s">
        <v>171</v>
      </c>
      <c r="U41" s="59" t="s">
        <v>172</v>
      </c>
      <c r="V41" s="59" t="s">
        <v>173</v>
      </c>
      <c r="W41" s="59" t="s">
        <v>232</v>
      </c>
      <c r="X41" s="59" t="s">
        <v>217</v>
      </c>
      <c r="Y41" s="59" t="s">
        <v>117</v>
      </c>
      <c r="Z41" s="59" t="s">
        <v>174</v>
      </c>
      <c r="AA41" s="114" t="s">
        <v>175</v>
      </c>
      <c r="AB41" s="20" t="s">
        <v>46</v>
      </c>
      <c r="AC41" s="22" t="s">
        <v>47</v>
      </c>
      <c r="AD41" s="22" t="s">
        <v>48</v>
      </c>
      <c r="AE41" s="23" t="s">
        <v>179</v>
      </c>
      <c r="AF41" s="23" t="s">
        <v>400</v>
      </c>
      <c r="AG41" s="23" t="s">
        <v>180</v>
      </c>
      <c r="AH41" s="23" t="s">
        <v>181</v>
      </c>
      <c r="AI41" s="142" t="s">
        <v>182</v>
      </c>
      <c r="AJ41" s="143" t="s">
        <v>417</v>
      </c>
      <c r="AK41" s="142" t="s">
        <v>184</v>
      </c>
      <c r="AL41" s="144" t="s">
        <v>190</v>
      </c>
      <c r="AM41" s="4"/>
      <c r="AO41" s="107">
        <v>40</v>
      </c>
      <c r="AP41" s="138"/>
    </row>
    <row r="42" spans="1:42" ht="93.75" customHeight="1">
      <c r="A42" s="107">
        <v>21</v>
      </c>
      <c r="B42" s="42">
        <f>VLOOKUP(A42,$AO$2:$AP$199,2,0)</f>
        <v>0</v>
      </c>
      <c r="C42" s="32" t="e">
        <f>VLOOKUP(B42,'Payroll list'!$B$7:AM$657,2,0)</f>
        <v>#N/A</v>
      </c>
      <c r="D42" s="40" t="e">
        <f>VLOOKUP(B42,'Payroll list'!$B$7:AM$657,3,0)</f>
        <v>#N/A</v>
      </c>
      <c r="E42" s="40" t="e">
        <f>VLOOKUP(B42,'Payroll list'!$B$7:$AM$657,4,0)</f>
        <v>#N/A</v>
      </c>
      <c r="F42" s="34" t="e">
        <f>VLOOKUP(B42,'Payroll list'!$B$7:$AM$657,5,0)</f>
        <v>#N/A</v>
      </c>
      <c r="G42" s="35" t="e">
        <f>VLOOKUP(B42,'Payroll list'!$B$7:$AM$657,6,0)</f>
        <v>#N/A</v>
      </c>
      <c r="H42" s="36" t="e">
        <f>VLOOKUP(B42,'Payroll list'!$B$7:$AM$657,7,0)</f>
        <v>#N/A</v>
      </c>
      <c r="I42" s="36" t="e">
        <f>VLOOKUP(B42,'Payroll list'!$B$7:$AM$657,8,0)</f>
        <v>#N/A</v>
      </c>
      <c r="J42" s="36" t="e">
        <f>VLOOKUP(B42,'Payroll list'!$B$7:$AM$657,9,0)</f>
        <v>#N/A</v>
      </c>
      <c r="K42" s="37" t="e">
        <f>VLOOKUP(B42,'Payroll list'!$B$7:$AM$657,10,0)</f>
        <v>#N/A</v>
      </c>
      <c r="L42" s="38" t="e">
        <f>VLOOKUP(B42,'Payroll list'!$B$7:$AM$657,11,0)</f>
        <v>#N/A</v>
      </c>
      <c r="M42" s="38" t="e">
        <f>VLOOKUP(B42,'Payroll list'!$B$7:$AM$657,12,0)</f>
        <v>#N/A</v>
      </c>
      <c r="N42" s="33" t="e">
        <f>VLOOKUP(B42,'Payroll list'!$B$7:AX$657,13,0)</f>
        <v>#N/A</v>
      </c>
      <c r="O42" s="39" t="e">
        <f>VLOOKUP(B42,'Payroll list'!$B$7:AM$657,14,0)</f>
        <v>#N/A</v>
      </c>
      <c r="P42" s="33" t="e">
        <f>VLOOKUP(B42,'Payroll list'!$B$7:AY$657,15,0)</f>
        <v>#N/A</v>
      </c>
      <c r="Q42" s="34" t="e">
        <f>VLOOKUP(B42,'Payroll list'!$B$7:AZ$657,16,0)</f>
        <v>#N/A</v>
      </c>
      <c r="R42" s="33" t="e">
        <f>VLOOKUP(B42,'Payroll list'!$B$7:AZ$657,17,0)</f>
        <v>#N/A</v>
      </c>
      <c r="S42" s="34" t="e">
        <f>VLOOKUP(B42,'Payroll list'!$B$7:BB$657,18,0)</f>
        <v>#N/A</v>
      </c>
      <c r="T42" s="34" t="e">
        <f>VLOOKUP(B42,'Payroll list'!$B$7:BC$657,19,0)</f>
        <v>#N/A</v>
      </c>
      <c r="U42" s="34" t="e">
        <f>VLOOKUP(B42,'Payroll list'!$B$7:BD$657,20,0)</f>
        <v>#N/A</v>
      </c>
      <c r="V42" s="34" t="e">
        <f>VLOOKUP(B42,'Payroll list'!$B$7:BE$657,21,0)</f>
        <v>#N/A</v>
      </c>
      <c r="W42" s="34" t="e">
        <f>VLOOKUP(B42,'Payroll list'!$B$7:BE$657,22,0)</f>
        <v>#N/A</v>
      </c>
      <c r="X42" s="34" t="e">
        <f>VLOOKUP(B42,'Payroll list'!$B$7:BF$657,23,0)</f>
        <v>#N/A</v>
      </c>
      <c r="Y42" s="34" t="e">
        <f>VLOOKUP(B42,'Payroll list'!$B$7:BG$657,24,0)</f>
        <v>#N/A</v>
      </c>
      <c r="Z42" s="34" t="e">
        <f>VLOOKUP(B42,'Payroll list'!$B$7:BH$657,25,0)</f>
        <v>#N/A</v>
      </c>
      <c r="AA42" s="34" t="e">
        <f>VLOOKUP(B42,'Payroll list'!$B$7:BI$657,26,0)</f>
        <v>#N/A</v>
      </c>
      <c r="AB42" s="34" t="e">
        <f>VLOOKUP(B42,'Payroll list'!$B$7:BJ$657,27,0)</f>
        <v>#N/A</v>
      </c>
      <c r="AC42" s="110" t="e">
        <f>VLOOKUP(B42,'Payroll list'!$B$7:BK$657,28,0)</f>
        <v>#N/A</v>
      </c>
      <c r="AD42" s="110" t="e">
        <f>VLOOKUP(B42,'Payroll list'!$B$7:BL$657,29,0)</f>
        <v>#N/A</v>
      </c>
      <c r="AE42" s="34" t="e">
        <f>VLOOKUP(B42,'Payroll list'!$B$7:$AE$645,30,0)</f>
        <v>#N/A</v>
      </c>
      <c r="AF42" s="34" t="e">
        <f>VLOOKUP(B42,'Payroll list'!$B$7:$AF$645,31,0)</f>
        <v>#N/A</v>
      </c>
      <c r="AG42" s="34" t="e">
        <f>VLOOKUP(B42,'Payroll list'!$B$7:$AG$645,32,0)</f>
        <v>#N/A</v>
      </c>
      <c r="AH42" s="34" t="e">
        <f>VLOOKUP(B42,'Payroll list'!$B$7:$AH$645,33,0)</f>
        <v>#N/A</v>
      </c>
      <c r="AI42" s="34" t="e">
        <f>VLOOKUP(B42,'Payroll list'!$B$7:$AI$645,34,0)</f>
        <v>#N/A</v>
      </c>
      <c r="AJ42" s="34" t="e">
        <f>VLOOKUP(B42,'Payroll list'!$B$7:$AJ$645,35,0)</f>
        <v>#N/A</v>
      </c>
      <c r="AK42" s="41" t="e">
        <f>VLOOKUP(B42,'Payroll list'!$B$7:$AK$645,36,0)</f>
        <v>#N/A</v>
      </c>
      <c r="AL42" s="31"/>
      <c r="AM42" s="4"/>
      <c r="AO42" s="107">
        <v>41</v>
      </c>
      <c r="AP42" s="138"/>
    </row>
    <row r="43" spans="1:42" ht="193.5" customHeight="1">
      <c r="A43" s="18" t="s">
        <v>35</v>
      </c>
      <c r="B43" s="21" t="s">
        <v>62</v>
      </c>
      <c r="C43" s="21" t="s">
        <v>63</v>
      </c>
      <c r="D43" s="20" t="s">
        <v>64</v>
      </c>
      <c r="E43" s="20" t="s">
        <v>38</v>
      </c>
      <c r="F43" s="20" t="s">
        <v>224</v>
      </c>
      <c r="G43" s="20" t="s">
        <v>39</v>
      </c>
      <c r="H43" s="20" t="s">
        <v>40</v>
      </c>
      <c r="I43" s="20" t="s">
        <v>225</v>
      </c>
      <c r="J43" s="20" t="s">
        <v>226</v>
      </c>
      <c r="K43" s="20" t="s">
        <v>41</v>
      </c>
      <c r="L43" s="20" t="s">
        <v>42</v>
      </c>
      <c r="M43" s="20" t="s">
        <v>43</v>
      </c>
      <c r="N43" s="20" t="s">
        <v>44</v>
      </c>
      <c r="O43" s="20" t="s">
        <v>45</v>
      </c>
      <c r="P43" s="20" t="s">
        <v>71</v>
      </c>
      <c r="Q43" s="20" t="s">
        <v>65</v>
      </c>
      <c r="R43" s="58" t="s">
        <v>70</v>
      </c>
      <c r="S43" s="59" t="s">
        <v>69</v>
      </c>
      <c r="T43" s="59" t="s">
        <v>171</v>
      </c>
      <c r="U43" s="59" t="s">
        <v>172</v>
      </c>
      <c r="V43" s="59" t="s">
        <v>173</v>
      </c>
      <c r="W43" s="59" t="s">
        <v>232</v>
      </c>
      <c r="X43" s="59" t="s">
        <v>217</v>
      </c>
      <c r="Y43" s="59" t="s">
        <v>117</v>
      </c>
      <c r="Z43" s="59" t="s">
        <v>174</v>
      </c>
      <c r="AA43" s="114" t="s">
        <v>175</v>
      </c>
      <c r="AB43" s="20" t="s">
        <v>46</v>
      </c>
      <c r="AC43" s="22" t="s">
        <v>47</v>
      </c>
      <c r="AD43" s="22" t="s">
        <v>48</v>
      </c>
      <c r="AE43" s="23" t="s">
        <v>179</v>
      </c>
      <c r="AF43" s="23" t="s">
        <v>400</v>
      </c>
      <c r="AG43" s="23" t="s">
        <v>180</v>
      </c>
      <c r="AH43" s="23" t="s">
        <v>181</v>
      </c>
      <c r="AI43" s="142" t="s">
        <v>182</v>
      </c>
      <c r="AJ43" s="143" t="s">
        <v>417</v>
      </c>
      <c r="AK43" s="142" t="s">
        <v>184</v>
      </c>
      <c r="AL43" s="144" t="s">
        <v>190</v>
      </c>
      <c r="AM43" s="4"/>
      <c r="AO43" s="107">
        <v>42</v>
      </c>
      <c r="AP43" s="149"/>
    </row>
    <row r="44" spans="1:42" ht="93.75" customHeight="1">
      <c r="A44" s="107">
        <v>22</v>
      </c>
      <c r="B44" s="42">
        <f>VLOOKUP(A44,$AO$2:$AP$199,2,0)</f>
        <v>0</v>
      </c>
      <c r="C44" s="32" t="e">
        <f>VLOOKUP(B44,'Payroll list'!$B$7:AM$657,2,0)</f>
        <v>#N/A</v>
      </c>
      <c r="D44" s="40" t="e">
        <f>VLOOKUP(B44,'Payroll list'!$B$7:AM$657,3,0)</f>
        <v>#N/A</v>
      </c>
      <c r="E44" s="40" t="e">
        <f>VLOOKUP(B44,'Payroll list'!$B$7:$AM$657,4,0)</f>
        <v>#N/A</v>
      </c>
      <c r="F44" s="34" t="e">
        <f>VLOOKUP(B44,'Payroll list'!$B$7:$AM$657,5,0)</f>
        <v>#N/A</v>
      </c>
      <c r="G44" s="35" t="e">
        <f>VLOOKUP(B44,'Payroll list'!$B$7:$AM$657,6,0)</f>
        <v>#N/A</v>
      </c>
      <c r="H44" s="36" t="e">
        <f>VLOOKUP(B44,'Payroll list'!$B$7:$AM$657,7,0)</f>
        <v>#N/A</v>
      </c>
      <c r="I44" s="36" t="e">
        <f>VLOOKUP(B44,'Payroll list'!$B$7:$AM$657,8,0)</f>
        <v>#N/A</v>
      </c>
      <c r="J44" s="36" t="e">
        <f>VLOOKUP(B44,'Payroll list'!$B$7:$AM$657,9,0)</f>
        <v>#N/A</v>
      </c>
      <c r="K44" s="37" t="e">
        <f>VLOOKUP(B44,'Payroll list'!$B$7:$AM$657,10,0)</f>
        <v>#N/A</v>
      </c>
      <c r="L44" s="38" t="e">
        <f>VLOOKUP(B44,'Payroll list'!$B$7:$AM$657,11,0)</f>
        <v>#N/A</v>
      </c>
      <c r="M44" s="38" t="e">
        <f>VLOOKUP(B44,'Payroll list'!$B$7:$AM$657,12,0)</f>
        <v>#N/A</v>
      </c>
      <c r="N44" s="33" t="e">
        <f>VLOOKUP(B44,'Payroll list'!$B$7:AX$657,13,0)</f>
        <v>#N/A</v>
      </c>
      <c r="O44" s="39" t="e">
        <f>VLOOKUP(B44,'Payroll list'!$B$7:AM$657,14,0)</f>
        <v>#N/A</v>
      </c>
      <c r="P44" s="33" t="e">
        <f>VLOOKUP(B44,'Payroll list'!$B$7:AY$657,15,0)</f>
        <v>#N/A</v>
      </c>
      <c r="Q44" s="34" t="e">
        <f>VLOOKUP(B44,'Payroll list'!$B$7:AZ$657,16,0)</f>
        <v>#N/A</v>
      </c>
      <c r="R44" s="33" t="e">
        <f>VLOOKUP(B44,'Payroll list'!$B$7:AZ$657,17,0)</f>
        <v>#N/A</v>
      </c>
      <c r="S44" s="34" t="e">
        <f>VLOOKUP(B44,'Payroll list'!$B$7:BB$657,18,0)</f>
        <v>#N/A</v>
      </c>
      <c r="T44" s="34" t="e">
        <f>VLOOKUP(B44,'Payroll list'!$B$7:BC$657,19,0)</f>
        <v>#N/A</v>
      </c>
      <c r="U44" s="34" t="e">
        <f>VLOOKUP(B44,'Payroll list'!$B$7:BD$657,20,0)</f>
        <v>#N/A</v>
      </c>
      <c r="V44" s="34" t="e">
        <f>VLOOKUP(B44,'Payroll list'!$B$7:BE$657,21,0)</f>
        <v>#N/A</v>
      </c>
      <c r="W44" s="34" t="e">
        <f>VLOOKUP(B44,'Payroll list'!$B$7:BE$657,22,0)</f>
        <v>#N/A</v>
      </c>
      <c r="X44" s="34" t="e">
        <f>VLOOKUP(B44,'Payroll list'!$B$7:BF$657,23,0)</f>
        <v>#N/A</v>
      </c>
      <c r="Y44" s="34" t="e">
        <f>VLOOKUP(B44,'Payroll list'!$B$7:BG$657,24,0)</f>
        <v>#N/A</v>
      </c>
      <c r="Z44" s="34" t="e">
        <f>VLOOKUP(B44,'Payroll list'!$B$7:BH$657,25,0)</f>
        <v>#N/A</v>
      </c>
      <c r="AA44" s="34" t="e">
        <f>VLOOKUP(B44,'Payroll list'!$B$7:BI$657,26,0)</f>
        <v>#N/A</v>
      </c>
      <c r="AB44" s="34" t="e">
        <f>VLOOKUP(B44,'Payroll list'!$B$7:BJ$657,27,0)</f>
        <v>#N/A</v>
      </c>
      <c r="AC44" s="110" t="e">
        <f>VLOOKUP(B44,'Payroll list'!$B$7:BK$657,28,0)</f>
        <v>#N/A</v>
      </c>
      <c r="AD44" s="110" t="e">
        <f>VLOOKUP(B44,'Payroll list'!$B$7:BL$657,29,0)</f>
        <v>#N/A</v>
      </c>
      <c r="AE44" s="34" t="e">
        <f>VLOOKUP(B44,'Payroll list'!$B$7:$AE$645,30,0)</f>
        <v>#N/A</v>
      </c>
      <c r="AF44" s="34" t="e">
        <f>VLOOKUP(B44,'Payroll list'!$B$7:$AF$645,31,0)</f>
        <v>#N/A</v>
      </c>
      <c r="AG44" s="34" t="e">
        <f>VLOOKUP(B44,'Payroll list'!$B$7:$AG$645,32,0)</f>
        <v>#N/A</v>
      </c>
      <c r="AH44" s="34" t="e">
        <f>VLOOKUP(B44,'Payroll list'!$B$7:$AH$645,33,0)</f>
        <v>#N/A</v>
      </c>
      <c r="AI44" s="34" t="e">
        <f>VLOOKUP(B44,'Payroll list'!$B$7:$AI$645,34,0)</f>
        <v>#N/A</v>
      </c>
      <c r="AJ44" s="34" t="e">
        <f>VLOOKUP(B44,'Payroll list'!$B$7:$AJ$645,35,0)</f>
        <v>#N/A</v>
      </c>
      <c r="AK44" s="41" t="e">
        <f>VLOOKUP(B44,'Payroll list'!$B$7:$AK$645,36,0)</f>
        <v>#N/A</v>
      </c>
      <c r="AL44" s="31"/>
      <c r="AO44" s="107">
        <v>43</v>
      </c>
      <c r="AP44" s="138"/>
    </row>
    <row r="45" spans="1:42" ht="193.5" customHeight="1">
      <c r="A45" s="18" t="s">
        <v>35</v>
      </c>
      <c r="B45" s="21" t="s">
        <v>62</v>
      </c>
      <c r="C45" s="21" t="s">
        <v>63</v>
      </c>
      <c r="D45" s="20" t="s">
        <v>64</v>
      </c>
      <c r="E45" s="20" t="s">
        <v>38</v>
      </c>
      <c r="F45" s="20" t="s">
        <v>224</v>
      </c>
      <c r="G45" s="20" t="s">
        <v>39</v>
      </c>
      <c r="H45" s="20" t="s">
        <v>40</v>
      </c>
      <c r="I45" s="20" t="s">
        <v>225</v>
      </c>
      <c r="J45" s="20" t="s">
        <v>226</v>
      </c>
      <c r="K45" s="20" t="s">
        <v>41</v>
      </c>
      <c r="L45" s="20" t="s">
        <v>42</v>
      </c>
      <c r="M45" s="20" t="s">
        <v>43</v>
      </c>
      <c r="N45" s="20" t="s">
        <v>44</v>
      </c>
      <c r="O45" s="20" t="s">
        <v>45</v>
      </c>
      <c r="P45" s="20" t="s">
        <v>71</v>
      </c>
      <c r="Q45" s="20" t="s">
        <v>65</v>
      </c>
      <c r="R45" s="58" t="s">
        <v>70</v>
      </c>
      <c r="S45" s="59" t="s">
        <v>69</v>
      </c>
      <c r="T45" s="59" t="s">
        <v>171</v>
      </c>
      <c r="U45" s="59" t="s">
        <v>172</v>
      </c>
      <c r="V45" s="59" t="s">
        <v>173</v>
      </c>
      <c r="W45" s="59" t="s">
        <v>232</v>
      </c>
      <c r="X45" s="59" t="s">
        <v>217</v>
      </c>
      <c r="Y45" s="59" t="s">
        <v>117</v>
      </c>
      <c r="Z45" s="59" t="s">
        <v>174</v>
      </c>
      <c r="AA45" s="114" t="s">
        <v>175</v>
      </c>
      <c r="AB45" s="20" t="s">
        <v>46</v>
      </c>
      <c r="AC45" s="22" t="s">
        <v>47</v>
      </c>
      <c r="AD45" s="22" t="s">
        <v>48</v>
      </c>
      <c r="AE45" s="23" t="s">
        <v>179</v>
      </c>
      <c r="AF45" s="23" t="s">
        <v>400</v>
      </c>
      <c r="AG45" s="23" t="s">
        <v>180</v>
      </c>
      <c r="AH45" s="23" t="s">
        <v>181</v>
      </c>
      <c r="AI45" s="142" t="s">
        <v>182</v>
      </c>
      <c r="AJ45" s="143" t="s">
        <v>417</v>
      </c>
      <c r="AK45" s="142" t="s">
        <v>184</v>
      </c>
      <c r="AL45" s="144" t="s">
        <v>190</v>
      </c>
      <c r="AO45" s="107">
        <v>44</v>
      </c>
      <c r="AP45" s="89"/>
    </row>
    <row r="46" spans="1:42" ht="93.75" customHeight="1">
      <c r="A46" s="107">
        <v>23</v>
      </c>
      <c r="B46" s="42">
        <f>VLOOKUP(A46,$AO$2:$AP$199,2,0)</f>
        <v>0</v>
      </c>
      <c r="C46" s="32" t="e">
        <f>VLOOKUP(B46,'Payroll list'!$B$7:AM$657,2,0)</f>
        <v>#N/A</v>
      </c>
      <c r="D46" s="40" t="e">
        <f>VLOOKUP(B46,'Payroll list'!$B$7:AM$657,3,0)</f>
        <v>#N/A</v>
      </c>
      <c r="E46" s="40" t="e">
        <f>VLOOKUP(B46,'Payroll list'!$B$7:$AM$657,4,0)</f>
        <v>#N/A</v>
      </c>
      <c r="F46" s="34" t="e">
        <f>VLOOKUP(B46,'Payroll list'!$B$7:$AM$657,5,0)</f>
        <v>#N/A</v>
      </c>
      <c r="G46" s="35" t="e">
        <f>VLOOKUP(B46,'Payroll list'!$B$7:$AM$657,6,0)</f>
        <v>#N/A</v>
      </c>
      <c r="H46" s="36" t="e">
        <f>VLOOKUP(B46,'Payroll list'!$B$7:$AM$657,7,0)</f>
        <v>#N/A</v>
      </c>
      <c r="I46" s="36" t="e">
        <f>VLOOKUP(B46,'Payroll list'!$B$7:$AM$657,8,0)</f>
        <v>#N/A</v>
      </c>
      <c r="J46" s="36" t="e">
        <f>VLOOKUP(B46,'Payroll list'!$B$7:$AM$657,9,0)</f>
        <v>#N/A</v>
      </c>
      <c r="K46" s="37" t="e">
        <f>VLOOKUP(B46,'Payroll list'!$B$7:$AM$657,10,0)</f>
        <v>#N/A</v>
      </c>
      <c r="L46" s="38" t="e">
        <f>VLOOKUP(B46,'Payroll list'!$B$7:$AM$657,11,0)</f>
        <v>#N/A</v>
      </c>
      <c r="M46" s="38" t="e">
        <f>VLOOKUP(B46,'Payroll list'!$B$7:$AM$657,12,0)</f>
        <v>#N/A</v>
      </c>
      <c r="N46" s="33" t="e">
        <f>VLOOKUP(B46,'Payroll list'!$B$7:AX$657,13,0)</f>
        <v>#N/A</v>
      </c>
      <c r="O46" s="39" t="e">
        <f>VLOOKUP(B46,'Payroll list'!$B$7:AM$657,14,0)</f>
        <v>#N/A</v>
      </c>
      <c r="P46" s="33" t="e">
        <f>VLOOKUP(B46,'Payroll list'!$B$7:AY$657,15,0)</f>
        <v>#N/A</v>
      </c>
      <c r="Q46" s="34" t="e">
        <f>VLOOKUP(B46,'Payroll list'!$B$7:AZ$657,16,0)</f>
        <v>#N/A</v>
      </c>
      <c r="R46" s="33" t="e">
        <f>VLOOKUP(B46,'Payroll list'!$B$7:AZ$657,17,0)</f>
        <v>#N/A</v>
      </c>
      <c r="S46" s="34" t="e">
        <f>VLOOKUP(B46,'Payroll list'!$B$7:BB$657,18,0)</f>
        <v>#N/A</v>
      </c>
      <c r="T46" s="34" t="e">
        <f>VLOOKUP(B46,'Payroll list'!$B$7:BC$657,19,0)</f>
        <v>#N/A</v>
      </c>
      <c r="U46" s="34" t="e">
        <f>VLOOKUP(B46,'Payroll list'!$B$7:BD$657,20,0)</f>
        <v>#N/A</v>
      </c>
      <c r="V46" s="34" t="e">
        <f>VLOOKUP(B46,'Payroll list'!$B$7:BE$657,21,0)</f>
        <v>#N/A</v>
      </c>
      <c r="W46" s="34" t="e">
        <f>VLOOKUP(B46,'Payroll list'!$B$7:BE$657,22,0)</f>
        <v>#N/A</v>
      </c>
      <c r="X46" s="34" t="e">
        <f>VLOOKUP(B46,'Payroll list'!$B$7:BF$657,23,0)</f>
        <v>#N/A</v>
      </c>
      <c r="Y46" s="34" t="e">
        <f>VLOOKUP(B46,'Payroll list'!$B$7:BG$657,24,0)</f>
        <v>#N/A</v>
      </c>
      <c r="Z46" s="34" t="e">
        <f>VLOOKUP(B46,'Payroll list'!$B$7:BH$657,25,0)</f>
        <v>#N/A</v>
      </c>
      <c r="AA46" s="34" t="e">
        <f>VLOOKUP(B46,'Payroll list'!$B$7:BI$657,26,0)</f>
        <v>#N/A</v>
      </c>
      <c r="AB46" s="34" t="e">
        <f>VLOOKUP(B46,'Payroll list'!$B$7:BJ$657,27,0)</f>
        <v>#N/A</v>
      </c>
      <c r="AC46" s="110" t="e">
        <f>VLOOKUP(B46,'Payroll list'!$B$7:BK$657,28,0)</f>
        <v>#N/A</v>
      </c>
      <c r="AD46" s="110" t="e">
        <f>VLOOKUP(B46,'Payroll list'!$B$7:BL$657,29,0)</f>
        <v>#N/A</v>
      </c>
      <c r="AE46" s="34" t="e">
        <f>VLOOKUP(B46,'Payroll list'!$B$7:$AE$645,30,0)</f>
        <v>#N/A</v>
      </c>
      <c r="AF46" s="34" t="e">
        <f>VLOOKUP(B46,'Payroll list'!$B$7:$AF$645,31,0)</f>
        <v>#N/A</v>
      </c>
      <c r="AG46" s="34" t="e">
        <f>VLOOKUP(B46,'Payroll list'!$B$7:$AG$645,32,0)</f>
        <v>#N/A</v>
      </c>
      <c r="AH46" s="34" t="e">
        <f>VLOOKUP(B46,'Payroll list'!$B$7:$AH$645,33,0)</f>
        <v>#N/A</v>
      </c>
      <c r="AI46" s="34" t="e">
        <f>VLOOKUP(B46,'Payroll list'!$B$7:$AI$645,34,0)</f>
        <v>#N/A</v>
      </c>
      <c r="AJ46" s="34" t="e">
        <f>VLOOKUP(B46,'Payroll list'!$B$7:$AJ$645,35,0)</f>
        <v>#N/A</v>
      </c>
      <c r="AK46" s="41" t="e">
        <f>VLOOKUP(B46,'Payroll list'!$B$7:$AK$645,36,0)</f>
        <v>#N/A</v>
      </c>
      <c r="AL46" s="31"/>
      <c r="AO46" s="107">
        <v>45</v>
      </c>
      <c r="AP46" s="90"/>
    </row>
    <row r="47" spans="1:42" ht="193.5" customHeight="1">
      <c r="A47" s="18" t="s">
        <v>35</v>
      </c>
      <c r="B47" s="21" t="s">
        <v>62</v>
      </c>
      <c r="C47" s="21" t="s">
        <v>63</v>
      </c>
      <c r="D47" s="20" t="s">
        <v>64</v>
      </c>
      <c r="E47" s="20" t="s">
        <v>38</v>
      </c>
      <c r="F47" s="20" t="s">
        <v>224</v>
      </c>
      <c r="G47" s="20" t="s">
        <v>39</v>
      </c>
      <c r="H47" s="20" t="s">
        <v>40</v>
      </c>
      <c r="I47" s="20" t="s">
        <v>225</v>
      </c>
      <c r="J47" s="20" t="s">
        <v>226</v>
      </c>
      <c r="K47" s="20" t="s">
        <v>41</v>
      </c>
      <c r="L47" s="20" t="s">
        <v>42</v>
      </c>
      <c r="M47" s="20" t="s">
        <v>43</v>
      </c>
      <c r="N47" s="20" t="s">
        <v>44</v>
      </c>
      <c r="O47" s="20" t="s">
        <v>45</v>
      </c>
      <c r="P47" s="20" t="s">
        <v>71</v>
      </c>
      <c r="Q47" s="20" t="s">
        <v>65</v>
      </c>
      <c r="R47" s="58" t="s">
        <v>70</v>
      </c>
      <c r="S47" s="59" t="s">
        <v>69</v>
      </c>
      <c r="T47" s="59" t="s">
        <v>171</v>
      </c>
      <c r="U47" s="59" t="s">
        <v>172</v>
      </c>
      <c r="V47" s="59" t="s">
        <v>173</v>
      </c>
      <c r="W47" s="59" t="s">
        <v>232</v>
      </c>
      <c r="X47" s="59" t="s">
        <v>217</v>
      </c>
      <c r="Y47" s="59" t="s">
        <v>117</v>
      </c>
      <c r="Z47" s="59" t="s">
        <v>174</v>
      </c>
      <c r="AA47" s="114" t="s">
        <v>175</v>
      </c>
      <c r="AB47" s="20" t="s">
        <v>46</v>
      </c>
      <c r="AC47" s="22" t="s">
        <v>47</v>
      </c>
      <c r="AD47" s="22" t="s">
        <v>48</v>
      </c>
      <c r="AE47" s="23" t="s">
        <v>179</v>
      </c>
      <c r="AF47" s="23" t="s">
        <v>400</v>
      </c>
      <c r="AG47" s="23" t="s">
        <v>180</v>
      </c>
      <c r="AH47" s="23" t="s">
        <v>181</v>
      </c>
      <c r="AI47" s="142" t="s">
        <v>182</v>
      </c>
      <c r="AJ47" s="143" t="s">
        <v>417</v>
      </c>
      <c r="AK47" s="142" t="s">
        <v>184</v>
      </c>
      <c r="AL47" s="144" t="s">
        <v>190</v>
      </c>
      <c r="AO47" s="107">
        <v>46</v>
      </c>
      <c r="AP47" s="90"/>
    </row>
    <row r="48" spans="1:42" ht="93.75" customHeight="1">
      <c r="A48" s="107">
        <v>24</v>
      </c>
      <c r="B48" s="42">
        <f>VLOOKUP(A48,$AO$2:$AP$199,2,0)</f>
        <v>0</v>
      </c>
      <c r="C48" s="32" t="e">
        <f>VLOOKUP(B48,'Payroll list'!$B$7:AM$657,2,0)</f>
        <v>#N/A</v>
      </c>
      <c r="D48" s="40" t="e">
        <f>VLOOKUP(B48,'Payroll list'!$B$7:AM$657,3,0)</f>
        <v>#N/A</v>
      </c>
      <c r="E48" s="40" t="e">
        <f>VLOOKUP(B48,'Payroll list'!$B$7:$AM$657,4,0)</f>
        <v>#N/A</v>
      </c>
      <c r="F48" s="34" t="e">
        <f>VLOOKUP(B48,'Payroll list'!$B$7:$AM$657,5,0)</f>
        <v>#N/A</v>
      </c>
      <c r="G48" s="35" t="e">
        <f>VLOOKUP(B48,'Payroll list'!$B$7:$AM$657,6,0)</f>
        <v>#N/A</v>
      </c>
      <c r="H48" s="36" t="e">
        <f>VLOOKUP(B48,'Payroll list'!$B$7:$AM$657,7,0)</f>
        <v>#N/A</v>
      </c>
      <c r="I48" s="36" t="e">
        <f>VLOOKUP(B48,'Payroll list'!$B$7:$AM$657,8,0)</f>
        <v>#N/A</v>
      </c>
      <c r="J48" s="36" t="e">
        <f>VLOOKUP(B48,'Payroll list'!$B$7:$AM$657,9,0)</f>
        <v>#N/A</v>
      </c>
      <c r="K48" s="37" t="e">
        <f>VLOOKUP(B48,'Payroll list'!$B$7:$AM$657,10,0)</f>
        <v>#N/A</v>
      </c>
      <c r="L48" s="38" t="e">
        <f>VLOOKUP(B48,'Payroll list'!$B$7:$AM$657,11,0)</f>
        <v>#N/A</v>
      </c>
      <c r="M48" s="38" t="e">
        <f>VLOOKUP(B48,'Payroll list'!$B$7:$AM$657,12,0)</f>
        <v>#N/A</v>
      </c>
      <c r="N48" s="33" t="e">
        <f>VLOOKUP(B48,'Payroll list'!$B$7:AX$657,13,0)</f>
        <v>#N/A</v>
      </c>
      <c r="O48" s="39" t="e">
        <f>VLOOKUP(B48,'Payroll list'!$B$7:AM$657,14,0)</f>
        <v>#N/A</v>
      </c>
      <c r="P48" s="33" t="e">
        <f>VLOOKUP(B48,'Payroll list'!$B$7:AY$657,15,0)</f>
        <v>#N/A</v>
      </c>
      <c r="Q48" s="34" t="e">
        <f>VLOOKUP(B48,'Payroll list'!$B$7:AZ$657,16,0)</f>
        <v>#N/A</v>
      </c>
      <c r="R48" s="33" t="e">
        <f>VLOOKUP(B48,'Payroll list'!$B$7:AZ$657,17,0)</f>
        <v>#N/A</v>
      </c>
      <c r="S48" s="34" t="e">
        <f>VLOOKUP(B48,'Payroll list'!$B$7:BB$657,18,0)</f>
        <v>#N/A</v>
      </c>
      <c r="T48" s="34" t="e">
        <f>VLOOKUP(B48,'Payroll list'!$B$7:BC$657,19,0)</f>
        <v>#N/A</v>
      </c>
      <c r="U48" s="34" t="e">
        <f>VLOOKUP(B48,'Payroll list'!$B$7:BD$657,20,0)</f>
        <v>#N/A</v>
      </c>
      <c r="V48" s="34" t="e">
        <f>VLOOKUP(B48,'Payroll list'!$B$7:BE$657,21,0)</f>
        <v>#N/A</v>
      </c>
      <c r="W48" s="34" t="e">
        <f>VLOOKUP(B48,'Payroll list'!$B$7:BE$657,22,0)</f>
        <v>#N/A</v>
      </c>
      <c r="X48" s="34" t="e">
        <f>VLOOKUP(B48,'Payroll list'!$B$7:BF$657,23,0)</f>
        <v>#N/A</v>
      </c>
      <c r="Y48" s="34" t="e">
        <f>VLOOKUP(B48,'Payroll list'!$B$7:BG$657,24,0)</f>
        <v>#N/A</v>
      </c>
      <c r="Z48" s="34" t="e">
        <f>VLOOKUP(B48,'Payroll list'!$B$7:BH$657,25,0)</f>
        <v>#N/A</v>
      </c>
      <c r="AA48" s="34" t="e">
        <f>VLOOKUP(B48,'Payroll list'!$B$7:BI$657,26,0)</f>
        <v>#N/A</v>
      </c>
      <c r="AB48" s="34" t="e">
        <f>VLOOKUP(B48,'Payroll list'!$B$7:BJ$657,27,0)</f>
        <v>#N/A</v>
      </c>
      <c r="AC48" s="110" t="e">
        <f>VLOOKUP(B48,'Payroll list'!$B$7:BK$657,28,0)</f>
        <v>#N/A</v>
      </c>
      <c r="AD48" s="110" t="e">
        <f>VLOOKUP(B48,'Payroll list'!$B$7:BL$657,29,0)</f>
        <v>#N/A</v>
      </c>
      <c r="AE48" s="34" t="e">
        <f>VLOOKUP(B48,'Payroll list'!$B$7:$AE$645,30,0)</f>
        <v>#N/A</v>
      </c>
      <c r="AF48" s="34" t="e">
        <f>VLOOKUP(B48,'Payroll list'!$B$7:$AF$645,31,0)</f>
        <v>#N/A</v>
      </c>
      <c r="AG48" s="34" t="e">
        <f>VLOOKUP(B48,'Payroll list'!$B$7:$AG$645,32,0)</f>
        <v>#N/A</v>
      </c>
      <c r="AH48" s="34" t="e">
        <f>VLOOKUP(B48,'Payroll list'!$B$7:$AH$645,33,0)</f>
        <v>#N/A</v>
      </c>
      <c r="AI48" s="34" t="e">
        <f>VLOOKUP(B48,'Payroll list'!$B$7:$AI$645,34,0)</f>
        <v>#N/A</v>
      </c>
      <c r="AJ48" s="34" t="e">
        <f>VLOOKUP(B48,'Payroll list'!$B$7:$AJ$645,35,0)</f>
        <v>#N/A</v>
      </c>
      <c r="AK48" s="41" t="e">
        <f>VLOOKUP(B48,'Payroll list'!$B$7:$AK$645,36,0)</f>
        <v>#N/A</v>
      </c>
      <c r="AL48" s="31"/>
      <c r="AO48" s="107">
        <v>47</v>
      </c>
      <c r="AP48" s="92"/>
    </row>
    <row r="49" spans="1:42" ht="193.5" customHeight="1">
      <c r="A49" s="18" t="s">
        <v>35</v>
      </c>
      <c r="B49" s="21" t="s">
        <v>62</v>
      </c>
      <c r="C49" s="21" t="s">
        <v>63</v>
      </c>
      <c r="D49" s="20" t="s">
        <v>64</v>
      </c>
      <c r="E49" s="20" t="s">
        <v>38</v>
      </c>
      <c r="F49" s="20" t="s">
        <v>224</v>
      </c>
      <c r="G49" s="20" t="s">
        <v>39</v>
      </c>
      <c r="H49" s="20" t="s">
        <v>40</v>
      </c>
      <c r="I49" s="20" t="s">
        <v>225</v>
      </c>
      <c r="J49" s="20" t="s">
        <v>226</v>
      </c>
      <c r="K49" s="20" t="s">
        <v>41</v>
      </c>
      <c r="L49" s="20" t="s">
        <v>42</v>
      </c>
      <c r="M49" s="20" t="s">
        <v>43</v>
      </c>
      <c r="N49" s="20" t="s">
        <v>44</v>
      </c>
      <c r="O49" s="20" t="s">
        <v>45</v>
      </c>
      <c r="P49" s="20" t="s">
        <v>71</v>
      </c>
      <c r="Q49" s="20" t="s">
        <v>65</v>
      </c>
      <c r="R49" s="58" t="s">
        <v>70</v>
      </c>
      <c r="S49" s="59" t="s">
        <v>69</v>
      </c>
      <c r="T49" s="59" t="s">
        <v>171</v>
      </c>
      <c r="U49" s="59" t="s">
        <v>172</v>
      </c>
      <c r="V49" s="59" t="s">
        <v>173</v>
      </c>
      <c r="W49" s="59" t="s">
        <v>232</v>
      </c>
      <c r="X49" s="59" t="s">
        <v>217</v>
      </c>
      <c r="Y49" s="59" t="s">
        <v>117</v>
      </c>
      <c r="Z49" s="59" t="s">
        <v>174</v>
      </c>
      <c r="AA49" s="114" t="s">
        <v>175</v>
      </c>
      <c r="AB49" s="20" t="s">
        <v>46</v>
      </c>
      <c r="AC49" s="22" t="s">
        <v>47</v>
      </c>
      <c r="AD49" s="22" t="s">
        <v>48</v>
      </c>
      <c r="AE49" s="23" t="s">
        <v>179</v>
      </c>
      <c r="AF49" s="23" t="s">
        <v>400</v>
      </c>
      <c r="AG49" s="23" t="s">
        <v>180</v>
      </c>
      <c r="AH49" s="23" t="s">
        <v>181</v>
      </c>
      <c r="AI49" s="142" t="s">
        <v>182</v>
      </c>
      <c r="AJ49" s="143" t="s">
        <v>417</v>
      </c>
      <c r="AK49" s="142" t="s">
        <v>184</v>
      </c>
      <c r="AL49" s="144" t="s">
        <v>190</v>
      </c>
      <c r="AO49" s="107">
        <v>48</v>
      </c>
      <c r="AP49" s="92"/>
    </row>
    <row r="50" spans="1:42" ht="93.75" customHeight="1">
      <c r="A50" s="107">
        <v>25</v>
      </c>
      <c r="B50" s="42">
        <f>VLOOKUP(A50,$AO$2:$AP$199,2,0)</f>
        <v>0</v>
      </c>
      <c r="C50" s="32" t="e">
        <f>VLOOKUP(B50,'Payroll list'!$B$7:AM$657,2,0)</f>
        <v>#N/A</v>
      </c>
      <c r="D50" s="40" t="e">
        <f>VLOOKUP(B50,'Payroll list'!$B$7:AM$657,3,0)</f>
        <v>#N/A</v>
      </c>
      <c r="E50" s="40" t="e">
        <f>VLOOKUP(B50,'Payroll list'!$B$7:$AM$657,4,0)</f>
        <v>#N/A</v>
      </c>
      <c r="F50" s="34" t="e">
        <f>VLOOKUP(B50,'Payroll list'!$B$7:$AM$657,5,0)</f>
        <v>#N/A</v>
      </c>
      <c r="G50" s="35" t="e">
        <f>VLOOKUP(B50,'Payroll list'!$B$7:$AM$657,6,0)</f>
        <v>#N/A</v>
      </c>
      <c r="H50" s="36" t="e">
        <f>VLOOKUP(B50,'Payroll list'!$B$7:$AM$657,7,0)</f>
        <v>#N/A</v>
      </c>
      <c r="I50" s="36" t="e">
        <f>VLOOKUP(B50,'Payroll list'!$B$7:$AM$657,8,0)</f>
        <v>#N/A</v>
      </c>
      <c r="J50" s="36" t="e">
        <f>VLOOKUP(B50,'Payroll list'!$B$7:$AM$657,9,0)</f>
        <v>#N/A</v>
      </c>
      <c r="K50" s="37" t="e">
        <f>VLOOKUP(B50,'Payroll list'!$B$7:$AM$657,10,0)</f>
        <v>#N/A</v>
      </c>
      <c r="L50" s="38" t="e">
        <f>VLOOKUP(B50,'Payroll list'!$B$7:$AM$657,11,0)</f>
        <v>#N/A</v>
      </c>
      <c r="M50" s="38" t="e">
        <f>VLOOKUP(B50,'Payroll list'!$B$7:$AM$657,12,0)</f>
        <v>#N/A</v>
      </c>
      <c r="N50" s="33" t="e">
        <f>VLOOKUP(B50,'Payroll list'!$B$7:AX$657,13,0)</f>
        <v>#N/A</v>
      </c>
      <c r="O50" s="39" t="e">
        <f>VLOOKUP(B50,'Payroll list'!$B$7:AM$657,14,0)</f>
        <v>#N/A</v>
      </c>
      <c r="P50" s="33" t="e">
        <f>VLOOKUP(B50,'Payroll list'!$B$7:AY$657,15,0)</f>
        <v>#N/A</v>
      </c>
      <c r="Q50" s="34" t="e">
        <f>VLOOKUP(B50,'Payroll list'!$B$7:AZ$657,16,0)</f>
        <v>#N/A</v>
      </c>
      <c r="R50" s="33" t="e">
        <f>VLOOKUP(B50,'Payroll list'!$B$7:AZ$657,17,0)</f>
        <v>#N/A</v>
      </c>
      <c r="S50" s="34" t="e">
        <f>VLOOKUP(B50,'Payroll list'!$B$7:BB$657,18,0)</f>
        <v>#N/A</v>
      </c>
      <c r="T50" s="34" t="e">
        <f>VLOOKUP(B50,'Payroll list'!$B$7:BC$657,19,0)</f>
        <v>#N/A</v>
      </c>
      <c r="U50" s="34" t="e">
        <f>VLOOKUP(B50,'Payroll list'!$B$7:BD$657,20,0)</f>
        <v>#N/A</v>
      </c>
      <c r="V50" s="34" t="e">
        <f>VLOOKUP(B50,'Payroll list'!$B$7:BE$657,21,0)</f>
        <v>#N/A</v>
      </c>
      <c r="W50" s="34" t="e">
        <f>VLOOKUP(B50,'Payroll list'!$B$7:BE$657,22,0)</f>
        <v>#N/A</v>
      </c>
      <c r="X50" s="34" t="e">
        <f>VLOOKUP(B50,'Payroll list'!$B$7:BF$657,23,0)</f>
        <v>#N/A</v>
      </c>
      <c r="Y50" s="34" t="e">
        <f>VLOOKUP(B50,'Payroll list'!$B$7:BG$657,24,0)</f>
        <v>#N/A</v>
      </c>
      <c r="Z50" s="34" t="e">
        <f>VLOOKUP(B50,'Payroll list'!$B$7:BH$657,25,0)</f>
        <v>#N/A</v>
      </c>
      <c r="AA50" s="34" t="e">
        <f>VLOOKUP(B50,'Payroll list'!$B$7:BI$657,26,0)</f>
        <v>#N/A</v>
      </c>
      <c r="AB50" s="34" t="e">
        <f>VLOOKUP(B50,'Payroll list'!$B$7:BJ$657,27,0)</f>
        <v>#N/A</v>
      </c>
      <c r="AC50" s="110" t="e">
        <f>VLOOKUP(B50,'Payroll list'!$B$7:BK$657,28,0)</f>
        <v>#N/A</v>
      </c>
      <c r="AD50" s="110" t="e">
        <f>VLOOKUP(B50,'Payroll list'!$B$7:BL$657,29,0)</f>
        <v>#N/A</v>
      </c>
      <c r="AE50" s="34" t="e">
        <f>VLOOKUP(B50,'Payroll list'!$B$7:$AE$645,30,0)</f>
        <v>#N/A</v>
      </c>
      <c r="AF50" s="34" t="e">
        <f>VLOOKUP(B50,'Payroll list'!$B$7:$AF$645,31,0)</f>
        <v>#N/A</v>
      </c>
      <c r="AG50" s="34" t="e">
        <f>VLOOKUP(B50,'Payroll list'!$B$7:$AG$645,32,0)</f>
        <v>#N/A</v>
      </c>
      <c r="AH50" s="34" t="e">
        <f>VLOOKUP(B50,'Payroll list'!$B$7:$AH$645,33,0)</f>
        <v>#N/A</v>
      </c>
      <c r="AI50" s="34" t="e">
        <f>VLOOKUP(B50,'Payroll list'!$B$7:$AI$645,34,0)</f>
        <v>#N/A</v>
      </c>
      <c r="AJ50" s="34" t="e">
        <f>VLOOKUP(B50,'Payroll list'!$B$7:$AJ$645,35,0)</f>
        <v>#N/A</v>
      </c>
      <c r="AK50" s="41" t="e">
        <f>VLOOKUP(B50,'Payroll list'!$B$7:$AK$645,36,0)</f>
        <v>#N/A</v>
      </c>
      <c r="AL50" s="31"/>
      <c r="AO50" s="107">
        <v>49</v>
      </c>
      <c r="AP50" s="92"/>
    </row>
    <row r="51" spans="1:42" ht="193.5" customHeight="1">
      <c r="A51" s="18" t="s">
        <v>35</v>
      </c>
      <c r="B51" s="21" t="s">
        <v>62</v>
      </c>
      <c r="C51" s="21" t="s">
        <v>63</v>
      </c>
      <c r="D51" s="20" t="s">
        <v>64</v>
      </c>
      <c r="E51" s="20" t="s">
        <v>38</v>
      </c>
      <c r="F51" s="20" t="s">
        <v>224</v>
      </c>
      <c r="G51" s="20" t="s">
        <v>39</v>
      </c>
      <c r="H51" s="20" t="s">
        <v>40</v>
      </c>
      <c r="I51" s="20" t="s">
        <v>225</v>
      </c>
      <c r="J51" s="20" t="s">
        <v>226</v>
      </c>
      <c r="K51" s="20" t="s">
        <v>41</v>
      </c>
      <c r="L51" s="20" t="s">
        <v>42</v>
      </c>
      <c r="M51" s="20" t="s">
        <v>43</v>
      </c>
      <c r="N51" s="20" t="s">
        <v>44</v>
      </c>
      <c r="O51" s="20" t="s">
        <v>45</v>
      </c>
      <c r="P51" s="20" t="s">
        <v>71</v>
      </c>
      <c r="Q51" s="20" t="s">
        <v>65</v>
      </c>
      <c r="R51" s="58" t="s">
        <v>70</v>
      </c>
      <c r="S51" s="59" t="s">
        <v>69</v>
      </c>
      <c r="T51" s="59" t="s">
        <v>171</v>
      </c>
      <c r="U51" s="59" t="s">
        <v>172</v>
      </c>
      <c r="V51" s="59" t="s">
        <v>173</v>
      </c>
      <c r="W51" s="59" t="s">
        <v>232</v>
      </c>
      <c r="X51" s="59" t="s">
        <v>217</v>
      </c>
      <c r="Y51" s="59" t="s">
        <v>117</v>
      </c>
      <c r="Z51" s="59" t="s">
        <v>174</v>
      </c>
      <c r="AA51" s="114" t="s">
        <v>175</v>
      </c>
      <c r="AB51" s="20" t="s">
        <v>46</v>
      </c>
      <c r="AC51" s="22" t="s">
        <v>47</v>
      </c>
      <c r="AD51" s="22" t="s">
        <v>48</v>
      </c>
      <c r="AE51" s="23" t="s">
        <v>179</v>
      </c>
      <c r="AF51" s="23" t="s">
        <v>400</v>
      </c>
      <c r="AG51" s="23" t="s">
        <v>180</v>
      </c>
      <c r="AH51" s="23" t="s">
        <v>181</v>
      </c>
      <c r="AI51" s="142" t="s">
        <v>182</v>
      </c>
      <c r="AJ51" s="143" t="s">
        <v>417</v>
      </c>
      <c r="AK51" s="142" t="s">
        <v>184</v>
      </c>
      <c r="AL51" s="144" t="s">
        <v>190</v>
      </c>
      <c r="AO51" s="107">
        <v>50</v>
      </c>
      <c r="AP51" s="92"/>
    </row>
    <row r="52" spans="1:42" ht="93.75" customHeight="1">
      <c r="A52" s="107">
        <v>26</v>
      </c>
      <c r="B52" s="42">
        <f>VLOOKUP(A52,$AO$2:$AP$199,2,0)</f>
        <v>0</v>
      </c>
      <c r="C52" s="32" t="e">
        <f>VLOOKUP(B52,'Payroll list'!$B$7:AM$657,2,0)</f>
        <v>#N/A</v>
      </c>
      <c r="D52" s="40" t="e">
        <f>VLOOKUP(B52,'Payroll list'!$B$7:AM$657,3,0)</f>
        <v>#N/A</v>
      </c>
      <c r="E52" s="40" t="e">
        <f>VLOOKUP(B52,'Payroll list'!$B$7:$AM$657,4,0)</f>
        <v>#N/A</v>
      </c>
      <c r="F52" s="34" t="e">
        <f>VLOOKUP(B52,'Payroll list'!$B$7:$AM$657,5,0)</f>
        <v>#N/A</v>
      </c>
      <c r="G52" s="35" t="e">
        <f>VLOOKUP(B52,'Payroll list'!$B$7:$AM$657,6,0)</f>
        <v>#N/A</v>
      </c>
      <c r="H52" s="36" t="e">
        <f>VLOOKUP(B52,'Payroll list'!$B$7:$AM$657,7,0)</f>
        <v>#N/A</v>
      </c>
      <c r="I52" s="36" t="e">
        <f>VLOOKUP(B52,'Payroll list'!$B$7:$AM$657,8,0)</f>
        <v>#N/A</v>
      </c>
      <c r="J52" s="36" t="e">
        <f>VLOOKUP(B52,'Payroll list'!$B$7:$AM$657,9,0)</f>
        <v>#N/A</v>
      </c>
      <c r="K52" s="37" t="e">
        <f>VLOOKUP(B52,'Payroll list'!$B$7:$AM$657,10,0)</f>
        <v>#N/A</v>
      </c>
      <c r="L52" s="38" t="e">
        <f>VLOOKUP(B52,'Payroll list'!$B$7:$AM$657,11,0)</f>
        <v>#N/A</v>
      </c>
      <c r="M52" s="38" t="e">
        <f>VLOOKUP(B52,'Payroll list'!$B$7:$AM$657,12,0)</f>
        <v>#N/A</v>
      </c>
      <c r="N52" s="33" t="e">
        <f>VLOOKUP(B52,'Payroll list'!$B$7:AX$657,13,0)</f>
        <v>#N/A</v>
      </c>
      <c r="O52" s="39" t="e">
        <f>VLOOKUP(B52,'Payroll list'!$B$7:AM$657,14,0)</f>
        <v>#N/A</v>
      </c>
      <c r="P52" s="33" t="e">
        <f>VLOOKUP(B52,'Payroll list'!$B$7:AY$657,15,0)</f>
        <v>#N/A</v>
      </c>
      <c r="Q52" s="34" t="e">
        <f>VLOOKUP(B52,'Payroll list'!$B$7:AZ$657,16,0)</f>
        <v>#N/A</v>
      </c>
      <c r="R52" s="33" t="e">
        <f>VLOOKUP(B52,'Payroll list'!$B$7:AZ$657,17,0)</f>
        <v>#N/A</v>
      </c>
      <c r="S52" s="34" t="e">
        <f>VLOOKUP(B52,'Payroll list'!$B$7:BB$657,18,0)</f>
        <v>#N/A</v>
      </c>
      <c r="T52" s="34" t="e">
        <f>VLOOKUP(B52,'Payroll list'!$B$7:BC$657,19,0)</f>
        <v>#N/A</v>
      </c>
      <c r="U52" s="34" t="e">
        <f>VLOOKUP(B52,'Payroll list'!$B$7:BD$657,20,0)</f>
        <v>#N/A</v>
      </c>
      <c r="V52" s="34" t="e">
        <f>VLOOKUP(B52,'Payroll list'!$B$7:BE$657,21,0)</f>
        <v>#N/A</v>
      </c>
      <c r="W52" s="34" t="e">
        <f>VLOOKUP(B52,'Payroll list'!$B$7:BE$657,22,0)</f>
        <v>#N/A</v>
      </c>
      <c r="X52" s="34" t="e">
        <f>VLOOKUP(B52,'Payroll list'!$B$7:BF$657,23,0)</f>
        <v>#N/A</v>
      </c>
      <c r="Y52" s="34" t="e">
        <f>VLOOKUP(B52,'Payroll list'!$B$7:BG$657,24,0)</f>
        <v>#N/A</v>
      </c>
      <c r="Z52" s="34" t="e">
        <f>VLOOKUP(B52,'Payroll list'!$B$7:BH$657,25,0)</f>
        <v>#N/A</v>
      </c>
      <c r="AA52" s="34" t="e">
        <f>VLOOKUP(B52,'Payroll list'!$B$7:BI$657,26,0)</f>
        <v>#N/A</v>
      </c>
      <c r="AB52" s="34" t="e">
        <f>VLOOKUP(B52,'Payroll list'!$B$7:BJ$657,27,0)</f>
        <v>#N/A</v>
      </c>
      <c r="AC52" s="110" t="e">
        <f>VLOOKUP(B52,'Payroll list'!$B$7:BK$657,28,0)</f>
        <v>#N/A</v>
      </c>
      <c r="AD52" s="110" t="e">
        <f>VLOOKUP(B52,'Payroll list'!$B$7:BL$657,29,0)</f>
        <v>#N/A</v>
      </c>
      <c r="AE52" s="34" t="e">
        <f>VLOOKUP(B52,'Payroll list'!$B$7:$AE$645,30,0)</f>
        <v>#N/A</v>
      </c>
      <c r="AF52" s="34" t="e">
        <f>VLOOKUP(B52,'Payroll list'!$B$7:$AF$645,31,0)</f>
        <v>#N/A</v>
      </c>
      <c r="AG52" s="34" t="e">
        <f>VLOOKUP(B52,'Payroll list'!$B$7:$AG$645,32,0)</f>
        <v>#N/A</v>
      </c>
      <c r="AH52" s="34" t="e">
        <f>VLOOKUP(B52,'Payroll list'!$B$7:$AH$645,33,0)</f>
        <v>#N/A</v>
      </c>
      <c r="AI52" s="34" t="e">
        <f>VLOOKUP(B52,'Payroll list'!$B$7:$AI$645,34,0)</f>
        <v>#N/A</v>
      </c>
      <c r="AJ52" s="34" t="e">
        <f>VLOOKUP(B52,'Payroll list'!$B$7:$AJ$645,35,0)</f>
        <v>#N/A</v>
      </c>
      <c r="AK52" s="41" t="e">
        <f>VLOOKUP(B52,'Payroll list'!$B$7:$AK$645,36,0)</f>
        <v>#N/A</v>
      </c>
      <c r="AL52" s="31"/>
      <c r="AO52" s="107">
        <v>51</v>
      </c>
      <c r="AP52" s="92"/>
    </row>
    <row r="53" spans="1:42" ht="193.5" customHeight="1">
      <c r="A53" s="18" t="s">
        <v>35</v>
      </c>
      <c r="B53" s="21" t="s">
        <v>62</v>
      </c>
      <c r="C53" s="21" t="s">
        <v>63</v>
      </c>
      <c r="D53" s="20" t="s">
        <v>64</v>
      </c>
      <c r="E53" s="20" t="s">
        <v>38</v>
      </c>
      <c r="F53" s="20" t="s">
        <v>224</v>
      </c>
      <c r="G53" s="20" t="s">
        <v>39</v>
      </c>
      <c r="H53" s="20" t="s">
        <v>40</v>
      </c>
      <c r="I53" s="20" t="s">
        <v>225</v>
      </c>
      <c r="J53" s="20" t="s">
        <v>226</v>
      </c>
      <c r="K53" s="20" t="s">
        <v>41</v>
      </c>
      <c r="L53" s="20" t="s">
        <v>42</v>
      </c>
      <c r="M53" s="20" t="s">
        <v>43</v>
      </c>
      <c r="N53" s="20" t="s">
        <v>44</v>
      </c>
      <c r="O53" s="20" t="s">
        <v>45</v>
      </c>
      <c r="P53" s="20" t="s">
        <v>71</v>
      </c>
      <c r="Q53" s="20" t="s">
        <v>65</v>
      </c>
      <c r="R53" s="58" t="s">
        <v>70</v>
      </c>
      <c r="S53" s="59" t="s">
        <v>69</v>
      </c>
      <c r="T53" s="59" t="s">
        <v>171</v>
      </c>
      <c r="U53" s="59" t="s">
        <v>172</v>
      </c>
      <c r="V53" s="59" t="s">
        <v>173</v>
      </c>
      <c r="W53" s="59" t="s">
        <v>232</v>
      </c>
      <c r="X53" s="59" t="s">
        <v>217</v>
      </c>
      <c r="Y53" s="59" t="s">
        <v>117</v>
      </c>
      <c r="Z53" s="59" t="s">
        <v>174</v>
      </c>
      <c r="AA53" s="114" t="s">
        <v>175</v>
      </c>
      <c r="AB53" s="20" t="s">
        <v>46</v>
      </c>
      <c r="AC53" s="22" t="s">
        <v>47</v>
      </c>
      <c r="AD53" s="22" t="s">
        <v>48</v>
      </c>
      <c r="AE53" s="23" t="s">
        <v>179</v>
      </c>
      <c r="AF53" s="23" t="s">
        <v>400</v>
      </c>
      <c r="AG53" s="23" t="s">
        <v>180</v>
      </c>
      <c r="AH53" s="23" t="s">
        <v>181</v>
      </c>
      <c r="AI53" s="142" t="s">
        <v>182</v>
      </c>
      <c r="AJ53" s="143" t="s">
        <v>417</v>
      </c>
      <c r="AK53" s="142" t="s">
        <v>184</v>
      </c>
      <c r="AL53" s="144" t="s">
        <v>190</v>
      </c>
      <c r="AO53" s="107">
        <v>52</v>
      </c>
      <c r="AP53" s="92"/>
    </row>
    <row r="54" spans="1:42" ht="93.75" customHeight="1">
      <c r="A54" s="107">
        <v>27</v>
      </c>
      <c r="B54" s="42">
        <f>VLOOKUP(A54,$AO$2:$AP$199,2,0)</f>
        <v>0</v>
      </c>
      <c r="C54" s="32" t="e">
        <f>VLOOKUP(B54,'Payroll list'!$B$7:AM$657,2,0)</f>
        <v>#N/A</v>
      </c>
      <c r="D54" s="40" t="e">
        <f>VLOOKUP(B54,'Payroll list'!$B$7:AM$657,3,0)</f>
        <v>#N/A</v>
      </c>
      <c r="E54" s="40" t="e">
        <f>VLOOKUP(B54,'Payroll list'!$B$7:$AM$657,4,0)</f>
        <v>#N/A</v>
      </c>
      <c r="F54" s="34" t="e">
        <f>VLOOKUP(B54,'Payroll list'!$B$7:$AM$657,5,0)</f>
        <v>#N/A</v>
      </c>
      <c r="G54" s="35" t="e">
        <f>VLOOKUP(B54,'Payroll list'!$B$7:$AM$657,6,0)</f>
        <v>#N/A</v>
      </c>
      <c r="H54" s="36" t="e">
        <f>VLOOKUP(B54,'Payroll list'!$B$7:$AM$657,7,0)</f>
        <v>#N/A</v>
      </c>
      <c r="I54" s="36" t="e">
        <f>VLOOKUP(B54,'Payroll list'!$B$7:$AM$657,8,0)</f>
        <v>#N/A</v>
      </c>
      <c r="J54" s="36" t="e">
        <f>VLOOKUP(B54,'Payroll list'!$B$7:$AM$657,9,0)</f>
        <v>#N/A</v>
      </c>
      <c r="K54" s="37" t="e">
        <f>VLOOKUP(B54,'Payroll list'!$B$7:$AM$657,10,0)</f>
        <v>#N/A</v>
      </c>
      <c r="L54" s="38" t="e">
        <f>VLOOKUP(B54,'Payroll list'!$B$7:$AM$657,11,0)</f>
        <v>#N/A</v>
      </c>
      <c r="M54" s="38" t="e">
        <f>VLOOKUP(B54,'Payroll list'!$B$7:$AM$657,12,0)</f>
        <v>#N/A</v>
      </c>
      <c r="N54" s="33" t="e">
        <f>VLOOKUP(B54,'Payroll list'!$B$7:AX$657,13,0)</f>
        <v>#N/A</v>
      </c>
      <c r="O54" s="39" t="e">
        <f>VLOOKUP(B54,'Payroll list'!$B$7:AM$657,14,0)</f>
        <v>#N/A</v>
      </c>
      <c r="P54" s="33" t="e">
        <f>VLOOKUP(B54,'Payroll list'!$B$7:AY$657,15,0)</f>
        <v>#N/A</v>
      </c>
      <c r="Q54" s="34" t="e">
        <f>VLOOKUP(B54,'Payroll list'!$B$7:AZ$657,16,0)</f>
        <v>#N/A</v>
      </c>
      <c r="R54" s="33" t="e">
        <f>VLOOKUP(B54,'Payroll list'!$B$7:AZ$657,17,0)</f>
        <v>#N/A</v>
      </c>
      <c r="S54" s="34" t="e">
        <f>VLOOKUP(B54,'Payroll list'!$B$7:BB$657,18,0)</f>
        <v>#N/A</v>
      </c>
      <c r="T54" s="34" t="e">
        <f>VLOOKUP(B54,'Payroll list'!$B$7:BC$657,19,0)</f>
        <v>#N/A</v>
      </c>
      <c r="U54" s="34" t="e">
        <f>VLOOKUP(B54,'Payroll list'!$B$7:BD$657,20,0)</f>
        <v>#N/A</v>
      </c>
      <c r="V54" s="34" t="e">
        <f>VLOOKUP(B54,'Payroll list'!$B$7:BE$657,21,0)</f>
        <v>#N/A</v>
      </c>
      <c r="W54" s="34" t="e">
        <f>VLOOKUP(B54,'Payroll list'!$B$7:BE$657,22,0)</f>
        <v>#N/A</v>
      </c>
      <c r="X54" s="34" t="e">
        <f>VLOOKUP(B54,'Payroll list'!$B$7:BF$657,23,0)</f>
        <v>#N/A</v>
      </c>
      <c r="Y54" s="34" t="e">
        <f>VLOOKUP(B54,'Payroll list'!$B$7:BG$657,24,0)</f>
        <v>#N/A</v>
      </c>
      <c r="Z54" s="34" t="e">
        <f>VLOOKUP(B54,'Payroll list'!$B$7:BH$657,25,0)</f>
        <v>#N/A</v>
      </c>
      <c r="AA54" s="34" t="e">
        <f>VLOOKUP(B54,'Payroll list'!$B$7:BI$657,26,0)</f>
        <v>#N/A</v>
      </c>
      <c r="AB54" s="34" t="e">
        <f>VLOOKUP(B54,'Payroll list'!$B$7:BJ$657,27,0)</f>
        <v>#N/A</v>
      </c>
      <c r="AC54" s="110" t="e">
        <f>VLOOKUP(B54,'Payroll list'!$B$7:BK$657,28,0)</f>
        <v>#N/A</v>
      </c>
      <c r="AD54" s="110" t="e">
        <f>VLOOKUP(B54,'Payroll list'!$B$7:BL$657,29,0)</f>
        <v>#N/A</v>
      </c>
      <c r="AE54" s="34" t="e">
        <f>VLOOKUP(B54,'Payroll list'!$B$7:$AE$645,30,0)</f>
        <v>#N/A</v>
      </c>
      <c r="AF54" s="34" t="e">
        <f>VLOOKUP(B54,'Payroll list'!$B$7:$AF$645,31,0)</f>
        <v>#N/A</v>
      </c>
      <c r="AG54" s="34" t="e">
        <f>VLOOKUP(B54,'Payroll list'!$B$7:$AG$645,32,0)</f>
        <v>#N/A</v>
      </c>
      <c r="AH54" s="34" t="e">
        <f>VLOOKUP(B54,'Payroll list'!$B$7:$AH$645,33,0)</f>
        <v>#N/A</v>
      </c>
      <c r="AI54" s="34" t="e">
        <f>VLOOKUP(B54,'Payroll list'!$B$7:$AI$645,34,0)</f>
        <v>#N/A</v>
      </c>
      <c r="AJ54" s="34" t="e">
        <f>VLOOKUP(B54,'Payroll list'!$B$7:$AJ$645,35,0)</f>
        <v>#N/A</v>
      </c>
      <c r="AK54" s="41" t="e">
        <f>VLOOKUP(B54,'Payroll list'!$B$7:$AK$645,36,0)</f>
        <v>#N/A</v>
      </c>
      <c r="AL54" s="31"/>
      <c r="AO54" s="107">
        <v>53</v>
      </c>
      <c r="AP54" s="92"/>
    </row>
    <row r="55" spans="1:42" ht="193.5" customHeight="1">
      <c r="A55" s="18" t="s">
        <v>35</v>
      </c>
      <c r="B55" s="21" t="s">
        <v>62</v>
      </c>
      <c r="C55" s="21" t="s">
        <v>63</v>
      </c>
      <c r="D55" s="20" t="s">
        <v>64</v>
      </c>
      <c r="E55" s="20" t="s">
        <v>38</v>
      </c>
      <c r="F55" s="20" t="s">
        <v>224</v>
      </c>
      <c r="G55" s="20" t="s">
        <v>39</v>
      </c>
      <c r="H55" s="20" t="s">
        <v>40</v>
      </c>
      <c r="I55" s="20" t="s">
        <v>225</v>
      </c>
      <c r="J55" s="20" t="s">
        <v>226</v>
      </c>
      <c r="K55" s="20" t="s">
        <v>41</v>
      </c>
      <c r="L55" s="20" t="s">
        <v>42</v>
      </c>
      <c r="M55" s="20" t="s">
        <v>43</v>
      </c>
      <c r="N55" s="20" t="s">
        <v>44</v>
      </c>
      <c r="O55" s="20" t="s">
        <v>45</v>
      </c>
      <c r="P55" s="20" t="s">
        <v>71</v>
      </c>
      <c r="Q55" s="20" t="s">
        <v>65</v>
      </c>
      <c r="R55" s="58" t="s">
        <v>70</v>
      </c>
      <c r="S55" s="59" t="s">
        <v>69</v>
      </c>
      <c r="T55" s="59" t="s">
        <v>171</v>
      </c>
      <c r="U55" s="59" t="s">
        <v>172</v>
      </c>
      <c r="V55" s="59" t="s">
        <v>173</v>
      </c>
      <c r="W55" s="59" t="s">
        <v>232</v>
      </c>
      <c r="X55" s="59" t="s">
        <v>217</v>
      </c>
      <c r="Y55" s="59" t="s">
        <v>117</v>
      </c>
      <c r="Z55" s="59" t="s">
        <v>174</v>
      </c>
      <c r="AA55" s="114" t="s">
        <v>175</v>
      </c>
      <c r="AB55" s="20" t="s">
        <v>46</v>
      </c>
      <c r="AC55" s="22" t="s">
        <v>47</v>
      </c>
      <c r="AD55" s="22" t="s">
        <v>48</v>
      </c>
      <c r="AE55" s="23" t="s">
        <v>179</v>
      </c>
      <c r="AF55" s="23" t="s">
        <v>400</v>
      </c>
      <c r="AG55" s="23" t="s">
        <v>180</v>
      </c>
      <c r="AH55" s="23" t="s">
        <v>181</v>
      </c>
      <c r="AI55" s="142" t="s">
        <v>182</v>
      </c>
      <c r="AJ55" s="143" t="s">
        <v>417</v>
      </c>
      <c r="AK55" s="142" t="s">
        <v>184</v>
      </c>
      <c r="AL55" s="144" t="s">
        <v>190</v>
      </c>
      <c r="AO55" s="107">
        <v>54</v>
      </c>
      <c r="AP55" s="92"/>
    </row>
    <row r="56" spans="1:42" ht="93.75" customHeight="1">
      <c r="A56" s="107">
        <v>28</v>
      </c>
      <c r="B56" s="42">
        <f>VLOOKUP(A56,$AO$2:$AP$199,2,0)</f>
        <v>0</v>
      </c>
      <c r="C56" s="32" t="e">
        <f>VLOOKUP(B56,'Payroll list'!$B$7:AM$657,2,0)</f>
        <v>#N/A</v>
      </c>
      <c r="D56" s="40" t="e">
        <f>VLOOKUP(B56,'Payroll list'!$B$7:AM$657,3,0)</f>
        <v>#N/A</v>
      </c>
      <c r="E56" s="40" t="e">
        <f>VLOOKUP(B56,'Payroll list'!$B$7:$AM$657,4,0)</f>
        <v>#N/A</v>
      </c>
      <c r="F56" s="34" t="e">
        <f>VLOOKUP(B56,'Payroll list'!$B$7:$AM$657,5,0)</f>
        <v>#N/A</v>
      </c>
      <c r="G56" s="35" t="e">
        <f>VLOOKUP(B56,'Payroll list'!$B$7:$AM$657,6,0)</f>
        <v>#N/A</v>
      </c>
      <c r="H56" s="36" t="e">
        <f>VLOOKUP(B56,'Payroll list'!$B$7:$AM$657,7,0)</f>
        <v>#N/A</v>
      </c>
      <c r="I56" s="36" t="e">
        <f>VLOOKUP(B56,'Payroll list'!$B$7:$AM$657,8,0)</f>
        <v>#N/A</v>
      </c>
      <c r="J56" s="36" t="e">
        <f>VLOOKUP(B56,'Payroll list'!$B$7:$AM$657,9,0)</f>
        <v>#N/A</v>
      </c>
      <c r="K56" s="37" t="e">
        <f>VLOOKUP(B56,'Payroll list'!$B$7:$AM$657,10,0)</f>
        <v>#N/A</v>
      </c>
      <c r="L56" s="38" t="e">
        <f>VLOOKUP(B56,'Payroll list'!$B$7:$AM$657,11,0)</f>
        <v>#N/A</v>
      </c>
      <c r="M56" s="38" t="e">
        <f>VLOOKUP(B56,'Payroll list'!$B$7:$AM$657,12,0)</f>
        <v>#N/A</v>
      </c>
      <c r="N56" s="33" t="e">
        <f>VLOOKUP(B56,'Payroll list'!$B$7:AX$657,13,0)</f>
        <v>#N/A</v>
      </c>
      <c r="O56" s="39" t="e">
        <f>VLOOKUP(B56,'Payroll list'!$B$7:AM$657,14,0)</f>
        <v>#N/A</v>
      </c>
      <c r="P56" s="33" t="e">
        <f>VLOOKUP(B56,'Payroll list'!$B$7:AY$657,15,0)</f>
        <v>#N/A</v>
      </c>
      <c r="Q56" s="34" t="e">
        <f>VLOOKUP(B56,'Payroll list'!$B$7:AZ$657,16,0)</f>
        <v>#N/A</v>
      </c>
      <c r="R56" s="33" t="e">
        <f>VLOOKUP(B56,'Payroll list'!$B$7:AZ$657,17,0)</f>
        <v>#N/A</v>
      </c>
      <c r="S56" s="34" t="e">
        <f>VLOOKUP(B56,'Payroll list'!$B$7:BB$657,18,0)</f>
        <v>#N/A</v>
      </c>
      <c r="T56" s="34" t="e">
        <f>VLOOKUP(B56,'Payroll list'!$B$7:BC$657,19,0)</f>
        <v>#N/A</v>
      </c>
      <c r="U56" s="34" t="e">
        <f>VLOOKUP(B56,'Payroll list'!$B$7:BD$657,20,0)</f>
        <v>#N/A</v>
      </c>
      <c r="V56" s="34" t="e">
        <f>VLOOKUP(B56,'Payroll list'!$B$7:BE$657,21,0)</f>
        <v>#N/A</v>
      </c>
      <c r="W56" s="34" t="e">
        <f>VLOOKUP(B56,'Payroll list'!$B$7:BE$657,22,0)</f>
        <v>#N/A</v>
      </c>
      <c r="X56" s="34" t="e">
        <f>VLOOKUP(B56,'Payroll list'!$B$7:BF$657,23,0)</f>
        <v>#N/A</v>
      </c>
      <c r="Y56" s="34" t="e">
        <f>VLOOKUP(B56,'Payroll list'!$B$7:BG$657,24,0)</f>
        <v>#N/A</v>
      </c>
      <c r="Z56" s="34" t="e">
        <f>VLOOKUP(B56,'Payroll list'!$B$7:BH$657,25,0)</f>
        <v>#N/A</v>
      </c>
      <c r="AA56" s="34" t="e">
        <f>VLOOKUP(B56,'Payroll list'!$B$7:BI$657,26,0)</f>
        <v>#N/A</v>
      </c>
      <c r="AB56" s="34" t="e">
        <f>VLOOKUP(B56,'Payroll list'!$B$7:BJ$657,27,0)</f>
        <v>#N/A</v>
      </c>
      <c r="AC56" s="110" t="e">
        <f>VLOOKUP(B56,'Payroll list'!$B$7:BK$657,28,0)</f>
        <v>#N/A</v>
      </c>
      <c r="AD56" s="110" t="e">
        <f>VLOOKUP(B56,'Payroll list'!$B$7:BL$657,29,0)</f>
        <v>#N/A</v>
      </c>
      <c r="AE56" s="34" t="e">
        <f>VLOOKUP(B56,'Payroll list'!$B$7:$AE$645,30,0)</f>
        <v>#N/A</v>
      </c>
      <c r="AF56" s="34" t="e">
        <f>VLOOKUP(B56,'Payroll list'!$B$7:$AF$645,31,0)</f>
        <v>#N/A</v>
      </c>
      <c r="AG56" s="34" t="e">
        <f>VLOOKUP(B56,'Payroll list'!$B$7:$AG$645,32,0)</f>
        <v>#N/A</v>
      </c>
      <c r="AH56" s="34" t="e">
        <f>VLOOKUP(B56,'Payroll list'!$B$7:$AH$645,33,0)</f>
        <v>#N/A</v>
      </c>
      <c r="AI56" s="34" t="e">
        <f>VLOOKUP(B56,'Payroll list'!$B$7:$AI$645,34,0)</f>
        <v>#N/A</v>
      </c>
      <c r="AJ56" s="34" t="e">
        <f>VLOOKUP(B56,'Payroll list'!$B$7:$AJ$645,35,0)</f>
        <v>#N/A</v>
      </c>
      <c r="AK56" s="41" t="e">
        <f>VLOOKUP(B56,'Payroll list'!$B$7:$AK$645,36,0)</f>
        <v>#N/A</v>
      </c>
      <c r="AL56" s="31"/>
      <c r="AO56" s="107">
        <v>55</v>
      </c>
      <c r="AP56" s="92"/>
    </row>
    <row r="57" spans="1:42" ht="193.5" customHeight="1">
      <c r="A57" s="18" t="s">
        <v>35</v>
      </c>
      <c r="B57" s="21" t="s">
        <v>62</v>
      </c>
      <c r="C57" s="21" t="s">
        <v>63</v>
      </c>
      <c r="D57" s="20" t="s">
        <v>64</v>
      </c>
      <c r="E57" s="20" t="s">
        <v>38</v>
      </c>
      <c r="F57" s="20" t="s">
        <v>224</v>
      </c>
      <c r="G57" s="20" t="s">
        <v>39</v>
      </c>
      <c r="H57" s="20" t="s">
        <v>40</v>
      </c>
      <c r="I57" s="20" t="s">
        <v>225</v>
      </c>
      <c r="J57" s="20" t="s">
        <v>226</v>
      </c>
      <c r="K57" s="20" t="s">
        <v>41</v>
      </c>
      <c r="L57" s="20" t="s">
        <v>42</v>
      </c>
      <c r="M57" s="20" t="s">
        <v>43</v>
      </c>
      <c r="N57" s="20" t="s">
        <v>44</v>
      </c>
      <c r="O57" s="20" t="s">
        <v>45</v>
      </c>
      <c r="P57" s="20" t="s">
        <v>71</v>
      </c>
      <c r="Q57" s="20" t="s">
        <v>65</v>
      </c>
      <c r="R57" s="58" t="s">
        <v>70</v>
      </c>
      <c r="S57" s="59" t="s">
        <v>69</v>
      </c>
      <c r="T57" s="59" t="s">
        <v>171</v>
      </c>
      <c r="U57" s="59" t="s">
        <v>172</v>
      </c>
      <c r="V57" s="59" t="s">
        <v>173</v>
      </c>
      <c r="W57" s="59" t="s">
        <v>232</v>
      </c>
      <c r="X57" s="59" t="s">
        <v>217</v>
      </c>
      <c r="Y57" s="59" t="s">
        <v>117</v>
      </c>
      <c r="Z57" s="59" t="s">
        <v>174</v>
      </c>
      <c r="AA57" s="114" t="s">
        <v>175</v>
      </c>
      <c r="AB57" s="20" t="s">
        <v>46</v>
      </c>
      <c r="AC57" s="22" t="s">
        <v>47</v>
      </c>
      <c r="AD57" s="22" t="s">
        <v>48</v>
      </c>
      <c r="AE57" s="23" t="s">
        <v>179</v>
      </c>
      <c r="AF57" s="23" t="s">
        <v>400</v>
      </c>
      <c r="AG57" s="23" t="s">
        <v>180</v>
      </c>
      <c r="AH57" s="23" t="s">
        <v>181</v>
      </c>
      <c r="AI57" s="142" t="s">
        <v>182</v>
      </c>
      <c r="AJ57" s="143" t="s">
        <v>417</v>
      </c>
      <c r="AK57" s="142" t="s">
        <v>184</v>
      </c>
      <c r="AL57" s="144" t="s">
        <v>190</v>
      </c>
      <c r="AO57" s="107">
        <v>56</v>
      </c>
      <c r="AP57" s="92"/>
    </row>
    <row r="58" spans="1:42" ht="93.75" customHeight="1">
      <c r="A58" s="107">
        <v>29</v>
      </c>
      <c r="B58" s="42">
        <f>VLOOKUP(A58,$AO$2:$AP$199,2,0)</f>
        <v>0</v>
      </c>
      <c r="C58" s="32" t="e">
        <f>VLOOKUP(B58,'Payroll list'!$B$7:AM$657,2,0)</f>
        <v>#N/A</v>
      </c>
      <c r="D58" s="40" t="e">
        <f>VLOOKUP(B58,'Payroll list'!$B$7:AM$657,3,0)</f>
        <v>#N/A</v>
      </c>
      <c r="E58" s="40" t="e">
        <f>VLOOKUP(B58,'Payroll list'!$B$7:$AM$657,4,0)</f>
        <v>#N/A</v>
      </c>
      <c r="F58" s="34" t="e">
        <f>VLOOKUP(B58,'Payroll list'!$B$7:$AM$657,5,0)</f>
        <v>#N/A</v>
      </c>
      <c r="G58" s="35" t="e">
        <f>VLOOKUP(B58,'Payroll list'!$B$7:$AM$657,6,0)</f>
        <v>#N/A</v>
      </c>
      <c r="H58" s="36" t="e">
        <f>VLOOKUP(B58,'Payroll list'!$B$7:$AM$657,7,0)</f>
        <v>#N/A</v>
      </c>
      <c r="I58" s="36" t="e">
        <f>VLOOKUP(B58,'Payroll list'!$B$7:$AM$657,8,0)</f>
        <v>#N/A</v>
      </c>
      <c r="J58" s="36" t="e">
        <f>VLOOKUP(B58,'Payroll list'!$B$7:$AM$657,9,0)</f>
        <v>#N/A</v>
      </c>
      <c r="K58" s="37" t="e">
        <f>VLOOKUP(B58,'Payroll list'!$B$7:$AM$657,10,0)</f>
        <v>#N/A</v>
      </c>
      <c r="L58" s="38" t="e">
        <f>VLOOKUP(B58,'Payroll list'!$B$7:$AM$657,11,0)</f>
        <v>#N/A</v>
      </c>
      <c r="M58" s="38" t="e">
        <f>VLOOKUP(B58,'Payroll list'!$B$7:$AM$657,12,0)</f>
        <v>#N/A</v>
      </c>
      <c r="N58" s="33" t="e">
        <f>VLOOKUP(B58,'Payroll list'!$B$7:AX$657,13,0)</f>
        <v>#N/A</v>
      </c>
      <c r="O58" s="39" t="e">
        <f>VLOOKUP(B58,'Payroll list'!$B$7:AM$657,14,0)</f>
        <v>#N/A</v>
      </c>
      <c r="P58" s="33" t="e">
        <f>VLOOKUP(B58,'Payroll list'!$B$7:AY$657,15,0)</f>
        <v>#N/A</v>
      </c>
      <c r="Q58" s="34" t="e">
        <f>VLOOKUP(B58,'Payroll list'!$B$7:AZ$657,16,0)</f>
        <v>#N/A</v>
      </c>
      <c r="R58" s="33" t="e">
        <f>VLOOKUP(B58,'Payroll list'!$B$7:AZ$657,17,0)</f>
        <v>#N/A</v>
      </c>
      <c r="S58" s="34" t="e">
        <f>VLOOKUP(B58,'Payroll list'!$B$7:BB$657,18,0)</f>
        <v>#N/A</v>
      </c>
      <c r="T58" s="34" t="e">
        <f>VLOOKUP(B58,'Payroll list'!$B$7:BC$657,19,0)</f>
        <v>#N/A</v>
      </c>
      <c r="U58" s="34" t="e">
        <f>VLOOKUP(B58,'Payroll list'!$B$7:BD$657,20,0)</f>
        <v>#N/A</v>
      </c>
      <c r="V58" s="34" t="e">
        <f>VLOOKUP(B58,'Payroll list'!$B$7:BE$657,21,0)</f>
        <v>#N/A</v>
      </c>
      <c r="W58" s="34" t="e">
        <f>VLOOKUP(B58,'Payroll list'!$B$7:BE$657,22,0)</f>
        <v>#N/A</v>
      </c>
      <c r="X58" s="34" t="e">
        <f>VLOOKUP(B58,'Payroll list'!$B$7:BF$657,23,0)</f>
        <v>#N/A</v>
      </c>
      <c r="Y58" s="34" t="e">
        <f>VLOOKUP(B58,'Payroll list'!$B$7:BG$657,24,0)</f>
        <v>#N/A</v>
      </c>
      <c r="Z58" s="34" t="e">
        <f>VLOOKUP(B58,'Payroll list'!$B$7:BH$657,25,0)</f>
        <v>#N/A</v>
      </c>
      <c r="AA58" s="34" t="e">
        <f>VLOOKUP(B58,'Payroll list'!$B$7:BI$657,26,0)</f>
        <v>#N/A</v>
      </c>
      <c r="AB58" s="34" t="e">
        <f>VLOOKUP(B58,'Payroll list'!$B$7:BJ$657,27,0)</f>
        <v>#N/A</v>
      </c>
      <c r="AC58" s="110" t="e">
        <f>VLOOKUP(B58,'Payroll list'!$B$7:BK$657,28,0)</f>
        <v>#N/A</v>
      </c>
      <c r="AD58" s="110" t="e">
        <f>VLOOKUP(B58,'Payroll list'!$B$7:BL$657,29,0)</f>
        <v>#N/A</v>
      </c>
      <c r="AE58" s="34" t="e">
        <f>VLOOKUP(B58,'Payroll list'!$B$7:$AE$645,30,0)</f>
        <v>#N/A</v>
      </c>
      <c r="AF58" s="34" t="e">
        <f>VLOOKUP(B58,'Payroll list'!$B$7:$AF$645,31,0)</f>
        <v>#N/A</v>
      </c>
      <c r="AG58" s="34" t="e">
        <f>VLOOKUP(B58,'Payroll list'!$B$7:$AG$645,32,0)</f>
        <v>#N/A</v>
      </c>
      <c r="AH58" s="34" t="e">
        <f>VLOOKUP(B58,'Payroll list'!$B$7:$AH$645,33,0)</f>
        <v>#N/A</v>
      </c>
      <c r="AI58" s="34" t="e">
        <f>VLOOKUP(B58,'Payroll list'!$B$7:$AI$645,34,0)</f>
        <v>#N/A</v>
      </c>
      <c r="AJ58" s="34" t="e">
        <f>VLOOKUP(B58,'Payroll list'!$B$7:$AJ$645,35,0)</f>
        <v>#N/A</v>
      </c>
      <c r="AK58" s="41" t="e">
        <f>VLOOKUP(B58,'Payroll list'!$B$7:$AK$645,36,0)</f>
        <v>#N/A</v>
      </c>
      <c r="AL58" s="31"/>
      <c r="AO58" s="107">
        <v>57</v>
      </c>
      <c r="AP58" s="98"/>
    </row>
    <row r="59" spans="1:42" ht="193.5" customHeight="1">
      <c r="A59" s="18" t="s">
        <v>35</v>
      </c>
      <c r="B59" s="21" t="s">
        <v>62</v>
      </c>
      <c r="C59" s="21" t="s">
        <v>63</v>
      </c>
      <c r="D59" s="20" t="s">
        <v>64</v>
      </c>
      <c r="E59" s="20" t="s">
        <v>38</v>
      </c>
      <c r="F59" s="20" t="s">
        <v>224</v>
      </c>
      <c r="G59" s="20" t="s">
        <v>39</v>
      </c>
      <c r="H59" s="20" t="s">
        <v>40</v>
      </c>
      <c r="I59" s="20" t="s">
        <v>225</v>
      </c>
      <c r="J59" s="20" t="s">
        <v>226</v>
      </c>
      <c r="K59" s="20" t="s">
        <v>41</v>
      </c>
      <c r="L59" s="20" t="s">
        <v>42</v>
      </c>
      <c r="M59" s="20" t="s">
        <v>43</v>
      </c>
      <c r="N59" s="20" t="s">
        <v>44</v>
      </c>
      <c r="O59" s="20" t="s">
        <v>45</v>
      </c>
      <c r="P59" s="20" t="s">
        <v>71</v>
      </c>
      <c r="Q59" s="20" t="s">
        <v>65</v>
      </c>
      <c r="R59" s="58" t="s">
        <v>70</v>
      </c>
      <c r="S59" s="59" t="s">
        <v>69</v>
      </c>
      <c r="T59" s="59" t="s">
        <v>171</v>
      </c>
      <c r="U59" s="59" t="s">
        <v>172</v>
      </c>
      <c r="V59" s="59" t="s">
        <v>173</v>
      </c>
      <c r="W59" s="59" t="s">
        <v>232</v>
      </c>
      <c r="X59" s="59" t="s">
        <v>217</v>
      </c>
      <c r="Y59" s="59" t="s">
        <v>117</v>
      </c>
      <c r="Z59" s="59" t="s">
        <v>174</v>
      </c>
      <c r="AA59" s="114" t="s">
        <v>175</v>
      </c>
      <c r="AB59" s="20" t="s">
        <v>46</v>
      </c>
      <c r="AC59" s="22" t="s">
        <v>47</v>
      </c>
      <c r="AD59" s="22" t="s">
        <v>48</v>
      </c>
      <c r="AE59" s="23" t="s">
        <v>179</v>
      </c>
      <c r="AF59" s="23" t="s">
        <v>400</v>
      </c>
      <c r="AG59" s="23" t="s">
        <v>180</v>
      </c>
      <c r="AH59" s="23" t="s">
        <v>181</v>
      </c>
      <c r="AI59" s="142" t="s">
        <v>182</v>
      </c>
      <c r="AJ59" s="143" t="s">
        <v>417</v>
      </c>
      <c r="AK59" s="142" t="s">
        <v>184</v>
      </c>
      <c r="AL59" s="144" t="s">
        <v>190</v>
      </c>
      <c r="AO59" s="107">
        <v>58</v>
      </c>
      <c r="AP59" s="97"/>
    </row>
    <row r="60" spans="1:42" ht="93.75" customHeight="1">
      <c r="A60" s="107">
        <v>30</v>
      </c>
      <c r="B60" s="42">
        <f>VLOOKUP(A60,$AO$2:$AP$199,2,0)</f>
        <v>0</v>
      </c>
      <c r="C60" s="32" t="e">
        <f>VLOOKUP(B60,'Payroll list'!$B$7:AM$657,2,0)</f>
        <v>#N/A</v>
      </c>
      <c r="D60" s="40" t="e">
        <f>VLOOKUP(B60,'Payroll list'!$B$7:AM$657,3,0)</f>
        <v>#N/A</v>
      </c>
      <c r="E60" s="40" t="e">
        <f>VLOOKUP(B60,'Payroll list'!$B$7:$AM$657,4,0)</f>
        <v>#N/A</v>
      </c>
      <c r="F60" s="34" t="e">
        <f>VLOOKUP(B60,'Payroll list'!$B$7:$AM$657,5,0)</f>
        <v>#N/A</v>
      </c>
      <c r="G60" s="35" t="e">
        <f>VLOOKUP(B60,'Payroll list'!$B$7:$AM$657,6,0)</f>
        <v>#N/A</v>
      </c>
      <c r="H60" s="36" t="e">
        <f>VLOOKUP(B60,'Payroll list'!$B$7:$AM$657,7,0)</f>
        <v>#N/A</v>
      </c>
      <c r="I60" s="36" t="e">
        <f>VLOOKUP(B60,'Payroll list'!$B$7:$AM$657,8,0)</f>
        <v>#N/A</v>
      </c>
      <c r="J60" s="36" t="e">
        <f>VLOOKUP(B60,'Payroll list'!$B$7:$AM$657,9,0)</f>
        <v>#N/A</v>
      </c>
      <c r="K60" s="37" t="e">
        <f>VLOOKUP(B60,'Payroll list'!$B$7:$AM$657,10,0)</f>
        <v>#N/A</v>
      </c>
      <c r="L60" s="38" t="e">
        <f>VLOOKUP(B60,'Payroll list'!$B$7:$AM$657,11,0)</f>
        <v>#N/A</v>
      </c>
      <c r="M60" s="38" t="e">
        <f>VLOOKUP(B60,'Payroll list'!$B$7:$AM$657,12,0)</f>
        <v>#N/A</v>
      </c>
      <c r="N60" s="33" t="e">
        <f>VLOOKUP(B60,'Payroll list'!$B$7:AX$657,13,0)</f>
        <v>#N/A</v>
      </c>
      <c r="O60" s="39" t="e">
        <f>VLOOKUP(B60,'Payroll list'!$B$7:AM$657,14,0)</f>
        <v>#N/A</v>
      </c>
      <c r="P60" s="33" t="e">
        <f>VLOOKUP(B60,'Payroll list'!$B$7:AY$657,15,0)</f>
        <v>#N/A</v>
      </c>
      <c r="Q60" s="34" t="e">
        <f>VLOOKUP(B60,'Payroll list'!$B$7:AZ$657,16,0)</f>
        <v>#N/A</v>
      </c>
      <c r="R60" s="33" t="e">
        <f>VLOOKUP(B60,'Payroll list'!$B$7:AZ$657,17,0)</f>
        <v>#N/A</v>
      </c>
      <c r="S60" s="34" t="e">
        <f>VLOOKUP(B60,'Payroll list'!$B$7:BB$657,18,0)</f>
        <v>#N/A</v>
      </c>
      <c r="T60" s="34" t="e">
        <f>VLOOKUP(B60,'Payroll list'!$B$7:BC$657,19,0)</f>
        <v>#N/A</v>
      </c>
      <c r="U60" s="34" t="e">
        <f>VLOOKUP(B60,'Payroll list'!$B$7:BD$657,20,0)</f>
        <v>#N/A</v>
      </c>
      <c r="V60" s="34" t="e">
        <f>VLOOKUP(B60,'Payroll list'!$B$7:BE$657,21,0)</f>
        <v>#N/A</v>
      </c>
      <c r="W60" s="34" t="e">
        <f>VLOOKUP(B60,'Payroll list'!$B$7:BE$657,22,0)</f>
        <v>#N/A</v>
      </c>
      <c r="X60" s="34" t="e">
        <f>VLOOKUP(B60,'Payroll list'!$B$7:BF$657,23,0)</f>
        <v>#N/A</v>
      </c>
      <c r="Y60" s="34" t="e">
        <f>VLOOKUP(B60,'Payroll list'!$B$7:BG$657,24,0)</f>
        <v>#N/A</v>
      </c>
      <c r="Z60" s="34" t="e">
        <f>VLOOKUP(B60,'Payroll list'!$B$7:BH$657,25,0)</f>
        <v>#N/A</v>
      </c>
      <c r="AA60" s="34" t="e">
        <f>VLOOKUP(B60,'Payroll list'!$B$7:BI$657,26,0)</f>
        <v>#N/A</v>
      </c>
      <c r="AB60" s="34" t="e">
        <f>VLOOKUP(B60,'Payroll list'!$B$7:BJ$657,27,0)</f>
        <v>#N/A</v>
      </c>
      <c r="AC60" s="110" t="e">
        <f>VLOOKUP(B60,'Payroll list'!$B$7:BK$657,28,0)</f>
        <v>#N/A</v>
      </c>
      <c r="AD60" s="110" t="e">
        <f>VLOOKUP(B60,'Payroll list'!$B$7:BL$657,29,0)</f>
        <v>#N/A</v>
      </c>
      <c r="AE60" s="34" t="e">
        <f>VLOOKUP(B60,'Payroll list'!$B$7:$AE$645,30,0)</f>
        <v>#N/A</v>
      </c>
      <c r="AF60" s="34" t="e">
        <f>VLOOKUP(B60,'Payroll list'!$B$7:$AF$645,31,0)</f>
        <v>#N/A</v>
      </c>
      <c r="AG60" s="34" t="e">
        <f>VLOOKUP(B60,'Payroll list'!$B$7:$AG$645,32,0)</f>
        <v>#N/A</v>
      </c>
      <c r="AH60" s="34" t="e">
        <f>VLOOKUP(B60,'Payroll list'!$B$7:$AH$645,33,0)</f>
        <v>#N/A</v>
      </c>
      <c r="AI60" s="34" t="e">
        <f>VLOOKUP(B60,'Payroll list'!$B$7:$AI$645,34,0)</f>
        <v>#N/A</v>
      </c>
      <c r="AJ60" s="34" t="e">
        <f>VLOOKUP(B60,'Payroll list'!$B$7:$AJ$645,35,0)</f>
        <v>#N/A</v>
      </c>
      <c r="AK60" s="41" t="e">
        <f>VLOOKUP(B60,'Payroll list'!$B$7:$AK$645,36,0)</f>
        <v>#N/A</v>
      </c>
      <c r="AL60" s="31"/>
      <c r="AO60" s="107">
        <v>59</v>
      </c>
      <c r="AP60" s="97"/>
    </row>
    <row r="61" spans="1:42" ht="193.5" customHeight="1">
      <c r="A61" s="18" t="s">
        <v>35</v>
      </c>
      <c r="B61" s="21" t="s">
        <v>62</v>
      </c>
      <c r="C61" s="21" t="s">
        <v>63</v>
      </c>
      <c r="D61" s="20" t="s">
        <v>64</v>
      </c>
      <c r="E61" s="20" t="s">
        <v>38</v>
      </c>
      <c r="F61" s="20" t="s">
        <v>224</v>
      </c>
      <c r="G61" s="20" t="s">
        <v>39</v>
      </c>
      <c r="H61" s="20" t="s">
        <v>40</v>
      </c>
      <c r="I61" s="20" t="s">
        <v>225</v>
      </c>
      <c r="J61" s="20" t="s">
        <v>226</v>
      </c>
      <c r="K61" s="20" t="s">
        <v>41</v>
      </c>
      <c r="L61" s="20" t="s">
        <v>42</v>
      </c>
      <c r="M61" s="20" t="s">
        <v>43</v>
      </c>
      <c r="N61" s="20" t="s">
        <v>44</v>
      </c>
      <c r="O61" s="20" t="s">
        <v>45</v>
      </c>
      <c r="P61" s="20" t="s">
        <v>71</v>
      </c>
      <c r="Q61" s="20" t="s">
        <v>65</v>
      </c>
      <c r="R61" s="58" t="s">
        <v>70</v>
      </c>
      <c r="S61" s="59" t="s">
        <v>69</v>
      </c>
      <c r="T61" s="59" t="s">
        <v>171</v>
      </c>
      <c r="U61" s="59" t="s">
        <v>172</v>
      </c>
      <c r="V61" s="59" t="s">
        <v>173</v>
      </c>
      <c r="W61" s="59" t="s">
        <v>232</v>
      </c>
      <c r="X61" s="59" t="s">
        <v>217</v>
      </c>
      <c r="Y61" s="59" t="s">
        <v>117</v>
      </c>
      <c r="Z61" s="59" t="s">
        <v>174</v>
      </c>
      <c r="AA61" s="114" t="s">
        <v>175</v>
      </c>
      <c r="AB61" s="20" t="s">
        <v>46</v>
      </c>
      <c r="AC61" s="22" t="s">
        <v>47</v>
      </c>
      <c r="AD61" s="22" t="s">
        <v>48</v>
      </c>
      <c r="AE61" s="23" t="s">
        <v>179</v>
      </c>
      <c r="AF61" s="23" t="s">
        <v>400</v>
      </c>
      <c r="AG61" s="23" t="s">
        <v>180</v>
      </c>
      <c r="AH61" s="23" t="s">
        <v>181</v>
      </c>
      <c r="AI61" s="142" t="s">
        <v>182</v>
      </c>
      <c r="AJ61" s="143" t="s">
        <v>417</v>
      </c>
      <c r="AK61" s="142" t="s">
        <v>184</v>
      </c>
      <c r="AL61" s="144" t="s">
        <v>190</v>
      </c>
      <c r="AO61" s="107">
        <v>60</v>
      </c>
      <c r="AP61" s="97"/>
    </row>
    <row r="62" spans="1:42" ht="93.75" customHeight="1">
      <c r="A62" s="107">
        <v>31</v>
      </c>
      <c r="B62" s="42">
        <f>VLOOKUP(A62,$AO$2:$AP$199,2,0)</f>
        <v>0</v>
      </c>
      <c r="C62" s="32" t="e">
        <f>VLOOKUP(B62,'Payroll list'!$B$7:AM$657,2,0)</f>
        <v>#N/A</v>
      </c>
      <c r="D62" s="40" t="e">
        <f>VLOOKUP(B62,'Payroll list'!$B$7:AM$657,3,0)</f>
        <v>#N/A</v>
      </c>
      <c r="E62" s="40" t="e">
        <f>VLOOKUP(B62,'Payroll list'!$B$7:$AM$657,4,0)</f>
        <v>#N/A</v>
      </c>
      <c r="F62" s="34" t="e">
        <f>VLOOKUP(B62,'Payroll list'!$B$7:$AM$657,5,0)</f>
        <v>#N/A</v>
      </c>
      <c r="G62" s="35" t="e">
        <f>VLOOKUP(B62,'Payroll list'!$B$7:$AM$657,6,0)</f>
        <v>#N/A</v>
      </c>
      <c r="H62" s="36" t="e">
        <f>VLOOKUP(B62,'Payroll list'!$B$7:$AM$657,7,0)</f>
        <v>#N/A</v>
      </c>
      <c r="I62" s="36" t="e">
        <f>VLOOKUP(B62,'Payroll list'!$B$7:$AM$657,8,0)</f>
        <v>#N/A</v>
      </c>
      <c r="J62" s="36" t="e">
        <f>VLOOKUP(B62,'Payroll list'!$B$7:$AM$657,9,0)</f>
        <v>#N/A</v>
      </c>
      <c r="K62" s="37" t="e">
        <f>VLOOKUP(B62,'Payroll list'!$B$7:$AM$657,10,0)</f>
        <v>#N/A</v>
      </c>
      <c r="L62" s="38" t="e">
        <f>VLOOKUP(B62,'Payroll list'!$B$7:$AM$657,11,0)</f>
        <v>#N/A</v>
      </c>
      <c r="M62" s="38" t="e">
        <f>VLOOKUP(B62,'Payroll list'!$B$7:$AM$657,12,0)</f>
        <v>#N/A</v>
      </c>
      <c r="N62" s="33" t="e">
        <f>VLOOKUP(B62,'Payroll list'!$B$7:AX$657,13,0)</f>
        <v>#N/A</v>
      </c>
      <c r="O62" s="39" t="e">
        <f>VLOOKUP(B62,'Payroll list'!$B$7:AM$657,14,0)</f>
        <v>#N/A</v>
      </c>
      <c r="P62" s="33" t="e">
        <f>VLOOKUP(B62,'Payroll list'!$B$7:AY$657,15,0)</f>
        <v>#N/A</v>
      </c>
      <c r="Q62" s="34" t="e">
        <f>VLOOKUP(B62,'Payroll list'!$B$7:AZ$657,16,0)</f>
        <v>#N/A</v>
      </c>
      <c r="R62" s="33" t="e">
        <f>VLOOKUP(B62,'Payroll list'!$B$7:AZ$657,17,0)</f>
        <v>#N/A</v>
      </c>
      <c r="S62" s="34" t="e">
        <f>VLOOKUP(B62,'Payroll list'!$B$7:BB$657,18,0)</f>
        <v>#N/A</v>
      </c>
      <c r="T62" s="34" t="e">
        <f>VLOOKUP(B62,'Payroll list'!$B$7:BC$657,19,0)</f>
        <v>#N/A</v>
      </c>
      <c r="U62" s="34" t="e">
        <f>VLOOKUP(B62,'Payroll list'!$B$7:BD$657,20,0)</f>
        <v>#N/A</v>
      </c>
      <c r="V62" s="34" t="e">
        <f>VLOOKUP(B62,'Payroll list'!$B$7:BE$657,21,0)</f>
        <v>#N/A</v>
      </c>
      <c r="W62" s="34" t="e">
        <f>VLOOKUP(B62,'Payroll list'!$B$7:BE$657,22,0)</f>
        <v>#N/A</v>
      </c>
      <c r="X62" s="34" t="e">
        <f>VLOOKUP(B62,'Payroll list'!$B$7:BF$657,23,0)</f>
        <v>#N/A</v>
      </c>
      <c r="Y62" s="34" t="e">
        <f>VLOOKUP(B62,'Payroll list'!$B$7:BG$657,24,0)</f>
        <v>#N/A</v>
      </c>
      <c r="Z62" s="34" t="e">
        <f>VLOOKUP(B62,'Payroll list'!$B$7:BH$657,25,0)</f>
        <v>#N/A</v>
      </c>
      <c r="AA62" s="34" t="e">
        <f>VLOOKUP(B62,'Payroll list'!$B$7:BI$657,26,0)</f>
        <v>#N/A</v>
      </c>
      <c r="AB62" s="34" t="e">
        <f>VLOOKUP(B62,'Payroll list'!$B$7:BJ$657,27,0)</f>
        <v>#N/A</v>
      </c>
      <c r="AC62" s="110" t="e">
        <f>VLOOKUP(B62,'Payroll list'!$B$7:BK$657,28,0)</f>
        <v>#N/A</v>
      </c>
      <c r="AD62" s="110" t="e">
        <f>VLOOKUP(B62,'Payroll list'!$B$7:BL$657,29,0)</f>
        <v>#N/A</v>
      </c>
      <c r="AE62" s="34" t="e">
        <f>VLOOKUP(B62,'Payroll list'!$B$7:$AE$645,30,0)</f>
        <v>#N/A</v>
      </c>
      <c r="AF62" s="34" t="e">
        <f>VLOOKUP(B62,'Payroll list'!$B$7:$AF$645,31,0)</f>
        <v>#N/A</v>
      </c>
      <c r="AG62" s="34" t="e">
        <f>VLOOKUP(B62,'Payroll list'!$B$7:$AG$645,32,0)</f>
        <v>#N/A</v>
      </c>
      <c r="AH62" s="34" t="e">
        <f>VLOOKUP(B62,'Payroll list'!$B$7:$AH$645,33,0)</f>
        <v>#N/A</v>
      </c>
      <c r="AI62" s="34" t="e">
        <f>VLOOKUP(B62,'Payroll list'!$B$7:$AI$645,34,0)</f>
        <v>#N/A</v>
      </c>
      <c r="AJ62" s="34" t="e">
        <f>VLOOKUP(B62,'Payroll list'!$B$7:$AJ$645,35,0)</f>
        <v>#N/A</v>
      </c>
      <c r="AK62" s="41" t="e">
        <f>VLOOKUP(B62,'Payroll list'!$B$7:$AK$645,36,0)</f>
        <v>#N/A</v>
      </c>
      <c r="AL62" s="31"/>
      <c r="AO62" s="107">
        <v>61</v>
      </c>
      <c r="AP62" s="97"/>
    </row>
    <row r="63" spans="1:42" ht="193.5" customHeight="1">
      <c r="A63" s="18" t="s">
        <v>35</v>
      </c>
      <c r="B63" s="21" t="s">
        <v>62</v>
      </c>
      <c r="C63" s="21" t="s">
        <v>63</v>
      </c>
      <c r="D63" s="20" t="s">
        <v>64</v>
      </c>
      <c r="E63" s="20" t="s">
        <v>38</v>
      </c>
      <c r="F63" s="20" t="s">
        <v>224</v>
      </c>
      <c r="G63" s="20" t="s">
        <v>39</v>
      </c>
      <c r="H63" s="20" t="s">
        <v>40</v>
      </c>
      <c r="I63" s="20" t="s">
        <v>225</v>
      </c>
      <c r="J63" s="20" t="s">
        <v>226</v>
      </c>
      <c r="K63" s="20" t="s">
        <v>41</v>
      </c>
      <c r="L63" s="20" t="s">
        <v>42</v>
      </c>
      <c r="M63" s="20" t="s">
        <v>43</v>
      </c>
      <c r="N63" s="20" t="s">
        <v>44</v>
      </c>
      <c r="O63" s="20" t="s">
        <v>45</v>
      </c>
      <c r="P63" s="20" t="s">
        <v>71</v>
      </c>
      <c r="Q63" s="20" t="s">
        <v>65</v>
      </c>
      <c r="R63" s="58" t="s">
        <v>70</v>
      </c>
      <c r="S63" s="59" t="s">
        <v>69</v>
      </c>
      <c r="T63" s="59" t="s">
        <v>171</v>
      </c>
      <c r="U63" s="59" t="s">
        <v>172</v>
      </c>
      <c r="V63" s="59" t="s">
        <v>173</v>
      </c>
      <c r="W63" s="59" t="s">
        <v>232</v>
      </c>
      <c r="X63" s="59" t="s">
        <v>217</v>
      </c>
      <c r="Y63" s="59" t="s">
        <v>117</v>
      </c>
      <c r="Z63" s="59" t="s">
        <v>174</v>
      </c>
      <c r="AA63" s="114" t="s">
        <v>175</v>
      </c>
      <c r="AB63" s="20" t="s">
        <v>46</v>
      </c>
      <c r="AC63" s="22" t="s">
        <v>47</v>
      </c>
      <c r="AD63" s="22" t="s">
        <v>48</v>
      </c>
      <c r="AE63" s="23" t="s">
        <v>179</v>
      </c>
      <c r="AF63" s="23" t="s">
        <v>400</v>
      </c>
      <c r="AG63" s="23" t="s">
        <v>180</v>
      </c>
      <c r="AH63" s="23" t="s">
        <v>181</v>
      </c>
      <c r="AI63" s="142" t="s">
        <v>182</v>
      </c>
      <c r="AJ63" s="143" t="s">
        <v>417</v>
      </c>
      <c r="AK63" s="142" t="s">
        <v>184</v>
      </c>
      <c r="AL63" s="144" t="s">
        <v>190</v>
      </c>
      <c r="AO63" s="107">
        <v>62</v>
      </c>
      <c r="AP63" s="97"/>
    </row>
    <row r="64" spans="1:42" ht="93.75" customHeight="1">
      <c r="A64" s="107">
        <v>32</v>
      </c>
      <c r="B64" s="42">
        <f>VLOOKUP(A64,$AO$2:$AP$199,2,0)</f>
        <v>0</v>
      </c>
      <c r="C64" s="32" t="e">
        <f>VLOOKUP(B64,'Payroll list'!$B$7:AM$657,2,0)</f>
        <v>#N/A</v>
      </c>
      <c r="D64" s="40" t="e">
        <f>VLOOKUP(B64,'Payroll list'!$B$7:AM$657,3,0)</f>
        <v>#N/A</v>
      </c>
      <c r="E64" s="40" t="e">
        <f>VLOOKUP(B64,'Payroll list'!$B$7:$AM$657,4,0)</f>
        <v>#N/A</v>
      </c>
      <c r="F64" s="34" t="e">
        <f>VLOOKUP(B64,'Payroll list'!$B$7:$AM$657,5,0)</f>
        <v>#N/A</v>
      </c>
      <c r="G64" s="35" t="e">
        <f>VLOOKUP(B64,'Payroll list'!$B$7:$AM$657,6,0)</f>
        <v>#N/A</v>
      </c>
      <c r="H64" s="36" t="e">
        <f>VLOOKUP(B64,'Payroll list'!$B$7:$AM$657,7,0)</f>
        <v>#N/A</v>
      </c>
      <c r="I64" s="36" t="e">
        <f>VLOOKUP(B64,'Payroll list'!$B$7:$AM$657,8,0)</f>
        <v>#N/A</v>
      </c>
      <c r="J64" s="36" t="e">
        <f>VLOOKUP(B64,'Payroll list'!$B$7:$AM$657,9,0)</f>
        <v>#N/A</v>
      </c>
      <c r="K64" s="37" t="e">
        <f>VLOOKUP(B64,'Payroll list'!$B$7:$AM$657,10,0)</f>
        <v>#N/A</v>
      </c>
      <c r="L64" s="38" t="e">
        <f>VLOOKUP(B64,'Payroll list'!$B$7:$AM$657,11,0)</f>
        <v>#N/A</v>
      </c>
      <c r="M64" s="38" t="e">
        <f>VLOOKUP(B64,'Payroll list'!$B$7:$AM$657,12,0)</f>
        <v>#N/A</v>
      </c>
      <c r="N64" s="33" t="e">
        <f>VLOOKUP(B64,'Payroll list'!$B$7:AX$657,13,0)</f>
        <v>#N/A</v>
      </c>
      <c r="O64" s="39" t="e">
        <f>VLOOKUP(B64,'Payroll list'!$B$7:AM$657,14,0)</f>
        <v>#N/A</v>
      </c>
      <c r="P64" s="33" t="e">
        <f>VLOOKUP(B64,'Payroll list'!$B$7:AY$657,15,0)</f>
        <v>#N/A</v>
      </c>
      <c r="Q64" s="34" t="e">
        <f>VLOOKUP(B64,'Payroll list'!$B$7:AZ$657,16,0)</f>
        <v>#N/A</v>
      </c>
      <c r="R64" s="33" t="e">
        <f>VLOOKUP(B64,'Payroll list'!$B$7:AZ$657,17,0)</f>
        <v>#N/A</v>
      </c>
      <c r="S64" s="34" t="e">
        <f>VLOOKUP(B64,'Payroll list'!$B$7:BB$657,18,0)</f>
        <v>#N/A</v>
      </c>
      <c r="T64" s="34" t="e">
        <f>VLOOKUP(B64,'Payroll list'!$B$7:BC$657,19,0)</f>
        <v>#N/A</v>
      </c>
      <c r="U64" s="34" t="e">
        <f>VLOOKUP(B64,'Payroll list'!$B$7:BD$657,20,0)</f>
        <v>#N/A</v>
      </c>
      <c r="V64" s="34" t="e">
        <f>VLOOKUP(B64,'Payroll list'!$B$7:BE$657,21,0)</f>
        <v>#N/A</v>
      </c>
      <c r="W64" s="34" t="e">
        <f>VLOOKUP(B64,'Payroll list'!$B$7:BE$657,22,0)</f>
        <v>#N/A</v>
      </c>
      <c r="X64" s="34" t="e">
        <f>VLOOKUP(B64,'Payroll list'!$B$7:BF$657,23,0)</f>
        <v>#N/A</v>
      </c>
      <c r="Y64" s="34" t="e">
        <f>VLOOKUP(B64,'Payroll list'!$B$7:BG$657,24,0)</f>
        <v>#N/A</v>
      </c>
      <c r="Z64" s="34" t="e">
        <f>VLOOKUP(B64,'Payroll list'!$B$7:BH$657,25,0)</f>
        <v>#N/A</v>
      </c>
      <c r="AA64" s="34" t="e">
        <f>VLOOKUP(B64,'Payroll list'!$B$7:BI$657,26,0)</f>
        <v>#N/A</v>
      </c>
      <c r="AB64" s="34" t="e">
        <f>VLOOKUP(B64,'Payroll list'!$B$7:BJ$657,27,0)</f>
        <v>#N/A</v>
      </c>
      <c r="AC64" s="110" t="e">
        <f>VLOOKUP(B64,'Payroll list'!$B$7:BK$657,28,0)</f>
        <v>#N/A</v>
      </c>
      <c r="AD64" s="110" t="e">
        <f>VLOOKUP(B64,'Payroll list'!$B$7:BL$657,29,0)</f>
        <v>#N/A</v>
      </c>
      <c r="AE64" s="34" t="e">
        <f>VLOOKUP(B64,'Payroll list'!$B$7:$AE$645,30,0)</f>
        <v>#N/A</v>
      </c>
      <c r="AF64" s="34" t="e">
        <f>VLOOKUP(B64,'Payroll list'!$B$7:$AF$645,31,0)</f>
        <v>#N/A</v>
      </c>
      <c r="AG64" s="34" t="e">
        <f>VLOOKUP(B64,'Payroll list'!$B$7:$AG$645,32,0)</f>
        <v>#N/A</v>
      </c>
      <c r="AH64" s="34" t="e">
        <f>VLOOKUP(B64,'Payroll list'!$B$7:$AH$645,33,0)</f>
        <v>#N/A</v>
      </c>
      <c r="AI64" s="34" t="e">
        <f>VLOOKUP(B64,'Payroll list'!$B$7:$AI$645,34,0)</f>
        <v>#N/A</v>
      </c>
      <c r="AJ64" s="34" t="e">
        <f>VLOOKUP(B64,'Payroll list'!$B$7:$AJ$645,35,0)</f>
        <v>#N/A</v>
      </c>
      <c r="AK64" s="41" t="e">
        <f>VLOOKUP(B64,'Payroll list'!$B$7:$AK$645,36,0)</f>
        <v>#N/A</v>
      </c>
      <c r="AL64" s="31"/>
      <c r="AO64" s="107">
        <v>63</v>
      </c>
      <c r="AP64" s="97"/>
    </row>
    <row r="65" spans="1:42" ht="193.5" customHeight="1">
      <c r="A65" s="18" t="s">
        <v>35</v>
      </c>
      <c r="B65" s="21" t="s">
        <v>62</v>
      </c>
      <c r="C65" s="21" t="s">
        <v>63</v>
      </c>
      <c r="D65" s="20" t="s">
        <v>64</v>
      </c>
      <c r="E65" s="20" t="s">
        <v>38</v>
      </c>
      <c r="F65" s="20" t="s">
        <v>224</v>
      </c>
      <c r="G65" s="20" t="s">
        <v>39</v>
      </c>
      <c r="H65" s="20" t="s">
        <v>40</v>
      </c>
      <c r="I65" s="20" t="s">
        <v>225</v>
      </c>
      <c r="J65" s="20" t="s">
        <v>226</v>
      </c>
      <c r="K65" s="20" t="s">
        <v>41</v>
      </c>
      <c r="L65" s="20" t="s">
        <v>42</v>
      </c>
      <c r="M65" s="20" t="s">
        <v>43</v>
      </c>
      <c r="N65" s="20" t="s">
        <v>44</v>
      </c>
      <c r="O65" s="20" t="s">
        <v>45</v>
      </c>
      <c r="P65" s="20" t="s">
        <v>71</v>
      </c>
      <c r="Q65" s="20" t="s">
        <v>65</v>
      </c>
      <c r="R65" s="58" t="s">
        <v>70</v>
      </c>
      <c r="S65" s="59" t="s">
        <v>69</v>
      </c>
      <c r="T65" s="59" t="s">
        <v>171</v>
      </c>
      <c r="U65" s="59" t="s">
        <v>172</v>
      </c>
      <c r="V65" s="59" t="s">
        <v>173</v>
      </c>
      <c r="W65" s="59" t="s">
        <v>232</v>
      </c>
      <c r="X65" s="59" t="s">
        <v>217</v>
      </c>
      <c r="Y65" s="59" t="s">
        <v>117</v>
      </c>
      <c r="Z65" s="59" t="s">
        <v>174</v>
      </c>
      <c r="AA65" s="114" t="s">
        <v>175</v>
      </c>
      <c r="AB65" s="20" t="s">
        <v>46</v>
      </c>
      <c r="AC65" s="22" t="s">
        <v>47</v>
      </c>
      <c r="AD65" s="22" t="s">
        <v>48</v>
      </c>
      <c r="AE65" s="23" t="s">
        <v>179</v>
      </c>
      <c r="AF65" s="23" t="s">
        <v>400</v>
      </c>
      <c r="AG65" s="23" t="s">
        <v>180</v>
      </c>
      <c r="AH65" s="23" t="s">
        <v>181</v>
      </c>
      <c r="AI65" s="142" t="s">
        <v>182</v>
      </c>
      <c r="AJ65" s="143" t="s">
        <v>417</v>
      </c>
      <c r="AK65" s="142" t="s">
        <v>184</v>
      </c>
      <c r="AL65" s="144" t="s">
        <v>190</v>
      </c>
      <c r="AO65" s="107">
        <v>64</v>
      </c>
      <c r="AP65" s="97"/>
    </row>
    <row r="66" spans="1:42" ht="93.75" customHeight="1">
      <c r="A66" s="107">
        <v>33</v>
      </c>
      <c r="B66" s="42">
        <f>VLOOKUP(A66,$AO$2:$AP$199,2,0)</f>
        <v>0</v>
      </c>
      <c r="C66" s="32" t="e">
        <f>VLOOKUP(B66,'Payroll list'!$B$7:AM$657,2,0)</f>
        <v>#N/A</v>
      </c>
      <c r="D66" s="40" t="e">
        <f>VLOOKUP(B66,'Payroll list'!$B$7:AM$657,3,0)</f>
        <v>#N/A</v>
      </c>
      <c r="E66" s="40" t="e">
        <f>VLOOKUP(B66,'Payroll list'!$B$7:$AM$657,4,0)</f>
        <v>#N/A</v>
      </c>
      <c r="F66" s="34" t="e">
        <f>VLOOKUP(B66,'Payroll list'!$B$7:$AM$657,5,0)</f>
        <v>#N/A</v>
      </c>
      <c r="G66" s="35" t="e">
        <f>VLOOKUP(B66,'Payroll list'!$B$7:$AM$657,6,0)</f>
        <v>#N/A</v>
      </c>
      <c r="H66" s="36" t="e">
        <f>VLOOKUP(B66,'Payroll list'!$B$7:$AM$657,7,0)</f>
        <v>#N/A</v>
      </c>
      <c r="I66" s="36" t="e">
        <f>VLOOKUP(B66,'Payroll list'!$B$7:$AM$657,8,0)</f>
        <v>#N/A</v>
      </c>
      <c r="J66" s="36" t="e">
        <f>VLOOKUP(B66,'Payroll list'!$B$7:$AM$657,9,0)</f>
        <v>#N/A</v>
      </c>
      <c r="K66" s="37" t="e">
        <f>VLOOKUP(B66,'Payroll list'!$B$7:$AM$657,10,0)</f>
        <v>#N/A</v>
      </c>
      <c r="L66" s="38" t="e">
        <f>VLOOKUP(B66,'Payroll list'!$B$7:$AM$657,11,0)</f>
        <v>#N/A</v>
      </c>
      <c r="M66" s="38" t="e">
        <f>VLOOKUP(B66,'Payroll list'!$B$7:$AM$657,12,0)</f>
        <v>#N/A</v>
      </c>
      <c r="N66" s="33" t="e">
        <f>VLOOKUP(B66,'Payroll list'!$B$7:AX$657,13,0)</f>
        <v>#N/A</v>
      </c>
      <c r="O66" s="39" t="e">
        <f>VLOOKUP(B66,'Payroll list'!$B$7:AM$657,14,0)</f>
        <v>#N/A</v>
      </c>
      <c r="P66" s="33" t="e">
        <f>VLOOKUP(B66,'Payroll list'!$B$7:AY$657,15,0)</f>
        <v>#N/A</v>
      </c>
      <c r="Q66" s="34" t="e">
        <f>VLOOKUP(B66,'Payroll list'!$B$7:AZ$657,16,0)</f>
        <v>#N/A</v>
      </c>
      <c r="R66" s="33" t="e">
        <f>VLOOKUP(B66,'Payroll list'!$B$7:AZ$657,17,0)</f>
        <v>#N/A</v>
      </c>
      <c r="S66" s="34" t="e">
        <f>VLOOKUP(B66,'Payroll list'!$B$7:BB$657,18,0)</f>
        <v>#N/A</v>
      </c>
      <c r="T66" s="34" t="e">
        <f>VLOOKUP(B66,'Payroll list'!$B$7:BC$657,19,0)</f>
        <v>#N/A</v>
      </c>
      <c r="U66" s="34" t="e">
        <f>VLOOKUP(B66,'Payroll list'!$B$7:BD$657,20,0)</f>
        <v>#N/A</v>
      </c>
      <c r="V66" s="34" t="e">
        <f>VLOOKUP(B66,'Payroll list'!$B$7:BE$657,21,0)</f>
        <v>#N/A</v>
      </c>
      <c r="W66" s="34" t="e">
        <f>VLOOKUP(B66,'Payroll list'!$B$7:BE$657,22,0)</f>
        <v>#N/A</v>
      </c>
      <c r="X66" s="34" t="e">
        <f>VLOOKUP(B66,'Payroll list'!$B$7:BF$657,23,0)</f>
        <v>#N/A</v>
      </c>
      <c r="Y66" s="34" t="e">
        <f>VLOOKUP(B66,'Payroll list'!$B$7:BG$657,24,0)</f>
        <v>#N/A</v>
      </c>
      <c r="Z66" s="34" t="e">
        <f>VLOOKUP(B66,'Payroll list'!$B$7:BH$657,25,0)</f>
        <v>#N/A</v>
      </c>
      <c r="AA66" s="34" t="e">
        <f>VLOOKUP(B66,'Payroll list'!$B$7:BI$657,26,0)</f>
        <v>#N/A</v>
      </c>
      <c r="AB66" s="34" t="e">
        <f>VLOOKUP(B66,'Payroll list'!$B$7:BJ$657,27,0)</f>
        <v>#N/A</v>
      </c>
      <c r="AC66" s="110" t="e">
        <f>VLOOKUP(B66,'Payroll list'!$B$7:BK$657,28,0)</f>
        <v>#N/A</v>
      </c>
      <c r="AD66" s="110" t="e">
        <f>VLOOKUP(B66,'Payroll list'!$B$7:BL$657,29,0)</f>
        <v>#N/A</v>
      </c>
      <c r="AE66" s="34" t="e">
        <f>VLOOKUP(B66,'Payroll list'!$B$7:$AE$645,30,0)</f>
        <v>#N/A</v>
      </c>
      <c r="AF66" s="34" t="e">
        <f>VLOOKUP(B66,'Payroll list'!$B$7:$AF$645,31,0)</f>
        <v>#N/A</v>
      </c>
      <c r="AG66" s="34" t="e">
        <f>VLOOKUP(B66,'Payroll list'!$B$7:$AG$645,32,0)</f>
        <v>#N/A</v>
      </c>
      <c r="AH66" s="34" t="e">
        <f>VLOOKUP(B66,'Payroll list'!$B$7:$AH$645,33,0)</f>
        <v>#N/A</v>
      </c>
      <c r="AI66" s="34" t="e">
        <f>VLOOKUP(B66,'Payroll list'!$B$7:$AI$645,34,0)</f>
        <v>#N/A</v>
      </c>
      <c r="AJ66" s="34" t="e">
        <f>VLOOKUP(B66,'Payroll list'!$B$7:$AJ$645,35,0)</f>
        <v>#N/A</v>
      </c>
      <c r="AK66" s="41" t="e">
        <f>VLOOKUP(B66,'Payroll list'!$B$7:$AK$645,36,0)</f>
        <v>#N/A</v>
      </c>
      <c r="AL66" s="31"/>
      <c r="AO66" s="107">
        <v>65</v>
      </c>
      <c r="AP66" s="97"/>
    </row>
    <row r="67" spans="1:42" ht="193.5" customHeight="1">
      <c r="A67" s="18" t="s">
        <v>35</v>
      </c>
      <c r="B67" s="21" t="s">
        <v>62</v>
      </c>
      <c r="C67" s="21" t="s">
        <v>63</v>
      </c>
      <c r="D67" s="20" t="s">
        <v>64</v>
      </c>
      <c r="E67" s="20" t="s">
        <v>38</v>
      </c>
      <c r="F67" s="20" t="s">
        <v>224</v>
      </c>
      <c r="G67" s="20" t="s">
        <v>39</v>
      </c>
      <c r="H67" s="20" t="s">
        <v>40</v>
      </c>
      <c r="I67" s="20" t="s">
        <v>225</v>
      </c>
      <c r="J67" s="20" t="s">
        <v>226</v>
      </c>
      <c r="K67" s="20" t="s">
        <v>41</v>
      </c>
      <c r="L67" s="20" t="s">
        <v>42</v>
      </c>
      <c r="M67" s="20" t="s">
        <v>43</v>
      </c>
      <c r="N67" s="20" t="s">
        <v>44</v>
      </c>
      <c r="O67" s="20" t="s">
        <v>45</v>
      </c>
      <c r="P67" s="20" t="s">
        <v>71</v>
      </c>
      <c r="Q67" s="20" t="s">
        <v>65</v>
      </c>
      <c r="R67" s="58" t="s">
        <v>70</v>
      </c>
      <c r="S67" s="59" t="s">
        <v>69</v>
      </c>
      <c r="T67" s="59" t="s">
        <v>171</v>
      </c>
      <c r="U67" s="59" t="s">
        <v>172</v>
      </c>
      <c r="V67" s="59" t="s">
        <v>173</v>
      </c>
      <c r="W67" s="59" t="s">
        <v>232</v>
      </c>
      <c r="X67" s="59" t="s">
        <v>217</v>
      </c>
      <c r="Y67" s="59" t="s">
        <v>117</v>
      </c>
      <c r="Z67" s="59" t="s">
        <v>174</v>
      </c>
      <c r="AA67" s="114" t="s">
        <v>175</v>
      </c>
      <c r="AB67" s="20" t="s">
        <v>46</v>
      </c>
      <c r="AC67" s="22" t="s">
        <v>47</v>
      </c>
      <c r="AD67" s="22" t="s">
        <v>48</v>
      </c>
      <c r="AE67" s="23" t="s">
        <v>179</v>
      </c>
      <c r="AF67" s="23" t="s">
        <v>400</v>
      </c>
      <c r="AG67" s="23" t="s">
        <v>180</v>
      </c>
      <c r="AH67" s="23" t="s">
        <v>181</v>
      </c>
      <c r="AI67" s="142" t="s">
        <v>182</v>
      </c>
      <c r="AJ67" s="143" t="s">
        <v>417</v>
      </c>
      <c r="AK67" s="142" t="s">
        <v>184</v>
      </c>
      <c r="AL67" s="144" t="s">
        <v>190</v>
      </c>
      <c r="AO67" s="107">
        <v>66</v>
      </c>
      <c r="AP67" s="97"/>
    </row>
    <row r="68" spans="1:42" ht="93.75" customHeight="1">
      <c r="A68" s="107">
        <v>34</v>
      </c>
      <c r="B68" s="42">
        <f>VLOOKUP(A68,$AO$2:$AP$199,2,0)</f>
        <v>0</v>
      </c>
      <c r="C68" s="32" t="e">
        <f>VLOOKUP(B68,'Payroll list'!$B$7:AM$657,2,0)</f>
        <v>#N/A</v>
      </c>
      <c r="D68" s="40" t="e">
        <f>VLOOKUP(B68,'Payroll list'!$B$7:AM$657,3,0)</f>
        <v>#N/A</v>
      </c>
      <c r="E68" s="40" t="e">
        <f>VLOOKUP(B68,'Payroll list'!$B$7:$AM$657,4,0)</f>
        <v>#N/A</v>
      </c>
      <c r="F68" s="34" t="e">
        <f>VLOOKUP(B68,'Payroll list'!$B$7:$AM$657,5,0)</f>
        <v>#N/A</v>
      </c>
      <c r="G68" s="35" t="e">
        <f>VLOOKUP(B68,'Payroll list'!$B$7:$AM$657,6,0)</f>
        <v>#N/A</v>
      </c>
      <c r="H68" s="36" t="e">
        <f>VLOOKUP(B68,'Payroll list'!$B$7:$AM$657,7,0)</f>
        <v>#N/A</v>
      </c>
      <c r="I68" s="36" t="e">
        <f>VLOOKUP(B68,'Payroll list'!$B$7:$AM$657,8,0)</f>
        <v>#N/A</v>
      </c>
      <c r="J68" s="36" t="e">
        <f>VLOOKUP(B68,'Payroll list'!$B$7:$AM$657,9,0)</f>
        <v>#N/A</v>
      </c>
      <c r="K68" s="37" t="e">
        <f>VLOOKUP(B68,'Payroll list'!$B$7:$AM$657,10,0)</f>
        <v>#N/A</v>
      </c>
      <c r="L68" s="38" t="e">
        <f>VLOOKUP(B68,'Payroll list'!$B$7:$AM$657,11,0)</f>
        <v>#N/A</v>
      </c>
      <c r="M68" s="38" t="e">
        <f>VLOOKUP(B68,'Payroll list'!$B$7:$AM$657,12,0)</f>
        <v>#N/A</v>
      </c>
      <c r="N68" s="33" t="e">
        <f>VLOOKUP(B68,'Payroll list'!$B$7:AX$657,13,0)</f>
        <v>#N/A</v>
      </c>
      <c r="O68" s="39" t="e">
        <f>VLOOKUP(B68,'Payroll list'!$B$7:AM$657,14,0)</f>
        <v>#N/A</v>
      </c>
      <c r="P68" s="33" t="e">
        <f>VLOOKUP(B68,'Payroll list'!$B$7:AY$657,15,0)</f>
        <v>#N/A</v>
      </c>
      <c r="Q68" s="34" t="e">
        <f>VLOOKUP(B68,'Payroll list'!$B$7:AZ$657,16,0)</f>
        <v>#N/A</v>
      </c>
      <c r="R68" s="33" t="e">
        <f>VLOOKUP(B68,'Payroll list'!$B$7:AZ$657,17,0)</f>
        <v>#N/A</v>
      </c>
      <c r="S68" s="34" t="e">
        <f>VLOOKUP(B68,'Payroll list'!$B$7:BB$657,18,0)</f>
        <v>#N/A</v>
      </c>
      <c r="T68" s="34" t="e">
        <f>VLOOKUP(B68,'Payroll list'!$B$7:BC$657,19,0)</f>
        <v>#N/A</v>
      </c>
      <c r="U68" s="34" t="e">
        <f>VLOOKUP(B68,'Payroll list'!$B$7:BD$657,20,0)</f>
        <v>#N/A</v>
      </c>
      <c r="V68" s="34" t="e">
        <f>VLOOKUP(B68,'Payroll list'!$B$7:BE$657,21,0)</f>
        <v>#N/A</v>
      </c>
      <c r="W68" s="34" t="e">
        <f>VLOOKUP(B68,'Payroll list'!$B$7:BE$657,22,0)</f>
        <v>#N/A</v>
      </c>
      <c r="X68" s="34" t="e">
        <f>VLOOKUP(B68,'Payroll list'!$B$7:BF$657,23,0)</f>
        <v>#N/A</v>
      </c>
      <c r="Y68" s="34" t="e">
        <f>VLOOKUP(B68,'Payroll list'!$B$7:BG$657,24,0)</f>
        <v>#N/A</v>
      </c>
      <c r="Z68" s="34" t="e">
        <f>VLOOKUP(B68,'Payroll list'!$B$7:BH$657,25,0)</f>
        <v>#N/A</v>
      </c>
      <c r="AA68" s="34" t="e">
        <f>VLOOKUP(B68,'Payroll list'!$B$7:BI$657,26,0)</f>
        <v>#N/A</v>
      </c>
      <c r="AB68" s="34" t="e">
        <f>VLOOKUP(B68,'Payroll list'!$B$7:BJ$657,27,0)</f>
        <v>#N/A</v>
      </c>
      <c r="AC68" s="110" t="e">
        <f>VLOOKUP(B68,'Payroll list'!$B$7:BK$657,28,0)</f>
        <v>#N/A</v>
      </c>
      <c r="AD68" s="110" t="e">
        <f>VLOOKUP(B68,'Payroll list'!$B$7:BL$657,29,0)</f>
        <v>#N/A</v>
      </c>
      <c r="AE68" s="34" t="e">
        <f>VLOOKUP(B68,'Payroll list'!$B$7:$AE$645,30,0)</f>
        <v>#N/A</v>
      </c>
      <c r="AF68" s="34" t="e">
        <f>VLOOKUP(B68,'Payroll list'!$B$7:$AF$645,31,0)</f>
        <v>#N/A</v>
      </c>
      <c r="AG68" s="34" t="e">
        <f>VLOOKUP(B68,'Payroll list'!$B$7:$AG$645,32,0)</f>
        <v>#N/A</v>
      </c>
      <c r="AH68" s="34" t="e">
        <f>VLOOKUP(B68,'Payroll list'!$B$7:$AH$645,33,0)</f>
        <v>#N/A</v>
      </c>
      <c r="AI68" s="34" t="e">
        <f>VLOOKUP(B68,'Payroll list'!$B$7:$AI$645,34,0)</f>
        <v>#N/A</v>
      </c>
      <c r="AJ68" s="34" t="e">
        <f>VLOOKUP(B68,'Payroll list'!$B$7:$AJ$645,35,0)</f>
        <v>#N/A</v>
      </c>
      <c r="AK68" s="41" t="e">
        <f>VLOOKUP(B68,'Payroll list'!$B$7:$AK$645,36,0)</f>
        <v>#N/A</v>
      </c>
      <c r="AL68" s="31"/>
      <c r="AO68" s="107">
        <v>67</v>
      </c>
      <c r="AP68" s="97"/>
    </row>
    <row r="69" spans="1:42" ht="193.5" customHeight="1">
      <c r="A69" s="18" t="s">
        <v>35</v>
      </c>
      <c r="B69" s="21" t="s">
        <v>62</v>
      </c>
      <c r="C69" s="21" t="s">
        <v>63</v>
      </c>
      <c r="D69" s="20" t="s">
        <v>64</v>
      </c>
      <c r="E69" s="20" t="s">
        <v>38</v>
      </c>
      <c r="F69" s="20" t="s">
        <v>224</v>
      </c>
      <c r="G69" s="20" t="s">
        <v>39</v>
      </c>
      <c r="H69" s="20" t="s">
        <v>40</v>
      </c>
      <c r="I69" s="20" t="s">
        <v>225</v>
      </c>
      <c r="J69" s="20" t="s">
        <v>226</v>
      </c>
      <c r="K69" s="20" t="s">
        <v>41</v>
      </c>
      <c r="L69" s="20" t="s">
        <v>42</v>
      </c>
      <c r="M69" s="20" t="s">
        <v>43</v>
      </c>
      <c r="N69" s="20" t="s">
        <v>44</v>
      </c>
      <c r="O69" s="20" t="s">
        <v>45</v>
      </c>
      <c r="P69" s="20" t="s">
        <v>71</v>
      </c>
      <c r="Q69" s="20" t="s">
        <v>65</v>
      </c>
      <c r="R69" s="58" t="s">
        <v>70</v>
      </c>
      <c r="S69" s="59" t="s">
        <v>69</v>
      </c>
      <c r="T69" s="59" t="s">
        <v>171</v>
      </c>
      <c r="U69" s="59" t="s">
        <v>172</v>
      </c>
      <c r="V69" s="59" t="s">
        <v>173</v>
      </c>
      <c r="W69" s="59" t="s">
        <v>232</v>
      </c>
      <c r="X69" s="59" t="s">
        <v>217</v>
      </c>
      <c r="Y69" s="59" t="s">
        <v>117</v>
      </c>
      <c r="Z69" s="59" t="s">
        <v>174</v>
      </c>
      <c r="AA69" s="114" t="s">
        <v>175</v>
      </c>
      <c r="AB69" s="20" t="s">
        <v>46</v>
      </c>
      <c r="AC69" s="22" t="s">
        <v>47</v>
      </c>
      <c r="AD69" s="22" t="s">
        <v>48</v>
      </c>
      <c r="AE69" s="23" t="s">
        <v>179</v>
      </c>
      <c r="AF69" s="23" t="s">
        <v>400</v>
      </c>
      <c r="AG69" s="23" t="s">
        <v>180</v>
      </c>
      <c r="AH69" s="23" t="s">
        <v>181</v>
      </c>
      <c r="AI69" s="142" t="s">
        <v>182</v>
      </c>
      <c r="AJ69" s="143" t="s">
        <v>417</v>
      </c>
      <c r="AK69" s="142" t="s">
        <v>184</v>
      </c>
      <c r="AL69" s="144" t="s">
        <v>190</v>
      </c>
      <c r="AO69" s="107">
        <v>68</v>
      </c>
      <c r="AP69" s="97"/>
    </row>
    <row r="70" spans="1:42" ht="93.75" customHeight="1">
      <c r="A70" s="107">
        <v>35</v>
      </c>
      <c r="B70" s="42">
        <f>VLOOKUP(A70,$AO$2:$AP$199,2,0)</f>
        <v>0</v>
      </c>
      <c r="C70" s="32" t="e">
        <f>VLOOKUP(B70,'Payroll list'!$B$7:AM$657,2,0)</f>
        <v>#N/A</v>
      </c>
      <c r="D70" s="40" t="e">
        <f>VLOOKUP(B70,'Payroll list'!$B$7:AM$657,3,0)</f>
        <v>#N/A</v>
      </c>
      <c r="E70" s="40" t="e">
        <f>VLOOKUP(B70,'Payroll list'!$B$7:$AM$657,4,0)</f>
        <v>#N/A</v>
      </c>
      <c r="F70" s="34" t="e">
        <f>VLOOKUP(B70,'Payroll list'!$B$7:$AM$657,5,0)</f>
        <v>#N/A</v>
      </c>
      <c r="G70" s="35" t="e">
        <f>VLOOKUP(B70,'Payroll list'!$B$7:$AM$657,6,0)</f>
        <v>#N/A</v>
      </c>
      <c r="H70" s="36" t="e">
        <f>VLOOKUP(B70,'Payroll list'!$B$7:$AM$657,7,0)</f>
        <v>#N/A</v>
      </c>
      <c r="I70" s="36" t="e">
        <f>VLOOKUP(B70,'Payroll list'!$B$7:$AM$657,8,0)</f>
        <v>#N/A</v>
      </c>
      <c r="J70" s="36" t="e">
        <f>VLOOKUP(B70,'Payroll list'!$B$7:$AM$657,9,0)</f>
        <v>#N/A</v>
      </c>
      <c r="K70" s="37" t="e">
        <f>VLOOKUP(B70,'Payroll list'!$B$7:$AM$657,10,0)</f>
        <v>#N/A</v>
      </c>
      <c r="L70" s="38" t="e">
        <f>VLOOKUP(B70,'Payroll list'!$B$7:$AM$657,11,0)</f>
        <v>#N/A</v>
      </c>
      <c r="M70" s="38" t="e">
        <f>VLOOKUP(B70,'Payroll list'!$B$7:$AM$657,12,0)</f>
        <v>#N/A</v>
      </c>
      <c r="N70" s="33" t="e">
        <f>VLOOKUP(B70,'Payroll list'!$B$7:AX$657,13,0)</f>
        <v>#N/A</v>
      </c>
      <c r="O70" s="39" t="e">
        <f>VLOOKUP(B70,'Payroll list'!$B$7:AM$657,14,0)</f>
        <v>#N/A</v>
      </c>
      <c r="P70" s="33" t="e">
        <f>VLOOKUP(B70,'Payroll list'!$B$7:AY$657,15,0)</f>
        <v>#N/A</v>
      </c>
      <c r="Q70" s="34" t="e">
        <f>VLOOKUP(B70,'Payroll list'!$B$7:AZ$657,16,0)</f>
        <v>#N/A</v>
      </c>
      <c r="R70" s="33" t="e">
        <f>VLOOKUP(B70,'Payroll list'!$B$7:AZ$657,17,0)</f>
        <v>#N/A</v>
      </c>
      <c r="S70" s="34" t="e">
        <f>VLOOKUP(B70,'Payroll list'!$B$7:BB$657,18,0)</f>
        <v>#N/A</v>
      </c>
      <c r="T70" s="34" t="e">
        <f>VLOOKUP(B70,'Payroll list'!$B$7:BC$657,19,0)</f>
        <v>#N/A</v>
      </c>
      <c r="U70" s="34" t="e">
        <f>VLOOKUP(B70,'Payroll list'!$B$7:BD$657,20,0)</f>
        <v>#N/A</v>
      </c>
      <c r="V70" s="34" t="e">
        <f>VLOOKUP(B70,'Payroll list'!$B$7:BE$657,21,0)</f>
        <v>#N/A</v>
      </c>
      <c r="W70" s="34" t="e">
        <f>VLOOKUP(B70,'Payroll list'!$B$7:BE$657,22,0)</f>
        <v>#N/A</v>
      </c>
      <c r="X70" s="34" t="e">
        <f>VLOOKUP(B70,'Payroll list'!$B$7:BF$657,23,0)</f>
        <v>#N/A</v>
      </c>
      <c r="Y70" s="34" t="e">
        <f>VLOOKUP(B70,'Payroll list'!$B$7:BG$657,24,0)</f>
        <v>#N/A</v>
      </c>
      <c r="Z70" s="34" t="e">
        <f>VLOOKUP(B70,'Payroll list'!$B$7:BH$657,25,0)</f>
        <v>#N/A</v>
      </c>
      <c r="AA70" s="34" t="e">
        <f>VLOOKUP(B70,'Payroll list'!$B$7:BI$657,26,0)</f>
        <v>#N/A</v>
      </c>
      <c r="AB70" s="34" t="e">
        <f>VLOOKUP(B70,'Payroll list'!$B$7:BJ$657,27,0)</f>
        <v>#N/A</v>
      </c>
      <c r="AC70" s="110" t="e">
        <f>VLOOKUP(B70,'Payroll list'!$B$7:BK$657,28,0)</f>
        <v>#N/A</v>
      </c>
      <c r="AD70" s="110" t="e">
        <f>VLOOKUP(B70,'Payroll list'!$B$7:BL$657,29,0)</f>
        <v>#N/A</v>
      </c>
      <c r="AE70" s="34" t="e">
        <f>VLOOKUP(B70,'Payroll list'!$B$7:$AE$645,30,0)</f>
        <v>#N/A</v>
      </c>
      <c r="AF70" s="34" t="e">
        <f>VLOOKUP(B70,'Payroll list'!$B$7:$AF$645,31,0)</f>
        <v>#N/A</v>
      </c>
      <c r="AG70" s="34" t="e">
        <f>VLOOKUP(B70,'Payroll list'!$B$7:$AG$645,32,0)</f>
        <v>#N/A</v>
      </c>
      <c r="AH70" s="34" t="e">
        <f>VLOOKUP(B70,'Payroll list'!$B$7:$AH$645,33,0)</f>
        <v>#N/A</v>
      </c>
      <c r="AI70" s="34" t="e">
        <f>VLOOKUP(B70,'Payroll list'!$B$7:$AI$645,34,0)</f>
        <v>#N/A</v>
      </c>
      <c r="AJ70" s="34" t="e">
        <f>VLOOKUP(B70,'Payroll list'!$B$7:$AJ$645,35,0)</f>
        <v>#N/A</v>
      </c>
      <c r="AK70" s="41" t="e">
        <f>VLOOKUP(B70,'Payroll list'!$B$7:$AK$645,36,0)</f>
        <v>#N/A</v>
      </c>
      <c r="AL70" s="31"/>
      <c r="AO70" s="107">
        <v>69</v>
      </c>
      <c r="AP70" s="97"/>
    </row>
    <row r="71" spans="1:42" ht="193.5" customHeight="1">
      <c r="A71" s="18" t="s">
        <v>35</v>
      </c>
      <c r="B71" s="21" t="s">
        <v>62</v>
      </c>
      <c r="C71" s="21" t="s">
        <v>63</v>
      </c>
      <c r="D71" s="20" t="s">
        <v>64</v>
      </c>
      <c r="E71" s="20" t="s">
        <v>38</v>
      </c>
      <c r="F71" s="20" t="s">
        <v>224</v>
      </c>
      <c r="G71" s="20" t="s">
        <v>39</v>
      </c>
      <c r="H71" s="20" t="s">
        <v>40</v>
      </c>
      <c r="I71" s="20" t="s">
        <v>225</v>
      </c>
      <c r="J71" s="20" t="s">
        <v>226</v>
      </c>
      <c r="K71" s="20" t="s">
        <v>41</v>
      </c>
      <c r="L71" s="20" t="s">
        <v>42</v>
      </c>
      <c r="M71" s="20" t="s">
        <v>43</v>
      </c>
      <c r="N71" s="20" t="s">
        <v>44</v>
      </c>
      <c r="O71" s="20" t="s">
        <v>45</v>
      </c>
      <c r="P71" s="20" t="s">
        <v>71</v>
      </c>
      <c r="Q71" s="20" t="s">
        <v>65</v>
      </c>
      <c r="R71" s="58" t="s">
        <v>70</v>
      </c>
      <c r="S71" s="59" t="s">
        <v>69</v>
      </c>
      <c r="T71" s="59" t="s">
        <v>171</v>
      </c>
      <c r="U71" s="59" t="s">
        <v>172</v>
      </c>
      <c r="V71" s="59" t="s">
        <v>173</v>
      </c>
      <c r="W71" s="59" t="s">
        <v>232</v>
      </c>
      <c r="X71" s="59" t="s">
        <v>217</v>
      </c>
      <c r="Y71" s="59" t="s">
        <v>117</v>
      </c>
      <c r="Z71" s="59" t="s">
        <v>174</v>
      </c>
      <c r="AA71" s="114" t="s">
        <v>175</v>
      </c>
      <c r="AB71" s="20" t="s">
        <v>46</v>
      </c>
      <c r="AC71" s="22" t="s">
        <v>47</v>
      </c>
      <c r="AD71" s="22" t="s">
        <v>48</v>
      </c>
      <c r="AE71" s="23" t="s">
        <v>179</v>
      </c>
      <c r="AF71" s="23" t="s">
        <v>400</v>
      </c>
      <c r="AG71" s="23" t="s">
        <v>180</v>
      </c>
      <c r="AH71" s="23" t="s">
        <v>181</v>
      </c>
      <c r="AI71" s="142" t="s">
        <v>182</v>
      </c>
      <c r="AJ71" s="143" t="s">
        <v>417</v>
      </c>
      <c r="AK71" s="142" t="s">
        <v>184</v>
      </c>
      <c r="AL71" s="144" t="s">
        <v>190</v>
      </c>
      <c r="AO71" s="107">
        <v>70</v>
      </c>
      <c r="AP71" s="97"/>
    </row>
    <row r="72" spans="1:42" ht="93.75" customHeight="1">
      <c r="A72" s="107">
        <v>36</v>
      </c>
      <c r="B72" s="42">
        <f>VLOOKUP(A72,$AO$2:$AP$199,2,0)</f>
        <v>0</v>
      </c>
      <c r="C72" s="32" t="e">
        <f>VLOOKUP(B72,'Payroll list'!$B$7:AM$657,2,0)</f>
        <v>#N/A</v>
      </c>
      <c r="D72" s="40" t="e">
        <f>VLOOKUP(B72,'Payroll list'!$B$7:AM$657,3,0)</f>
        <v>#N/A</v>
      </c>
      <c r="E72" s="40" t="e">
        <f>VLOOKUP(B72,'Payroll list'!$B$7:$AM$657,4,0)</f>
        <v>#N/A</v>
      </c>
      <c r="F72" s="34" t="e">
        <f>VLOOKUP(B72,'Payroll list'!$B$7:$AM$657,5,0)</f>
        <v>#N/A</v>
      </c>
      <c r="G72" s="35" t="e">
        <f>VLOOKUP(B72,'Payroll list'!$B$7:$AM$657,6,0)</f>
        <v>#N/A</v>
      </c>
      <c r="H72" s="36" t="e">
        <f>VLOOKUP(B72,'Payroll list'!$B$7:$AM$657,7,0)</f>
        <v>#N/A</v>
      </c>
      <c r="I72" s="36" t="e">
        <f>VLOOKUP(B72,'Payroll list'!$B$7:$AM$657,8,0)</f>
        <v>#N/A</v>
      </c>
      <c r="J72" s="36" t="e">
        <f>VLOOKUP(B72,'Payroll list'!$B$7:$AM$657,9,0)</f>
        <v>#N/A</v>
      </c>
      <c r="K72" s="37" t="e">
        <f>VLOOKUP(B72,'Payroll list'!$B$7:$AM$657,10,0)</f>
        <v>#N/A</v>
      </c>
      <c r="L72" s="38" t="e">
        <f>VLOOKUP(B72,'Payroll list'!$B$7:$AM$657,11,0)</f>
        <v>#N/A</v>
      </c>
      <c r="M72" s="38" t="e">
        <f>VLOOKUP(B72,'Payroll list'!$B$7:$AM$657,12,0)</f>
        <v>#N/A</v>
      </c>
      <c r="N72" s="33" t="e">
        <f>VLOOKUP(B72,'Payroll list'!$B$7:AX$657,13,0)</f>
        <v>#N/A</v>
      </c>
      <c r="O72" s="39" t="e">
        <f>VLOOKUP(B72,'Payroll list'!$B$7:AM$657,14,0)</f>
        <v>#N/A</v>
      </c>
      <c r="P72" s="33" t="e">
        <f>VLOOKUP(B72,'Payroll list'!$B$7:AY$657,15,0)</f>
        <v>#N/A</v>
      </c>
      <c r="Q72" s="34" t="e">
        <f>VLOOKUP(B72,'Payroll list'!$B$7:AZ$657,16,0)</f>
        <v>#N/A</v>
      </c>
      <c r="R72" s="33" t="e">
        <f>VLOOKUP(B72,'Payroll list'!$B$7:AZ$657,17,0)</f>
        <v>#N/A</v>
      </c>
      <c r="S72" s="34" t="e">
        <f>VLOOKUP(B72,'Payroll list'!$B$7:BB$657,18,0)</f>
        <v>#N/A</v>
      </c>
      <c r="T72" s="34" t="e">
        <f>VLOOKUP(B72,'Payroll list'!$B$7:BC$657,19,0)</f>
        <v>#N/A</v>
      </c>
      <c r="U72" s="34" t="e">
        <f>VLOOKUP(B72,'Payroll list'!$B$7:BD$657,20,0)</f>
        <v>#N/A</v>
      </c>
      <c r="V72" s="34" t="e">
        <f>VLOOKUP(B72,'Payroll list'!$B$7:BE$657,21,0)</f>
        <v>#N/A</v>
      </c>
      <c r="W72" s="34" t="e">
        <f>VLOOKUP(B72,'Payroll list'!$B$7:BE$657,22,0)</f>
        <v>#N/A</v>
      </c>
      <c r="X72" s="34" t="e">
        <f>VLOOKUP(B72,'Payroll list'!$B$7:BF$657,23,0)</f>
        <v>#N/A</v>
      </c>
      <c r="Y72" s="34" t="e">
        <f>VLOOKUP(B72,'Payroll list'!$B$7:BG$657,24,0)</f>
        <v>#N/A</v>
      </c>
      <c r="Z72" s="34" t="e">
        <f>VLOOKUP(B72,'Payroll list'!$B$7:BH$657,25,0)</f>
        <v>#N/A</v>
      </c>
      <c r="AA72" s="34" t="e">
        <f>VLOOKUP(B72,'Payroll list'!$B$7:BI$657,26,0)</f>
        <v>#N/A</v>
      </c>
      <c r="AB72" s="34" t="e">
        <f>VLOOKUP(B72,'Payroll list'!$B$7:BJ$657,27,0)</f>
        <v>#N/A</v>
      </c>
      <c r="AC72" s="110" t="e">
        <f>VLOOKUP(B72,'Payroll list'!$B$7:BK$657,28,0)</f>
        <v>#N/A</v>
      </c>
      <c r="AD72" s="110" t="e">
        <f>VLOOKUP(B72,'Payroll list'!$B$7:BL$657,29,0)</f>
        <v>#N/A</v>
      </c>
      <c r="AE72" s="34" t="e">
        <f>VLOOKUP(B72,'Payroll list'!$B$7:$AE$645,30,0)</f>
        <v>#N/A</v>
      </c>
      <c r="AF72" s="34" t="e">
        <f>VLOOKUP(B72,'Payroll list'!$B$7:$AF$645,31,0)</f>
        <v>#N/A</v>
      </c>
      <c r="AG72" s="34" t="e">
        <f>VLOOKUP(B72,'Payroll list'!$B$7:$AG$645,32,0)</f>
        <v>#N/A</v>
      </c>
      <c r="AH72" s="34" t="e">
        <f>VLOOKUP(B72,'Payroll list'!$B$7:$AH$645,33,0)</f>
        <v>#N/A</v>
      </c>
      <c r="AI72" s="34" t="e">
        <f>VLOOKUP(B72,'Payroll list'!$B$7:$AI$645,34,0)</f>
        <v>#N/A</v>
      </c>
      <c r="AJ72" s="34" t="e">
        <f>VLOOKUP(B72,'Payroll list'!$B$7:$AJ$645,35,0)</f>
        <v>#N/A</v>
      </c>
      <c r="AK72" s="41" t="e">
        <f>VLOOKUP(B72,'Payroll list'!$B$7:$AK$645,36,0)</f>
        <v>#N/A</v>
      </c>
      <c r="AL72" s="31"/>
      <c r="AO72" s="107">
        <v>71</v>
      </c>
      <c r="AP72" s="97"/>
    </row>
    <row r="73" spans="1:42" ht="193.5" customHeight="1">
      <c r="A73" s="18" t="s">
        <v>35</v>
      </c>
      <c r="B73" s="21" t="s">
        <v>62</v>
      </c>
      <c r="C73" s="21" t="s">
        <v>63</v>
      </c>
      <c r="D73" s="20" t="s">
        <v>64</v>
      </c>
      <c r="E73" s="20" t="s">
        <v>38</v>
      </c>
      <c r="F73" s="20" t="s">
        <v>224</v>
      </c>
      <c r="G73" s="20" t="s">
        <v>39</v>
      </c>
      <c r="H73" s="20" t="s">
        <v>40</v>
      </c>
      <c r="I73" s="20" t="s">
        <v>225</v>
      </c>
      <c r="J73" s="20" t="s">
        <v>226</v>
      </c>
      <c r="K73" s="20" t="s">
        <v>41</v>
      </c>
      <c r="L73" s="20" t="s">
        <v>42</v>
      </c>
      <c r="M73" s="20" t="s">
        <v>43</v>
      </c>
      <c r="N73" s="20" t="s">
        <v>44</v>
      </c>
      <c r="O73" s="20" t="s">
        <v>45</v>
      </c>
      <c r="P73" s="20" t="s">
        <v>71</v>
      </c>
      <c r="Q73" s="20" t="s">
        <v>65</v>
      </c>
      <c r="R73" s="58" t="s">
        <v>70</v>
      </c>
      <c r="S73" s="59" t="s">
        <v>69</v>
      </c>
      <c r="T73" s="59" t="s">
        <v>171</v>
      </c>
      <c r="U73" s="59" t="s">
        <v>172</v>
      </c>
      <c r="V73" s="59" t="s">
        <v>173</v>
      </c>
      <c r="W73" s="59" t="s">
        <v>232</v>
      </c>
      <c r="X73" s="59" t="s">
        <v>217</v>
      </c>
      <c r="Y73" s="59" t="s">
        <v>117</v>
      </c>
      <c r="Z73" s="59" t="s">
        <v>174</v>
      </c>
      <c r="AA73" s="114" t="s">
        <v>175</v>
      </c>
      <c r="AB73" s="20" t="s">
        <v>46</v>
      </c>
      <c r="AC73" s="22" t="s">
        <v>47</v>
      </c>
      <c r="AD73" s="22" t="s">
        <v>48</v>
      </c>
      <c r="AE73" s="23" t="s">
        <v>179</v>
      </c>
      <c r="AF73" s="23" t="s">
        <v>400</v>
      </c>
      <c r="AG73" s="23" t="s">
        <v>180</v>
      </c>
      <c r="AH73" s="23" t="s">
        <v>181</v>
      </c>
      <c r="AI73" s="142" t="s">
        <v>182</v>
      </c>
      <c r="AJ73" s="143" t="s">
        <v>417</v>
      </c>
      <c r="AK73" s="142" t="s">
        <v>184</v>
      </c>
      <c r="AL73" s="144" t="s">
        <v>190</v>
      </c>
      <c r="AO73" s="107">
        <v>72</v>
      </c>
      <c r="AP73" s="97"/>
    </row>
    <row r="74" spans="1:42" ht="93.75" customHeight="1">
      <c r="A74" s="107">
        <v>37</v>
      </c>
      <c r="B74" s="42">
        <f>VLOOKUP(A74,$AO$2:$AP$199,2,0)</f>
        <v>0</v>
      </c>
      <c r="C74" s="32" t="e">
        <f>VLOOKUP(B74,'Payroll list'!$B$7:AM$657,2,0)</f>
        <v>#N/A</v>
      </c>
      <c r="D74" s="40" t="e">
        <f>VLOOKUP(B74,'Payroll list'!$B$7:AM$657,3,0)</f>
        <v>#N/A</v>
      </c>
      <c r="E74" s="40" t="e">
        <f>VLOOKUP(B74,'Payroll list'!$B$7:$AM$657,4,0)</f>
        <v>#N/A</v>
      </c>
      <c r="F74" s="34" t="e">
        <f>VLOOKUP(B74,'Payroll list'!$B$7:$AM$657,5,0)</f>
        <v>#N/A</v>
      </c>
      <c r="G74" s="35" t="e">
        <f>VLOOKUP(B74,'Payroll list'!$B$7:$AM$657,6,0)</f>
        <v>#N/A</v>
      </c>
      <c r="H74" s="36" t="e">
        <f>VLOOKUP(B74,'Payroll list'!$B$7:$AM$657,7,0)</f>
        <v>#N/A</v>
      </c>
      <c r="I74" s="36" t="e">
        <f>VLOOKUP(B74,'Payroll list'!$B$7:$AM$657,8,0)</f>
        <v>#N/A</v>
      </c>
      <c r="J74" s="36" t="e">
        <f>VLOOKUP(B74,'Payroll list'!$B$7:$AM$657,9,0)</f>
        <v>#N/A</v>
      </c>
      <c r="K74" s="37" t="e">
        <f>VLOOKUP(B74,'Payroll list'!$B$7:$AM$657,10,0)</f>
        <v>#N/A</v>
      </c>
      <c r="L74" s="38" t="e">
        <f>VLOOKUP(B74,'Payroll list'!$B$7:$AM$657,11,0)</f>
        <v>#N/A</v>
      </c>
      <c r="M74" s="38" t="e">
        <f>VLOOKUP(B74,'Payroll list'!$B$7:$AM$657,12,0)</f>
        <v>#N/A</v>
      </c>
      <c r="N74" s="33" t="e">
        <f>VLOOKUP(B74,'Payroll list'!$B$7:AX$657,13,0)</f>
        <v>#N/A</v>
      </c>
      <c r="O74" s="39" t="e">
        <f>VLOOKUP(B74,'Payroll list'!$B$7:AM$657,14,0)</f>
        <v>#N/A</v>
      </c>
      <c r="P74" s="33" t="e">
        <f>VLOOKUP(B74,'Payroll list'!$B$7:AY$657,15,0)</f>
        <v>#N/A</v>
      </c>
      <c r="Q74" s="34" t="e">
        <f>VLOOKUP(B74,'Payroll list'!$B$7:AZ$657,16,0)</f>
        <v>#N/A</v>
      </c>
      <c r="R74" s="33" t="e">
        <f>VLOOKUP(B74,'Payroll list'!$B$7:AZ$657,17,0)</f>
        <v>#N/A</v>
      </c>
      <c r="S74" s="34" t="e">
        <f>VLOOKUP(B74,'Payroll list'!$B$7:BB$657,18,0)</f>
        <v>#N/A</v>
      </c>
      <c r="T74" s="34" t="e">
        <f>VLOOKUP(B74,'Payroll list'!$B$7:BC$657,19,0)</f>
        <v>#N/A</v>
      </c>
      <c r="U74" s="34" t="e">
        <f>VLOOKUP(B74,'Payroll list'!$B$7:BD$657,20,0)</f>
        <v>#N/A</v>
      </c>
      <c r="V74" s="34" t="e">
        <f>VLOOKUP(B74,'Payroll list'!$B$7:BE$657,21,0)</f>
        <v>#N/A</v>
      </c>
      <c r="W74" s="34" t="e">
        <f>VLOOKUP(B74,'Payroll list'!$B$7:BE$657,22,0)</f>
        <v>#N/A</v>
      </c>
      <c r="X74" s="34" t="e">
        <f>VLOOKUP(B74,'Payroll list'!$B$7:BF$657,23,0)</f>
        <v>#N/A</v>
      </c>
      <c r="Y74" s="34" t="e">
        <f>VLOOKUP(B74,'Payroll list'!$B$7:BG$657,24,0)</f>
        <v>#N/A</v>
      </c>
      <c r="Z74" s="34" t="e">
        <f>VLOOKUP(B74,'Payroll list'!$B$7:BH$657,25,0)</f>
        <v>#N/A</v>
      </c>
      <c r="AA74" s="34" t="e">
        <f>VLOOKUP(B74,'Payroll list'!$B$7:BI$657,26,0)</f>
        <v>#N/A</v>
      </c>
      <c r="AB74" s="34" t="e">
        <f>VLOOKUP(B74,'Payroll list'!$B$7:BJ$657,27,0)</f>
        <v>#N/A</v>
      </c>
      <c r="AC74" s="110" t="e">
        <f>VLOOKUP(B74,'Payroll list'!$B$7:BK$657,28,0)</f>
        <v>#N/A</v>
      </c>
      <c r="AD74" s="110" t="e">
        <f>VLOOKUP(B74,'Payroll list'!$B$7:BL$657,29,0)</f>
        <v>#N/A</v>
      </c>
      <c r="AE74" s="34" t="e">
        <f>VLOOKUP(B74,'Payroll list'!$B$7:$AE$645,30,0)</f>
        <v>#N/A</v>
      </c>
      <c r="AF74" s="34" t="e">
        <f>VLOOKUP(B74,'Payroll list'!$B$7:$AF$645,31,0)</f>
        <v>#N/A</v>
      </c>
      <c r="AG74" s="34" t="e">
        <f>VLOOKUP(B74,'Payroll list'!$B$7:$AG$645,32,0)</f>
        <v>#N/A</v>
      </c>
      <c r="AH74" s="34" t="e">
        <f>VLOOKUP(B74,'Payroll list'!$B$7:$AH$645,33,0)</f>
        <v>#N/A</v>
      </c>
      <c r="AI74" s="34" t="e">
        <f>VLOOKUP(B74,'Payroll list'!$B$7:$AI$645,34,0)</f>
        <v>#N/A</v>
      </c>
      <c r="AJ74" s="34" t="e">
        <f>VLOOKUP(B74,'Payroll list'!$B$7:$AJ$645,35,0)</f>
        <v>#N/A</v>
      </c>
      <c r="AK74" s="41" t="e">
        <f>VLOOKUP(B74,'Payroll list'!$B$7:$AK$645,36,0)</f>
        <v>#N/A</v>
      </c>
      <c r="AL74" s="31"/>
      <c r="AO74" s="107">
        <v>73</v>
      </c>
      <c r="AP74" s="97"/>
    </row>
    <row r="75" spans="1:42" ht="193.5" customHeight="1">
      <c r="A75" s="18" t="s">
        <v>35</v>
      </c>
      <c r="B75" s="21" t="s">
        <v>62</v>
      </c>
      <c r="C75" s="21" t="s">
        <v>63</v>
      </c>
      <c r="D75" s="20" t="s">
        <v>64</v>
      </c>
      <c r="E75" s="20" t="s">
        <v>38</v>
      </c>
      <c r="F75" s="20" t="s">
        <v>224</v>
      </c>
      <c r="G75" s="20" t="s">
        <v>39</v>
      </c>
      <c r="H75" s="20" t="s">
        <v>40</v>
      </c>
      <c r="I75" s="20" t="s">
        <v>225</v>
      </c>
      <c r="J75" s="20" t="s">
        <v>226</v>
      </c>
      <c r="K75" s="20" t="s">
        <v>41</v>
      </c>
      <c r="L75" s="20" t="s">
        <v>42</v>
      </c>
      <c r="M75" s="20" t="s">
        <v>43</v>
      </c>
      <c r="N75" s="20" t="s">
        <v>44</v>
      </c>
      <c r="O75" s="20" t="s">
        <v>45</v>
      </c>
      <c r="P75" s="20" t="s">
        <v>71</v>
      </c>
      <c r="Q75" s="20" t="s">
        <v>65</v>
      </c>
      <c r="R75" s="58" t="s">
        <v>70</v>
      </c>
      <c r="S75" s="59" t="s">
        <v>69</v>
      </c>
      <c r="T75" s="59" t="s">
        <v>171</v>
      </c>
      <c r="U75" s="59" t="s">
        <v>172</v>
      </c>
      <c r="V75" s="59" t="s">
        <v>173</v>
      </c>
      <c r="W75" s="59" t="s">
        <v>232</v>
      </c>
      <c r="X75" s="59" t="s">
        <v>217</v>
      </c>
      <c r="Y75" s="59" t="s">
        <v>117</v>
      </c>
      <c r="Z75" s="59" t="s">
        <v>174</v>
      </c>
      <c r="AA75" s="114" t="s">
        <v>175</v>
      </c>
      <c r="AB75" s="20" t="s">
        <v>46</v>
      </c>
      <c r="AC75" s="22" t="s">
        <v>47</v>
      </c>
      <c r="AD75" s="22" t="s">
        <v>48</v>
      </c>
      <c r="AE75" s="23" t="s">
        <v>179</v>
      </c>
      <c r="AF75" s="23" t="s">
        <v>400</v>
      </c>
      <c r="AG75" s="23" t="s">
        <v>180</v>
      </c>
      <c r="AH75" s="23" t="s">
        <v>181</v>
      </c>
      <c r="AI75" s="142" t="s">
        <v>182</v>
      </c>
      <c r="AJ75" s="143" t="s">
        <v>417</v>
      </c>
      <c r="AK75" s="142" t="s">
        <v>184</v>
      </c>
      <c r="AL75" s="144" t="s">
        <v>190</v>
      </c>
      <c r="AO75" s="107">
        <v>74</v>
      </c>
      <c r="AP75" s="45"/>
    </row>
    <row r="76" spans="1:42" ht="93.75" customHeight="1">
      <c r="A76" s="107">
        <v>38</v>
      </c>
      <c r="B76" s="42">
        <f>VLOOKUP(A76,$AO$2:$AP$199,2,0)</f>
        <v>0</v>
      </c>
      <c r="C76" s="32" t="e">
        <f>VLOOKUP(B76,'Payroll list'!$B$7:AM$657,2,0)</f>
        <v>#N/A</v>
      </c>
      <c r="D76" s="40" t="e">
        <f>VLOOKUP(B76,'Payroll list'!$B$7:AM$657,3,0)</f>
        <v>#N/A</v>
      </c>
      <c r="E76" s="40" t="e">
        <f>VLOOKUP(B76,'Payroll list'!$B$7:$AM$657,4,0)</f>
        <v>#N/A</v>
      </c>
      <c r="F76" s="34" t="e">
        <f>VLOOKUP(B76,'Payroll list'!$B$7:$AM$657,5,0)</f>
        <v>#N/A</v>
      </c>
      <c r="G76" s="35" t="e">
        <f>VLOOKUP(B76,'Payroll list'!$B$7:$AM$657,6,0)</f>
        <v>#N/A</v>
      </c>
      <c r="H76" s="36" t="e">
        <f>VLOOKUP(B76,'Payroll list'!$B$7:$AM$657,7,0)</f>
        <v>#N/A</v>
      </c>
      <c r="I76" s="36" t="e">
        <f>VLOOKUP(B76,'Payroll list'!$B$7:$AM$657,8,0)</f>
        <v>#N/A</v>
      </c>
      <c r="J76" s="36" t="e">
        <f>VLOOKUP(B76,'Payroll list'!$B$7:$AM$657,9,0)</f>
        <v>#N/A</v>
      </c>
      <c r="K76" s="37" t="e">
        <f>VLOOKUP(B76,'Payroll list'!$B$7:$AM$657,10,0)</f>
        <v>#N/A</v>
      </c>
      <c r="L76" s="38" t="e">
        <f>VLOOKUP(B76,'Payroll list'!$B$7:$AM$657,11,0)</f>
        <v>#N/A</v>
      </c>
      <c r="M76" s="38" t="e">
        <f>VLOOKUP(B76,'Payroll list'!$B$7:$AM$657,12,0)</f>
        <v>#N/A</v>
      </c>
      <c r="N76" s="33" t="e">
        <f>VLOOKUP(B76,'Payroll list'!$B$7:AX$657,13,0)</f>
        <v>#N/A</v>
      </c>
      <c r="O76" s="39" t="e">
        <f>VLOOKUP(B76,'Payroll list'!$B$7:AM$657,14,0)</f>
        <v>#N/A</v>
      </c>
      <c r="P76" s="33" t="e">
        <f>VLOOKUP(B76,'Payroll list'!$B$7:AY$657,15,0)</f>
        <v>#N/A</v>
      </c>
      <c r="Q76" s="34" t="e">
        <f>VLOOKUP(B76,'Payroll list'!$B$7:AZ$657,16,0)</f>
        <v>#N/A</v>
      </c>
      <c r="R76" s="33" t="e">
        <f>VLOOKUP(B76,'Payroll list'!$B$7:AZ$657,17,0)</f>
        <v>#N/A</v>
      </c>
      <c r="S76" s="34" t="e">
        <f>VLOOKUP(B76,'Payroll list'!$B$7:BB$657,18,0)</f>
        <v>#N/A</v>
      </c>
      <c r="T76" s="34" t="e">
        <f>VLOOKUP(B76,'Payroll list'!$B$7:BC$657,19,0)</f>
        <v>#N/A</v>
      </c>
      <c r="U76" s="34" t="e">
        <f>VLOOKUP(B76,'Payroll list'!$B$7:BD$657,20,0)</f>
        <v>#N/A</v>
      </c>
      <c r="V76" s="34" t="e">
        <f>VLOOKUP(B76,'Payroll list'!$B$7:BE$657,21,0)</f>
        <v>#N/A</v>
      </c>
      <c r="W76" s="34" t="e">
        <f>VLOOKUP(B76,'Payroll list'!$B$7:BE$657,22,0)</f>
        <v>#N/A</v>
      </c>
      <c r="X76" s="34" t="e">
        <f>VLOOKUP(B76,'Payroll list'!$B$7:BF$657,23,0)</f>
        <v>#N/A</v>
      </c>
      <c r="Y76" s="34" t="e">
        <f>VLOOKUP(B76,'Payroll list'!$B$7:BG$657,24,0)</f>
        <v>#N/A</v>
      </c>
      <c r="Z76" s="34" t="e">
        <f>VLOOKUP(B76,'Payroll list'!$B$7:BH$657,25,0)</f>
        <v>#N/A</v>
      </c>
      <c r="AA76" s="34" t="e">
        <f>VLOOKUP(B76,'Payroll list'!$B$7:BI$657,26,0)</f>
        <v>#N/A</v>
      </c>
      <c r="AB76" s="34" t="e">
        <f>VLOOKUP(B76,'Payroll list'!$B$7:BJ$657,27,0)</f>
        <v>#N/A</v>
      </c>
      <c r="AC76" s="110" t="e">
        <f>VLOOKUP(B76,'Payroll list'!$B$7:BK$657,28,0)</f>
        <v>#N/A</v>
      </c>
      <c r="AD76" s="110" t="e">
        <f>VLOOKUP(B76,'Payroll list'!$B$7:BL$657,29,0)</f>
        <v>#N/A</v>
      </c>
      <c r="AE76" s="34" t="e">
        <f>VLOOKUP(B76,'Payroll list'!$B$7:$AE$645,30,0)</f>
        <v>#N/A</v>
      </c>
      <c r="AF76" s="34" t="e">
        <f>VLOOKUP(B76,'Payroll list'!$B$7:$AF$645,31,0)</f>
        <v>#N/A</v>
      </c>
      <c r="AG76" s="34" t="e">
        <f>VLOOKUP(B76,'Payroll list'!$B$7:$AG$645,32,0)</f>
        <v>#N/A</v>
      </c>
      <c r="AH76" s="34" t="e">
        <f>VLOOKUP(B76,'Payroll list'!$B$7:$AH$645,33,0)</f>
        <v>#N/A</v>
      </c>
      <c r="AI76" s="34" t="e">
        <f>VLOOKUP(B76,'Payroll list'!$B$7:$AI$645,34,0)</f>
        <v>#N/A</v>
      </c>
      <c r="AJ76" s="34" t="e">
        <f>VLOOKUP(B76,'Payroll list'!$B$7:$AJ$645,35,0)</f>
        <v>#N/A</v>
      </c>
      <c r="AK76" s="41" t="e">
        <f>VLOOKUP(B76,'Payroll list'!$B$7:$AK$645,36,0)</f>
        <v>#N/A</v>
      </c>
      <c r="AL76" s="31"/>
      <c r="AO76" s="107">
        <v>75</v>
      </c>
      <c r="AP76" s="45"/>
    </row>
    <row r="77" spans="1:42" ht="193.5" customHeight="1">
      <c r="A77" s="18" t="s">
        <v>35</v>
      </c>
      <c r="B77" s="21" t="s">
        <v>62</v>
      </c>
      <c r="C77" s="21" t="s">
        <v>63</v>
      </c>
      <c r="D77" s="20" t="s">
        <v>64</v>
      </c>
      <c r="E77" s="20" t="s">
        <v>38</v>
      </c>
      <c r="F77" s="20" t="s">
        <v>224</v>
      </c>
      <c r="G77" s="20" t="s">
        <v>39</v>
      </c>
      <c r="H77" s="20" t="s">
        <v>40</v>
      </c>
      <c r="I77" s="20" t="s">
        <v>225</v>
      </c>
      <c r="J77" s="20" t="s">
        <v>226</v>
      </c>
      <c r="K77" s="20" t="s">
        <v>41</v>
      </c>
      <c r="L77" s="20" t="s">
        <v>42</v>
      </c>
      <c r="M77" s="20" t="s">
        <v>43</v>
      </c>
      <c r="N77" s="20" t="s">
        <v>44</v>
      </c>
      <c r="O77" s="20" t="s">
        <v>45</v>
      </c>
      <c r="P77" s="20" t="s">
        <v>71</v>
      </c>
      <c r="Q77" s="20" t="s">
        <v>65</v>
      </c>
      <c r="R77" s="58" t="s">
        <v>70</v>
      </c>
      <c r="S77" s="59" t="s">
        <v>69</v>
      </c>
      <c r="T77" s="59" t="s">
        <v>171</v>
      </c>
      <c r="U77" s="59" t="s">
        <v>172</v>
      </c>
      <c r="V77" s="59" t="s">
        <v>173</v>
      </c>
      <c r="W77" s="59" t="s">
        <v>232</v>
      </c>
      <c r="X77" s="59" t="s">
        <v>217</v>
      </c>
      <c r="Y77" s="59" t="s">
        <v>117</v>
      </c>
      <c r="Z77" s="59" t="s">
        <v>174</v>
      </c>
      <c r="AA77" s="114" t="s">
        <v>175</v>
      </c>
      <c r="AB77" s="20" t="s">
        <v>46</v>
      </c>
      <c r="AC77" s="22" t="s">
        <v>47</v>
      </c>
      <c r="AD77" s="22" t="s">
        <v>48</v>
      </c>
      <c r="AE77" s="23" t="s">
        <v>179</v>
      </c>
      <c r="AF77" s="23" t="s">
        <v>400</v>
      </c>
      <c r="AG77" s="23" t="s">
        <v>180</v>
      </c>
      <c r="AH77" s="23" t="s">
        <v>181</v>
      </c>
      <c r="AI77" s="142" t="s">
        <v>182</v>
      </c>
      <c r="AJ77" s="143" t="s">
        <v>417</v>
      </c>
      <c r="AK77" s="142" t="s">
        <v>184</v>
      </c>
      <c r="AL77" s="144" t="s">
        <v>190</v>
      </c>
      <c r="AO77" s="107">
        <v>76</v>
      </c>
      <c r="AP77" s="45"/>
    </row>
    <row r="78" spans="1:42" ht="93.75" customHeight="1">
      <c r="A78" s="107">
        <v>39</v>
      </c>
      <c r="B78" s="42">
        <f>VLOOKUP(A78,$AO$2:$AP$199,2,0)</f>
        <v>0</v>
      </c>
      <c r="C78" s="32" t="e">
        <f>VLOOKUP(B78,'Payroll list'!$B$7:AM$657,2,0)</f>
        <v>#N/A</v>
      </c>
      <c r="D78" s="40" t="e">
        <f>VLOOKUP(B78,'Payroll list'!$B$7:AM$657,3,0)</f>
        <v>#N/A</v>
      </c>
      <c r="E78" s="40" t="e">
        <f>VLOOKUP(B78,'Payroll list'!$B$7:$AM$657,4,0)</f>
        <v>#N/A</v>
      </c>
      <c r="F78" s="34" t="e">
        <f>VLOOKUP(B78,'Payroll list'!$B$7:$AM$657,5,0)</f>
        <v>#N/A</v>
      </c>
      <c r="G78" s="35" t="e">
        <f>VLOOKUP(B78,'Payroll list'!$B$7:$AM$657,6,0)</f>
        <v>#N/A</v>
      </c>
      <c r="H78" s="36" t="e">
        <f>VLOOKUP(B78,'Payroll list'!$B$7:$AM$657,7,0)</f>
        <v>#N/A</v>
      </c>
      <c r="I78" s="36" t="e">
        <f>VLOOKUP(B78,'Payroll list'!$B$7:$AM$657,8,0)</f>
        <v>#N/A</v>
      </c>
      <c r="J78" s="36" t="e">
        <f>VLOOKUP(B78,'Payroll list'!$B$7:$AM$657,9,0)</f>
        <v>#N/A</v>
      </c>
      <c r="K78" s="37" t="e">
        <f>VLOOKUP(B78,'Payroll list'!$B$7:$AM$657,10,0)</f>
        <v>#N/A</v>
      </c>
      <c r="L78" s="38" t="e">
        <f>VLOOKUP(B78,'Payroll list'!$B$7:$AM$657,11,0)</f>
        <v>#N/A</v>
      </c>
      <c r="M78" s="38" t="e">
        <f>VLOOKUP(B78,'Payroll list'!$B$7:$AM$657,12,0)</f>
        <v>#N/A</v>
      </c>
      <c r="N78" s="33" t="e">
        <f>VLOOKUP(B78,'Payroll list'!$B$7:AX$657,13,0)</f>
        <v>#N/A</v>
      </c>
      <c r="O78" s="39" t="e">
        <f>VLOOKUP(B78,'Payroll list'!$B$7:AM$657,14,0)</f>
        <v>#N/A</v>
      </c>
      <c r="P78" s="33" t="e">
        <f>VLOOKUP(B78,'Payroll list'!$B$7:AY$657,15,0)</f>
        <v>#N/A</v>
      </c>
      <c r="Q78" s="34" t="e">
        <f>VLOOKUP(B78,'Payroll list'!$B$7:AZ$657,16,0)</f>
        <v>#N/A</v>
      </c>
      <c r="R78" s="33" t="e">
        <f>VLOOKUP(B78,'Payroll list'!$B$7:AZ$657,17,0)</f>
        <v>#N/A</v>
      </c>
      <c r="S78" s="34" t="e">
        <f>VLOOKUP(B78,'Payroll list'!$B$7:BB$657,18,0)</f>
        <v>#N/A</v>
      </c>
      <c r="T78" s="34" t="e">
        <f>VLOOKUP(B78,'Payroll list'!$B$7:BC$657,19,0)</f>
        <v>#N/A</v>
      </c>
      <c r="U78" s="34" t="e">
        <f>VLOOKUP(B78,'Payroll list'!$B$7:BD$657,20,0)</f>
        <v>#N/A</v>
      </c>
      <c r="V78" s="34" t="e">
        <f>VLOOKUP(B78,'Payroll list'!$B$7:BE$657,21,0)</f>
        <v>#N/A</v>
      </c>
      <c r="W78" s="34" t="e">
        <f>VLOOKUP(B78,'Payroll list'!$B$7:BE$657,22,0)</f>
        <v>#N/A</v>
      </c>
      <c r="X78" s="34" t="e">
        <f>VLOOKUP(B78,'Payroll list'!$B$7:BF$657,23,0)</f>
        <v>#N/A</v>
      </c>
      <c r="Y78" s="34" t="e">
        <f>VLOOKUP(B78,'Payroll list'!$B$7:BG$657,24,0)</f>
        <v>#N/A</v>
      </c>
      <c r="Z78" s="34" t="e">
        <f>VLOOKUP(B78,'Payroll list'!$B$7:BH$657,25,0)</f>
        <v>#N/A</v>
      </c>
      <c r="AA78" s="34" t="e">
        <f>VLOOKUP(B78,'Payroll list'!$B$7:BI$657,26,0)</f>
        <v>#N/A</v>
      </c>
      <c r="AB78" s="34" t="e">
        <f>VLOOKUP(B78,'Payroll list'!$B$7:BJ$657,27,0)</f>
        <v>#N/A</v>
      </c>
      <c r="AC78" s="110" t="e">
        <f>VLOOKUP(B78,'Payroll list'!$B$7:BK$657,28,0)</f>
        <v>#N/A</v>
      </c>
      <c r="AD78" s="110" t="e">
        <f>VLOOKUP(B78,'Payroll list'!$B$7:BL$657,29,0)</f>
        <v>#N/A</v>
      </c>
      <c r="AE78" s="34" t="e">
        <f>VLOOKUP(B78,'Payroll list'!$B$7:$AE$645,30,0)</f>
        <v>#N/A</v>
      </c>
      <c r="AF78" s="34" t="e">
        <f>VLOOKUP(B78,'Payroll list'!$B$7:$AF$645,31,0)</f>
        <v>#N/A</v>
      </c>
      <c r="AG78" s="34" t="e">
        <f>VLOOKUP(B78,'Payroll list'!$B$7:$AG$645,32,0)</f>
        <v>#N/A</v>
      </c>
      <c r="AH78" s="34" t="e">
        <f>VLOOKUP(B78,'Payroll list'!$B$7:$AH$645,33,0)</f>
        <v>#N/A</v>
      </c>
      <c r="AI78" s="34" t="e">
        <f>VLOOKUP(B78,'Payroll list'!$B$7:$AI$645,34,0)</f>
        <v>#N/A</v>
      </c>
      <c r="AJ78" s="34" t="e">
        <f>VLOOKUP(B78,'Payroll list'!$B$7:$AJ$645,35,0)</f>
        <v>#N/A</v>
      </c>
      <c r="AK78" s="41" t="e">
        <f>VLOOKUP(B78,'Payroll list'!$B$7:$AK$645,36,0)</f>
        <v>#N/A</v>
      </c>
      <c r="AL78" s="31"/>
      <c r="AO78" s="107">
        <v>77</v>
      </c>
      <c r="AP78" s="45"/>
    </row>
    <row r="79" spans="1:42" ht="193.5" customHeight="1">
      <c r="A79" s="18" t="s">
        <v>35</v>
      </c>
      <c r="B79" s="21" t="s">
        <v>62</v>
      </c>
      <c r="C79" s="21" t="s">
        <v>63</v>
      </c>
      <c r="D79" s="20" t="s">
        <v>64</v>
      </c>
      <c r="E79" s="20" t="s">
        <v>38</v>
      </c>
      <c r="F79" s="20" t="s">
        <v>224</v>
      </c>
      <c r="G79" s="20" t="s">
        <v>39</v>
      </c>
      <c r="H79" s="20" t="s">
        <v>40</v>
      </c>
      <c r="I79" s="20" t="s">
        <v>225</v>
      </c>
      <c r="J79" s="20" t="s">
        <v>226</v>
      </c>
      <c r="K79" s="20" t="s">
        <v>41</v>
      </c>
      <c r="L79" s="20" t="s">
        <v>42</v>
      </c>
      <c r="M79" s="20" t="s">
        <v>43</v>
      </c>
      <c r="N79" s="20" t="s">
        <v>44</v>
      </c>
      <c r="O79" s="20" t="s">
        <v>45</v>
      </c>
      <c r="P79" s="20" t="s">
        <v>71</v>
      </c>
      <c r="Q79" s="20" t="s">
        <v>65</v>
      </c>
      <c r="R79" s="58" t="s">
        <v>70</v>
      </c>
      <c r="S79" s="59" t="s">
        <v>69</v>
      </c>
      <c r="T79" s="59" t="s">
        <v>171</v>
      </c>
      <c r="U79" s="59" t="s">
        <v>172</v>
      </c>
      <c r="V79" s="59" t="s">
        <v>173</v>
      </c>
      <c r="W79" s="59" t="s">
        <v>232</v>
      </c>
      <c r="X79" s="59" t="s">
        <v>217</v>
      </c>
      <c r="Y79" s="59" t="s">
        <v>117</v>
      </c>
      <c r="Z79" s="59" t="s">
        <v>174</v>
      </c>
      <c r="AA79" s="114" t="s">
        <v>175</v>
      </c>
      <c r="AB79" s="20" t="s">
        <v>46</v>
      </c>
      <c r="AC79" s="22" t="s">
        <v>47</v>
      </c>
      <c r="AD79" s="22" t="s">
        <v>48</v>
      </c>
      <c r="AE79" s="23" t="s">
        <v>179</v>
      </c>
      <c r="AF79" s="23" t="s">
        <v>400</v>
      </c>
      <c r="AG79" s="23" t="s">
        <v>180</v>
      </c>
      <c r="AH79" s="23" t="s">
        <v>181</v>
      </c>
      <c r="AI79" s="142" t="s">
        <v>182</v>
      </c>
      <c r="AJ79" s="143" t="s">
        <v>417</v>
      </c>
      <c r="AK79" s="142" t="s">
        <v>184</v>
      </c>
      <c r="AL79" s="144" t="s">
        <v>190</v>
      </c>
      <c r="AO79" s="107">
        <v>78</v>
      </c>
      <c r="AP79" s="45"/>
    </row>
    <row r="80" spans="1:42" ht="93.75" customHeight="1">
      <c r="A80" s="107">
        <v>40</v>
      </c>
      <c r="B80" s="42">
        <f>VLOOKUP(A80,$AO$2:$AP$199,2,0)</f>
        <v>0</v>
      </c>
      <c r="C80" s="32" t="e">
        <f>VLOOKUP(B80,'Payroll list'!$B$7:AM$657,2,0)</f>
        <v>#N/A</v>
      </c>
      <c r="D80" s="40" t="e">
        <f>VLOOKUP(B80,'Payroll list'!$B$7:AM$657,3,0)</f>
        <v>#N/A</v>
      </c>
      <c r="E80" s="40" t="e">
        <f>VLOOKUP(B80,'Payroll list'!$B$7:$AM$657,4,0)</f>
        <v>#N/A</v>
      </c>
      <c r="F80" s="34" t="e">
        <f>VLOOKUP(B80,'Payroll list'!$B$7:$AM$657,5,0)</f>
        <v>#N/A</v>
      </c>
      <c r="G80" s="35" t="e">
        <f>VLOOKUP(B80,'Payroll list'!$B$7:$AM$657,6,0)</f>
        <v>#N/A</v>
      </c>
      <c r="H80" s="36" t="e">
        <f>VLOOKUP(B80,'Payroll list'!$B$7:$AM$657,7,0)</f>
        <v>#N/A</v>
      </c>
      <c r="I80" s="36" t="e">
        <f>VLOOKUP(B80,'Payroll list'!$B$7:$AM$657,8,0)</f>
        <v>#N/A</v>
      </c>
      <c r="J80" s="36" t="e">
        <f>VLOOKUP(B80,'Payroll list'!$B$7:$AM$657,9,0)</f>
        <v>#N/A</v>
      </c>
      <c r="K80" s="37" t="e">
        <f>VLOOKUP(B80,'Payroll list'!$B$7:$AM$657,10,0)</f>
        <v>#N/A</v>
      </c>
      <c r="L80" s="38" t="e">
        <f>VLOOKUP(B80,'Payroll list'!$B$7:$AM$657,11,0)</f>
        <v>#N/A</v>
      </c>
      <c r="M80" s="38" t="e">
        <f>VLOOKUP(B80,'Payroll list'!$B$7:$AM$657,12,0)</f>
        <v>#N/A</v>
      </c>
      <c r="N80" s="33" t="e">
        <f>VLOOKUP(B80,'Payroll list'!$B$7:AX$657,13,0)</f>
        <v>#N/A</v>
      </c>
      <c r="O80" s="39" t="e">
        <f>VLOOKUP(B80,'Payroll list'!$B$7:AM$657,14,0)</f>
        <v>#N/A</v>
      </c>
      <c r="P80" s="33" t="e">
        <f>VLOOKUP(B80,'Payroll list'!$B$7:AY$657,15,0)</f>
        <v>#N/A</v>
      </c>
      <c r="Q80" s="34" t="e">
        <f>VLOOKUP(B80,'Payroll list'!$B$7:AZ$657,16,0)</f>
        <v>#N/A</v>
      </c>
      <c r="R80" s="33" t="e">
        <f>VLOOKUP(B80,'Payroll list'!$B$7:AZ$657,17,0)</f>
        <v>#N/A</v>
      </c>
      <c r="S80" s="34" t="e">
        <f>VLOOKUP(B80,'Payroll list'!$B$7:BB$657,18,0)</f>
        <v>#N/A</v>
      </c>
      <c r="T80" s="34" t="e">
        <f>VLOOKUP(B80,'Payroll list'!$B$7:BC$657,19,0)</f>
        <v>#N/A</v>
      </c>
      <c r="U80" s="34" t="e">
        <f>VLOOKUP(B80,'Payroll list'!$B$7:BD$657,20,0)</f>
        <v>#N/A</v>
      </c>
      <c r="V80" s="34" t="e">
        <f>VLOOKUP(B80,'Payroll list'!$B$7:BE$657,21,0)</f>
        <v>#N/A</v>
      </c>
      <c r="W80" s="34" t="e">
        <f>VLOOKUP(B80,'Payroll list'!$B$7:BE$657,22,0)</f>
        <v>#N/A</v>
      </c>
      <c r="X80" s="34" t="e">
        <f>VLOOKUP(B80,'Payroll list'!$B$7:BF$657,23,0)</f>
        <v>#N/A</v>
      </c>
      <c r="Y80" s="34" t="e">
        <f>VLOOKUP(B80,'Payroll list'!$B$7:BG$657,24,0)</f>
        <v>#N/A</v>
      </c>
      <c r="Z80" s="34" t="e">
        <f>VLOOKUP(B80,'Payroll list'!$B$7:BH$657,25,0)</f>
        <v>#N/A</v>
      </c>
      <c r="AA80" s="34" t="e">
        <f>VLOOKUP(B80,'Payroll list'!$B$7:BI$657,26,0)</f>
        <v>#N/A</v>
      </c>
      <c r="AB80" s="34" t="e">
        <f>VLOOKUP(B80,'Payroll list'!$B$7:BJ$657,27,0)</f>
        <v>#N/A</v>
      </c>
      <c r="AC80" s="110" t="e">
        <f>VLOOKUP(B80,'Payroll list'!$B$7:BK$657,28,0)</f>
        <v>#N/A</v>
      </c>
      <c r="AD80" s="110" t="e">
        <f>VLOOKUP(B80,'Payroll list'!$B$7:BL$657,29,0)</f>
        <v>#N/A</v>
      </c>
      <c r="AE80" s="34" t="e">
        <f>VLOOKUP(B80,'Payroll list'!$B$7:$AE$645,30,0)</f>
        <v>#N/A</v>
      </c>
      <c r="AF80" s="34" t="e">
        <f>VLOOKUP(B80,'Payroll list'!$B$7:$AF$645,31,0)</f>
        <v>#N/A</v>
      </c>
      <c r="AG80" s="34" t="e">
        <f>VLOOKUP(B80,'Payroll list'!$B$7:$AG$645,32,0)</f>
        <v>#N/A</v>
      </c>
      <c r="AH80" s="34" t="e">
        <f>VLOOKUP(B80,'Payroll list'!$B$7:$AH$645,33,0)</f>
        <v>#N/A</v>
      </c>
      <c r="AI80" s="34" t="e">
        <f>VLOOKUP(B80,'Payroll list'!$B$7:$AI$645,34,0)</f>
        <v>#N/A</v>
      </c>
      <c r="AJ80" s="34" t="e">
        <f>VLOOKUP(B80,'Payroll list'!$B$7:$AJ$645,35,0)</f>
        <v>#N/A</v>
      </c>
      <c r="AK80" s="41" t="e">
        <f>VLOOKUP(B80,'Payroll list'!$B$7:$AK$645,36,0)</f>
        <v>#N/A</v>
      </c>
      <c r="AL80" s="31"/>
      <c r="AO80" s="107">
        <v>79</v>
      </c>
      <c r="AP80" s="45"/>
    </row>
    <row r="81" spans="1:42" ht="193.5" customHeight="1">
      <c r="A81" s="18" t="s">
        <v>35</v>
      </c>
      <c r="B81" s="21" t="s">
        <v>62</v>
      </c>
      <c r="C81" s="21" t="s">
        <v>63</v>
      </c>
      <c r="D81" s="20" t="s">
        <v>64</v>
      </c>
      <c r="E81" s="20" t="s">
        <v>38</v>
      </c>
      <c r="F81" s="20" t="s">
        <v>224</v>
      </c>
      <c r="G81" s="20" t="s">
        <v>39</v>
      </c>
      <c r="H81" s="20" t="s">
        <v>40</v>
      </c>
      <c r="I81" s="20" t="s">
        <v>225</v>
      </c>
      <c r="J81" s="20" t="s">
        <v>226</v>
      </c>
      <c r="K81" s="20" t="s">
        <v>41</v>
      </c>
      <c r="L81" s="20" t="s">
        <v>42</v>
      </c>
      <c r="M81" s="20" t="s">
        <v>43</v>
      </c>
      <c r="N81" s="20" t="s">
        <v>44</v>
      </c>
      <c r="O81" s="20" t="s">
        <v>45</v>
      </c>
      <c r="P81" s="20" t="s">
        <v>71</v>
      </c>
      <c r="Q81" s="20" t="s">
        <v>65</v>
      </c>
      <c r="R81" s="58" t="s">
        <v>70</v>
      </c>
      <c r="S81" s="59" t="s">
        <v>69</v>
      </c>
      <c r="T81" s="59" t="s">
        <v>171</v>
      </c>
      <c r="U81" s="59" t="s">
        <v>172</v>
      </c>
      <c r="V81" s="59" t="s">
        <v>173</v>
      </c>
      <c r="W81" s="59" t="s">
        <v>232</v>
      </c>
      <c r="X81" s="59" t="s">
        <v>217</v>
      </c>
      <c r="Y81" s="59" t="s">
        <v>117</v>
      </c>
      <c r="Z81" s="59" t="s">
        <v>174</v>
      </c>
      <c r="AA81" s="114" t="s">
        <v>175</v>
      </c>
      <c r="AB81" s="20" t="s">
        <v>46</v>
      </c>
      <c r="AC81" s="22" t="s">
        <v>47</v>
      </c>
      <c r="AD81" s="22" t="s">
        <v>48</v>
      </c>
      <c r="AE81" s="23" t="s">
        <v>179</v>
      </c>
      <c r="AF81" s="23" t="s">
        <v>400</v>
      </c>
      <c r="AG81" s="23" t="s">
        <v>180</v>
      </c>
      <c r="AH81" s="23" t="s">
        <v>181</v>
      </c>
      <c r="AI81" s="142" t="s">
        <v>182</v>
      </c>
      <c r="AJ81" s="143" t="s">
        <v>417</v>
      </c>
      <c r="AK81" s="142" t="s">
        <v>184</v>
      </c>
      <c r="AL81" s="144" t="s">
        <v>190</v>
      </c>
      <c r="AO81" s="107">
        <v>80</v>
      </c>
      <c r="AP81" s="45"/>
    </row>
    <row r="82" spans="1:42" ht="93.75" customHeight="1">
      <c r="A82" s="107">
        <v>41</v>
      </c>
      <c r="B82" s="42">
        <f>VLOOKUP(A82,$AO$2:$AP$199,2,0)</f>
        <v>0</v>
      </c>
      <c r="C82" s="32" t="e">
        <f>VLOOKUP(B82,'Payroll list'!$B$7:AM$657,2,0)</f>
        <v>#N/A</v>
      </c>
      <c r="D82" s="40" t="e">
        <f>VLOOKUP(B82,'Payroll list'!$B$7:AM$657,3,0)</f>
        <v>#N/A</v>
      </c>
      <c r="E82" s="40" t="e">
        <f>VLOOKUP(B82,'Payroll list'!$B$7:$AM$657,4,0)</f>
        <v>#N/A</v>
      </c>
      <c r="F82" s="34" t="e">
        <f>VLOOKUP(B82,'Payroll list'!$B$7:$AM$657,5,0)</f>
        <v>#N/A</v>
      </c>
      <c r="G82" s="35" t="e">
        <f>VLOOKUP(B82,'Payroll list'!$B$7:$AM$657,6,0)</f>
        <v>#N/A</v>
      </c>
      <c r="H82" s="36" t="e">
        <f>VLOOKUP(B82,'Payroll list'!$B$7:$AM$657,7,0)</f>
        <v>#N/A</v>
      </c>
      <c r="I82" s="36" t="e">
        <f>VLOOKUP(B82,'Payroll list'!$B$7:$AM$657,8,0)</f>
        <v>#N/A</v>
      </c>
      <c r="J82" s="36" t="e">
        <f>VLOOKUP(B82,'Payroll list'!$B$7:$AM$657,9,0)</f>
        <v>#N/A</v>
      </c>
      <c r="K82" s="37" t="e">
        <f>VLOOKUP(B82,'Payroll list'!$B$7:$AM$657,10,0)</f>
        <v>#N/A</v>
      </c>
      <c r="L82" s="38" t="e">
        <f>VLOOKUP(B82,'Payroll list'!$B$7:$AM$657,11,0)</f>
        <v>#N/A</v>
      </c>
      <c r="M82" s="38" t="e">
        <f>VLOOKUP(B82,'Payroll list'!$B$7:$AM$657,12,0)</f>
        <v>#N/A</v>
      </c>
      <c r="N82" s="33" t="e">
        <f>VLOOKUP(B82,'Payroll list'!$B$7:AX$657,13,0)</f>
        <v>#N/A</v>
      </c>
      <c r="O82" s="39" t="e">
        <f>VLOOKUP(B82,'Payroll list'!$B$7:AM$657,14,0)</f>
        <v>#N/A</v>
      </c>
      <c r="P82" s="33" t="e">
        <f>VLOOKUP(B82,'Payroll list'!$B$7:AY$657,15,0)</f>
        <v>#N/A</v>
      </c>
      <c r="Q82" s="34" t="e">
        <f>VLOOKUP(B82,'Payroll list'!$B$7:AZ$657,16,0)</f>
        <v>#N/A</v>
      </c>
      <c r="R82" s="33" t="e">
        <f>VLOOKUP(B82,'Payroll list'!$B$7:AZ$657,17,0)</f>
        <v>#N/A</v>
      </c>
      <c r="S82" s="34" t="e">
        <f>VLOOKUP(B82,'Payroll list'!$B$7:BB$657,18,0)</f>
        <v>#N/A</v>
      </c>
      <c r="T82" s="34" t="e">
        <f>VLOOKUP(B82,'Payroll list'!$B$7:BC$657,19,0)</f>
        <v>#N/A</v>
      </c>
      <c r="U82" s="34" t="e">
        <f>VLOOKUP(B82,'Payroll list'!$B$7:BD$657,20,0)</f>
        <v>#N/A</v>
      </c>
      <c r="V82" s="34" t="e">
        <f>VLOOKUP(B82,'Payroll list'!$B$7:BE$657,21,0)</f>
        <v>#N/A</v>
      </c>
      <c r="W82" s="34" t="e">
        <f>VLOOKUP(B82,'Payroll list'!$B$7:BE$657,22,0)</f>
        <v>#N/A</v>
      </c>
      <c r="X82" s="34" t="e">
        <f>VLOOKUP(B82,'Payroll list'!$B$7:BF$657,23,0)</f>
        <v>#N/A</v>
      </c>
      <c r="Y82" s="34" t="e">
        <f>VLOOKUP(B82,'Payroll list'!$B$7:BG$657,24,0)</f>
        <v>#N/A</v>
      </c>
      <c r="Z82" s="34" t="e">
        <f>VLOOKUP(B82,'Payroll list'!$B$7:BH$657,25,0)</f>
        <v>#N/A</v>
      </c>
      <c r="AA82" s="34" t="e">
        <f>VLOOKUP(B82,'Payroll list'!$B$7:BI$657,26,0)</f>
        <v>#N/A</v>
      </c>
      <c r="AB82" s="34" t="e">
        <f>VLOOKUP(B82,'Payroll list'!$B$7:BJ$657,27,0)</f>
        <v>#N/A</v>
      </c>
      <c r="AC82" s="110" t="e">
        <f>VLOOKUP(B82,'Payroll list'!$B$7:BK$657,28,0)</f>
        <v>#N/A</v>
      </c>
      <c r="AD82" s="110" t="e">
        <f>VLOOKUP(B82,'Payroll list'!$B$7:BL$657,29,0)</f>
        <v>#N/A</v>
      </c>
      <c r="AE82" s="34" t="e">
        <f>VLOOKUP(B82,'Payroll list'!$B$7:$AE$645,30,0)</f>
        <v>#N/A</v>
      </c>
      <c r="AF82" s="34" t="e">
        <f>VLOOKUP(B82,'Payroll list'!$B$7:$AF$645,31,0)</f>
        <v>#N/A</v>
      </c>
      <c r="AG82" s="34" t="e">
        <f>VLOOKUP(B82,'Payroll list'!$B$7:$AG$645,32,0)</f>
        <v>#N/A</v>
      </c>
      <c r="AH82" s="34" t="e">
        <f>VLOOKUP(B82,'Payroll list'!$B$7:$AH$645,33,0)</f>
        <v>#N/A</v>
      </c>
      <c r="AI82" s="34" t="e">
        <f>VLOOKUP(B82,'Payroll list'!$B$7:$AI$645,34,0)</f>
        <v>#N/A</v>
      </c>
      <c r="AJ82" s="34" t="e">
        <f>VLOOKUP(B82,'Payroll list'!$B$7:$AJ$645,35,0)</f>
        <v>#N/A</v>
      </c>
      <c r="AK82" s="41" t="e">
        <f>VLOOKUP(B82,'Payroll list'!$B$7:$AK$645,36,0)</f>
        <v>#N/A</v>
      </c>
      <c r="AL82" s="31"/>
      <c r="AO82" s="107">
        <v>81</v>
      </c>
      <c r="AP82" s="45"/>
    </row>
    <row r="83" spans="1:42" ht="193.5" customHeight="1">
      <c r="A83" s="18" t="s">
        <v>35</v>
      </c>
      <c r="B83" s="21" t="s">
        <v>62</v>
      </c>
      <c r="C83" s="21" t="s">
        <v>63</v>
      </c>
      <c r="D83" s="20" t="s">
        <v>64</v>
      </c>
      <c r="E83" s="20" t="s">
        <v>38</v>
      </c>
      <c r="F83" s="20" t="s">
        <v>224</v>
      </c>
      <c r="G83" s="20" t="s">
        <v>39</v>
      </c>
      <c r="H83" s="20" t="s">
        <v>40</v>
      </c>
      <c r="I83" s="20" t="s">
        <v>225</v>
      </c>
      <c r="J83" s="20" t="s">
        <v>226</v>
      </c>
      <c r="K83" s="20" t="s">
        <v>41</v>
      </c>
      <c r="L83" s="20" t="s">
        <v>42</v>
      </c>
      <c r="M83" s="20" t="s">
        <v>43</v>
      </c>
      <c r="N83" s="20" t="s">
        <v>44</v>
      </c>
      <c r="O83" s="20" t="s">
        <v>45</v>
      </c>
      <c r="P83" s="20" t="s">
        <v>71</v>
      </c>
      <c r="Q83" s="20" t="s">
        <v>65</v>
      </c>
      <c r="R83" s="58" t="s">
        <v>70</v>
      </c>
      <c r="S83" s="59" t="s">
        <v>69</v>
      </c>
      <c r="T83" s="59" t="s">
        <v>171</v>
      </c>
      <c r="U83" s="59" t="s">
        <v>172</v>
      </c>
      <c r="V83" s="59" t="s">
        <v>173</v>
      </c>
      <c r="W83" s="59" t="s">
        <v>232</v>
      </c>
      <c r="X83" s="59" t="s">
        <v>217</v>
      </c>
      <c r="Y83" s="59" t="s">
        <v>117</v>
      </c>
      <c r="Z83" s="59" t="s">
        <v>174</v>
      </c>
      <c r="AA83" s="114" t="s">
        <v>175</v>
      </c>
      <c r="AB83" s="20" t="s">
        <v>46</v>
      </c>
      <c r="AC83" s="22" t="s">
        <v>47</v>
      </c>
      <c r="AD83" s="22" t="s">
        <v>48</v>
      </c>
      <c r="AE83" s="23" t="s">
        <v>179</v>
      </c>
      <c r="AF83" s="23" t="s">
        <v>400</v>
      </c>
      <c r="AG83" s="23" t="s">
        <v>180</v>
      </c>
      <c r="AH83" s="23" t="s">
        <v>181</v>
      </c>
      <c r="AI83" s="142" t="s">
        <v>182</v>
      </c>
      <c r="AJ83" s="143" t="s">
        <v>417</v>
      </c>
      <c r="AK83" s="142" t="s">
        <v>184</v>
      </c>
      <c r="AL83" s="144" t="s">
        <v>190</v>
      </c>
      <c r="AO83" s="107">
        <v>82</v>
      </c>
      <c r="AP83" s="45"/>
    </row>
    <row r="84" spans="1:42" ht="93.75" customHeight="1">
      <c r="A84" s="107">
        <v>42</v>
      </c>
      <c r="B84" s="42">
        <f>VLOOKUP(A84,$AO$2:$AP$199,2,0)</f>
        <v>0</v>
      </c>
      <c r="C84" s="32" t="e">
        <f>VLOOKUP(B84,'Payroll list'!$B$7:AM$657,2,0)</f>
        <v>#N/A</v>
      </c>
      <c r="D84" s="40" t="e">
        <f>VLOOKUP(B84,'Payroll list'!$B$7:AM$657,3,0)</f>
        <v>#N/A</v>
      </c>
      <c r="E84" s="40" t="e">
        <f>VLOOKUP(B84,'Payroll list'!$B$7:$AM$657,4,0)</f>
        <v>#N/A</v>
      </c>
      <c r="F84" s="34" t="e">
        <f>VLOOKUP(B84,'Payroll list'!$B$7:$AM$657,5,0)</f>
        <v>#N/A</v>
      </c>
      <c r="G84" s="35" t="e">
        <f>VLOOKUP(B84,'Payroll list'!$B$7:$AM$657,6,0)</f>
        <v>#N/A</v>
      </c>
      <c r="H84" s="36" t="e">
        <f>VLOOKUP(B84,'Payroll list'!$B$7:$AM$657,7,0)</f>
        <v>#N/A</v>
      </c>
      <c r="I84" s="36" t="e">
        <f>VLOOKUP(B84,'Payroll list'!$B$7:$AM$657,8,0)</f>
        <v>#N/A</v>
      </c>
      <c r="J84" s="36" t="e">
        <f>VLOOKUP(B84,'Payroll list'!$B$7:$AM$657,9,0)</f>
        <v>#N/A</v>
      </c>
      <c r="K84" s="37" t="e">
        <f>VLOOKUP(B84,'Payroll list'!$B$7:$AM$657,10,0)</f>
        <v>#N/A</v>
      </c>
      <c r="L84" s="38" t="e">
        <f>VLOOKUP(B84,'Payroll list'!$B$7:$AM$657,11,0)</f>
        <v>#N/A</v>
      </c>
      <c r="M84" s="38" t="e">
        <f>VLOOKUP(B84,'Payroll list'!$B$7:$AM$657,12,0)</f>
        <v>#N/A</v>
      </c>
      <c r="N84" s="33" t="e">
        <f>VLOOKUP(B84,'Payroll list'!$B$7:AX$657,13,0)</f>
        <v>#N/A</v>
      </c>
      <c r="O84" s="39" t="e">
        <f>VLOOKUP(B84,'Payroll list'!$B$7:AM$657,14,0)</f>
        <v>#N/A</v>
      </c>
      <c r="P84" s="33" t="e">
        <f>VLOOKUP(B84,'Payroll list'!$B$7:AY$657,15,0)</f>
        <v>#N/A</v>
      </c>
      <c r="Q84" s="34" t="e">
        <f>VLOOKUP(B84,'Payroll list'!$B$7:AZ$657,16,0)</f>
        <v>#N/A</v>
      </c>
      <c r="R84" s="33" t="e">
        <f>VLOOKUP(B84,'Payroll list'!$B$7:AZ$657,17,0)</f>
        <v>#N/A</v>
      </c>
      <c r="S84" s="34" t="e">
        <f>VLOOKUP(B84,'Payroll list'!$B$7:BB$657,18,0)</f>
        <v>#N/A</v>
      </c>
      <c r="T84" s="34" t="e">
        <f>VLOOKUP(B84,'Payroll list'!$B$7:BC$657,19,0)</f>
        <v>#N/A</v>
      </c>
      <c r="U84" s="34" t="e">
        <f>VLOOKUP(B84,'Payroll list'!$B$7:BD$657,20,0)</f>
        <v>#N/A</v>
      </c>
      <c r="V84" s="34" t="e">
        <f>VLOOKUP(B84,'Payroll list'!$B$7:BE$657,21,0)</f>
        <v>#N/A</v>
      </c>
      <c r="W84" s="34" t="e">
        <f>VLOOKUP(B84,'Payroll list'!$B$7:BE$657,22,0)</f>
        <v>#N/A</v>
      </c>
      <c r="X84" s="34" t="e">
        <f>VLOOKUP(B84,'Payroll list'!$B$7:BF$657,23,0)</f>
        <v>#N/A</v>
      </c>
      <c r="Y84" s="34" t="e">
        <f>VLOOKUP(B84,'Payroll list'!$B$7:BG$657,24,0)</f>
        <v>#N/A</v>
      </c>
      <c r="Z84" s="34" t="e">
        <f>VLOOKUP(B84,'Payroll list'!$B$7:BH$657,25,0)</f>
        <v>#N/A</v>
      </c>
      <c r="AA84" s="34" t="e">
        <f>VLOOKUP(B84,'Payroll list'!$B$7:BI$657,26,0)</f>
        <v>#N/A</v>
      </c>
      <c r="AB84" s="34" t="e">
        <f>VLOOKUP(B84,'Payroll list'!$B$7:BJ$657,27,0)</f>
        <v>#N/A</v>
      </c>
      <c r="AC84" s="110" t="e">
        <f>VLOOKUP(B84,'Payroll list'!$B$7:BK$657,28,0)</f>
        <v>#N/A</v>
      </c>
      <c r="AD84" s="110" t="e">
        <f>VLOOKUP(B84,'Payroll list'!$B$7:BL$657,29,0)</f>
        <v>#N/A</v>
      </c>
      <c r="AE84" s="34" t="e">
        <f>VLOOKUP(B84,'Payroll list'!$B$7:$AE$645,30,0)</f>
        <v>#N/A</v>
      </c>
      <c r="AF84" s="34" t="e">
        <f>VLOOKUP(B84,'Payroll list'!$B$7:$AF$645,31,0)</f>
        <v>#N/A</v>
      </c>
      <c r="AG84" s="34" t="e">
        <f>VLOOKUP(B84,'Payroll list'!$B$7:$AG$645,32,0)</f>
        <v>#N/A</v>
      </c>
      <c r="AH84" s="34" t="e">
        <f>VLOOKUP(B84,'Payroll list'!$B$7:$AH$645,33,0)</f>
        <v>#N/A</v>
      </c>
      <c r="AI84" s="34" t="e">
        <f>VLOOKUP(B84,'Payroll list'!$B$7:$AI$645,34,0)</f>
        <v>#N/A</v>
      </c>
      <c r="AJ84" s="34" t="e">
        <f>VLOOKUP(B84,'Payroll list'!$B$7:$AJ$645,35,0)</f>
        <v>#N/A</v>
      </c>
      <c r="AK84" s="41" t="e">
        <f>VLOOKUP(B84,'Payroll list'!$B$7:$AK$645,36,0)</f>
        <v>#N/A</v>
      </c>
      <c r="AL84" s="31"/>
      <c r="AO84" s="107">
        <v>83</v>
      </c>
      <c r="AP84" s="45"/>
    </row>
    <row r="85" spans="1:42" ht="193.5" customHeight="1">
      <c r="A85" s="18" t="s">
        <v>35</v>
      </c>
      <c r="B85" s="21" t="s">
        <v>62</v>
      </c>
      <c r="C85" s="21" t="s">
        <v>63</v>
      </c>
      <c r="D85" s="20" t="s">
        <v>64</v>
      </c>
      <c r="E85" s="20" t="s">
        <v>38</v>
      </c>
      <c r="F85" s="20" t="s">
        <v>224</v>
      </c>
      <c r="G85" s="20" t="s">
        <v>39</v>
      </c>
      <c r="H85" s="20" t="s">
        <v>40</v>
      </c>
      <c r="I85" s="20" t="s">
        <v>225</v>
      </c>
      <c r="J85" s="20" t="s">
        <v>226</v>
      </c>
      <c r="K85" s="20" t="s">
        <v>41</v>
      </c>
      <c r="L85" s="20" t="s">
        <v>42</v>
      </c>
      <c r="M85" s="20" t="s">
        <v>43</v>
      </c>
      <c r="N85" s="20" t="s">
        <v>44</v>
      </c>
      <c r="O85" s="20" t="s">
        <v>45</v>
      </c>
      <c r="P85" s="20" t="s">
        <v>71</v>
      </c>
      <c r="Q85" s="20" t="s">
        <v>65</v>
      </c>
      <c r="R85" s="58" t="s">
        <v>70</v>
      </c>
      <c r="S85" s="59" t="s">
        <v>69</v>
      </c>
      <c r="T85" s="59" t="s">
        <v>171</v>
      </c>
      <c r="U85" s="59" t="s">
        <v>172</v>
      </c>
      <c r="V85" s="59" t="s">
        <v>173</v>
      </c>
      <c r="W85" s="59" t="s">
        <v>232</v>
      </c>
      <c r="X85" s="59" t="s">
        <v>217</v>
      </c>
      <c r="Y85" s="59" t="s">
        <v>117</v>
      </c>
      <c r="Z85" s="59" t="s">
        <v>174</v>
      </c>
      <c r="AA85" s="114" t="s">
        <v>175</v>
      </c>
      <c r="AB85" s="20" t="s">
        <v>46</v>
      </c>
      <c r="AC85" s="22" t="s">
        <v>47</v>
      </c>
      <c r="AD85" s="22" t="s">
        <v>48</v>
      </c>
      <c r="AE85" s="23" t="s">
        <v>179</v>
      </c>
      <c r="AF85" s="23" t="s">
        <v>400</v>
      </c>
      <c r="AG85" s="23" t="s">
        <v>180</v>
      </c>
      <c r="AH85" s="23" t="s">
        <v>181</v>
      </c>
      <c r="AI85" s="142" t="s">
        <v>182</v>
      </c>
      <c r="AJ85" s="143" t="s">
        <v>417</v>
      </c>
      <c r="AK85" s="142" t="s">
        <v>184</v>
      </c>
      <c r="AL85" s="144" t="s">
        <v>190</v>
      </c>
      <c r="AO85" s="107">
        <v>84</v>
      </c>
      <c r="AP85" s="45"/>
    </row>
    <row r="86" spans="1:42" ht="93.75" customHeight="1">
      <c r="A86" s="107">
        <v>43</v>
      </c>
      <c r="B86" s="42">
        <f>VLOOKUP(A86,$AO$2:$AP$199,2,0)</f>
        <v>0</v>
      </c>
      <c r="C86" s="32" t="e">
        <f>VLOOKUP(B86,'Payroll list'!$B$7:AM$657,2,0)</f>
        <v>#N/A</v>
      </c>
      <c r="D86" s="40" t="e">
        <f>VLOOKUP(B86,'Payroll list'!$B$7:AM$657,3,0)</f>
        <v>#N/A</v>
      </c>
      <c r="E86" s="40" t="e">
        <f>VLOOKUP(B86,'Payroll list'!$B$7:$AM$657,4,0)</f>
        <v>#N/A</v>
      </c>
      <c r="F86" s="34" t="e">
        <f>VLOOKUP(B86,'Payroll list'!$B$7:$AM$657,5,0)</f>
        <v>#N/A</v>
      </c>
      <c r="G86" s="35" t="e">
        <f>VLOOKUP(B86,'Payroll list'!$B$7:$AM$657,6,0)</f>
        <v>#N/A</v>
      </c>
      <c r="H86" s="36" t="e">
        <f>VLOOKUP(B86,'Payroll list'!$B$7:$AM$657,7,0)</f>
        <v>#N/A</v>
      </c>
      <c r="I86" s="36" t="e">
        <f>VLOOKUP(B86,'Payroll list'!$B$7:$AM$657,8,0)</f>
        <v>#N/A</v>
      </c>
      <c r="J86" s="36" t="e">
        <f>VLOOKUP(B86,'Payroll list'!$B$7:$AM$657,9,0)</f>
        <v>#N/A</v>
      </c>
      <c r="K86" s="37" t="e">
        <f>VLOOKUP(B86,'Payroll list'!$B$7:$AM$657,10,0)</f>
        <v>#N/A</v>
      </c>
      <c r="L86" s="38" t="e">
        <f>VLOOKUP(B86,'Payroll list'!$B$7:$AM$657,11,0)</f>
        <v>#N/A</v>
      </c>
      <c r="M86" s="38" t="e">
        <f>VLOOKUP(B86,'Payroll list'!$B$7:$AM$657,12,0)</f>
        <v>#N/A</v>
      </c>
      <c r="N86" s="33" t="e">
        <f>VLOOKUP(B86,'Payroll list'!$B$7:AX$657,13,0)</f>
        <v>#N/A</v>
      </c>
      <c r="O86" s="39" t="e">
        <f>VLOOKUP(B86,'Payroll list'!$B$7:AM$657,14,0)</f>
        <v>#N/A</v>
      </c>
      <c r="P86" s="33" t="e">
        <f>VLOOKUP(B86,'Payroll list'!$B$7:AY$657,15,0)</f>
        <v>#N/A</v>
      </c>
      <c r="Q86" s="34" t="e">
        <f>VLOOKUP(B86,'Payroll list'!$B$7:AZ$657,16,0)</f>
        <v>#N/A</v>
      </c>
      <c r="R86" s="33" t="e">
        <f>VLOOKUP(B86,'Payroll list'!$B$7:AZ$657,17,0)</f>
        <v>#N/A</v>
      </c>
      <c r="S86" s="34" t="e">
        <f>VLOOKUP(B86,'Payroll list'!$B$7:BB$657,18,0)</f>
        <v>#N/A</v>
      </c>
      <c r="T86" s="34" t="e">
        <f>VLOOKUP(B86,'Payroll list'!$B$7:BC$657,19,0)</f>
        <v>#N/A</v>
      </c>
      <c r="U86" s="34" t="e">
        <f>VLOOKUP(B86,'Payroll list'!$B$7:BD$657,20,0)</f>
        <v>#N/A</v>
      </c>
      <c r="V86" s="34" t="e">
        <f>VLOOKUP(B86,'Payroll list'!$B$7:BE$657,21,0)</f>
        <v>#N/A</v>
      </c>
      <c r="W86" s="34" t="e">
        <f>VLOOKUP(B86,'Payroll list'!$B$7:BE$657,22,0)</f>
        <v>#N/A</v>
      </c>
      <c r="X86" s="34" t="e">
        <f>VLOOKUP(B86,'Payroll list'!$B$7:BF$657,23,0)</f>
        <v>#N/A</v>
      </c>
      <c r="Y86" s="34" t="e">
        <f>VLOOKUP(B86,'Payroll list'!$B$7:BG$657,24,0)</f>
        <v>#N/A</v>
      </c>
      <c r="Z86" s="34" t="e">
        <f>VLOOKUP(B86,'Payroll list'!$B$7:BH$657,25,0)</f>
        <v>#N/A</v>
      </c>
      <c r="AA86" s="34" t="e">
        <f>VLOOKUP(B86,'Payroll list'!$B$7:BI$657,26,0)</f>
        <v>#N/A</v>
      </c>
      <c r="AB86" s="34" t="e">
        <f>VLOOKUP(B86,'Payroll list'!$B$7:BJ$657,27,0)</f>
        <v>#N/A</v>
      </c>
      <c r="AC86" s="110" t="e">
        <f>VLOOKUP(B86,'Payroll list'!$B$7:BK$657,28,0)</f>
        <v>#N/A</v>
      </c>
      <c r="AD86" s="110" t="e">
        <f>VLOOKUP(B86,'Payroll list'!$B$7:BL$657,29,0)</f>
        <v>#N/A</v>
      </c>
      <c r="AE86" s="34" t="e">
        <f>VLOOKUP(B86,'Payroll list'!$B$7:$AE$645,30,0)</f>
        <v>#N/A</v>
      </c>
      <c r="AF86" s="34" t="e">
        <f>VLOOKUP(B86,'Payroll list'!$B$7:$AF$645,31,0)</f>
        <v>#N/A</v>
      </c>
      <c r="AG86" s="34" t="e">
        <f>VLOOKUP(B86,'Payroll list'!$B$7:$AG$645,32,0)</f>
        <v>#N/A</v>
      </c>
      <c r="AH86" s="34" t="e">
        <f>VLOOKUP(B86,'Payroll list'!$B$7:$AH$645,33,0)</f>
        <v>#N/A</v>
      </c>
      <c r="AI86" s="34" t="e">
        <f>VLOOKUP(B86,'Payroll list'!$B$7:$AI$645,34,0)</f>
        <v>#N/A</v>
      </c>
      <c r="AJ86" s="34" t="e">
        <f>VLOOKUP(B86,'Payroll list'!$B$7:$AJ$645,35,0)</f>
        <v>#N/A</v>
      </c>
      <c r="AK86" s="41" t="e">
        <f>VLOOKUP(B86,'Payroll list'!$B$7:$AK$645,36,0)</f>
        <v>#N/A</v>
      </c>
      <c r="AL86" s="31"/>
      <c r="AO86" s="107">
        <v>85</v>
      </c>
      <c r="AP86" s="45"/>
    </row>
    <row r="87" spans="1:42" ht="193.5" customHeight="1">
      <c r="A87" s="18" t="s">
        <v>35</v>
      </c>
      <c r="B87" s="21" t="s">
        <v>62</v>
      </c>
      <c r="C87" s="21" t="s">
        <v>63</v>
      </c>
      <c r="D87" s="20" t="s">
        <v>64</v>
      </c>
      <c r="E87" s="20" t="s">
        <v>38</v>
      </c>
      <c r="F87" s="20" t="s">
        <v>224</v>
      </c>
      <c r="G87" s="20" t="s">
        <v>39</v>
      </c>
      <c r="H87" s="20" t="s">
        <v>40</v>
      </c>
      <c r="I87" s="20" t="s">
        <v>225</v>
      </c>
      <c r="J87" s="20" t="s">
        <v>226</v>
      </c>
      <c r="K87" s="20" t="s">
        <v>41</v>
      </c>
      <c r="L87" s="20" t="s">
        <v>42</v>
      </c>
      <c r="M87" s="20" t="s">
        <v>43</v>
      </c>
      <c r="N87" s="20" t="s">
        <v>44</v>
      </c>
      <c r="O87" s="20" t="s">
        <v>45</v>
      </c>
      <c r="P87" s="20" t="s">
        <v>71</v>
      </c>
      <c r="Q87" s="20" t="s">
        <v>65</v>
      </c>
      <c r="R87" s="58" t="s">
        <v>70</v>
      </c>
      <c r="S87" s="59" t="s">
        <v>69</v>
      </c>
      <c r="T87" s="59" t="s">
        <v>171</v>
      </c>
      <c r="U87" s="59" t="s">
        <v>172</v>
      </c>
      <c r="V87" s="59" t="s">
        <v>173</v>
      </c>
      <c r="W87" s="59" t="s">
        <v>232</v>
      </c>
      <c r="X87" s="59" t="s">
        <v>217</v>
      </c>
      <c r="Y87" s="59" t="s">
        <v>117</v>
      </c>
      <c r="Z87" s="59" t="s">
        <v>174</v>
      </c>
      <c r="AA87" s="114" t="s">
        <v>175</v>
      </c>
      <c r="AB87" s="20" t="s">
        <v>46</v>
      </c>
      <c r="AC87" s="22" t="s">
        <v>47</v>
      </c>
      <c r="AD87" s="22" t="s">
        <v>48</v>
      </c>
      <c r="AE87" s="23" t="s">
        <v>179</v>
      </c>
      <c r="AF87" s="23" t="s">
        <v>400</v>
      </c>
      <c r="AG87" s="23" t="s">
        <v>180</v>
      </c>
      <c r="AH87" s="23" t="s">
        <v>181</v>
      </c>
      <c r="AI87" s="142" t="s">
        <v>182</v>
      </c>
      <c r="AJ87" s="143" t="s">
        <v>417</v>
      </c>
      <c r="AK87" s="142" t="s">
        <v>184</v>
      </c>
      <c r="AL87" s="144" t="s">
        <v>190</v>
      </c>
      <c r="AO87" s="107">
        <v>86</v>
      </c>
      <c r="AP87" s="45"/>
    </row>
    <row r="88" spans="1:42" ht="93.75" customHeight="1">
      <c r="A88" s="107">
        <v>44</v>
      </c>
      <c r="B88" s="42">
        <f>VLOOKUP(A88,$AO$2:$AP$199,2,0)</f>
        <v>0</v>
      </c>
      <c r="C88" s="32" t="e">
        <f>VLOOKUP(B88,'Payroll list'!$B$7:AM$657,2,0)</f>
        <v>#N/A</v>
      </c>
      <c r="D88" s="40" t="e">
        <f>VLOOKUP(B88,'Payroll list'!$B$7:AM$657,3,0)</f>
        <v>#N/A</v>
      </c>
      <c r="E88" s="40" t="e">
        <f>VLOOKUP(B88,'Payroll list'!$B$7:$AM$657,4,0)</f>
        <v>#N/A</v>
      </c>
      <c r="F88" s="34" t="e">
        <f>VLOOKUP(B88,'Payroll list'!$B$7:$AM$657,5,0)</f>
        <v>#N/A</v>
      </c>
      <c r="G88" s="35" t="e">
        <f>VLOOKUP(B88,'Payroll list'!$B$7:$AM$657,6,0)</f>
        <v>#N/A</v>
      </c>
      <c r="H88" s="36" t="e">
        <f>VLOOKUP(B88,'Payroll list'!$B$7:$AM$657,7,0)</f>
        <v>#N/A</v>
      </c>
      <c r="I88" s="36" t="e">
        <f>VLOOKUP(B88,'Payroll list'!$B$7:$AM$657,8,0)</f>
        <v>#N/A</v>
      </c>
      <c r="J88" s="36" t="e">
        <f>VLOOKUP(B88,'Payroll list'!$B$7:$AM$657,9,0)</f>
        <v>#N/A</v>
      </c>
      <c r="K88" s="37" t="e">
        <f>VLOOKUP(B88,'Payroll list'!$B$7:$AM$657,10,0)</f>
        <v>#N/A</v>
      </c>
      <c r="L88" s="38" t="e">
        <f>VLOOKUP(B88,'Payroll list'!$B$7:$AM$657,11,0)</f>
        <v>#N/A</v>
      </c>
      <c r="M88" s="38" t="e">
        <f>VLOOKUP(B88,'Payroll list'!$B$7:$AM$657,12,0)</f>
        <v>#N/A</v>
      </c>
      <c r="N88" s="33" t="e">
        <f>VLOOKUP(B88,'Payroll list'!$B$7:AX$657,13,0)</f>
        <v>#N/A</v>
      </c>
      <c r="O88" s="39" t="e">
        <f>VLOOKUP(B88,'Payroll list'!$B$7:AM$657,14,0)</f>
        <v>#N/A</v>
      </c>
      <c r="P88" s="33" t="e">
        <f>VLOOKUP(B88,'Payroll list'!$B$7:AY$657,15,0)</f>
        <v>#N/A</v>
      </c>
      <c r="Q88" s="34" t="e">
        <f>VLOOKUP(B88,'Payroll list'!$B$7:AZ$657,16,0)</f>
        <v>#N/A</v>
      </c>
      <c r="R88" s="33" t="e">
        <f>VLOOKUP(B88,'Payroll list'!$B$7:AZ$657,17,0)</f>
        <v>#N/A</v>
      </c>
      <c r="S88" s="34" t="e">
        <f>VLOOKUP(B88,'Payroll list'!$B$7:BB$657,18,0)</f>
        <v>#N/A</v>
      </c>
      <c r="T88" s="34" t="e">
        <f>VLOOKUP(B88,'Payroll list'!$B$7:BC$657,19,0)</f>
        <v>#N/A</v>
      </c>
      <c r="U88" s="34" t="e">
        <f>VLOOKUP(B88,'Payroll list'!$B$7:BD$657,20,0)</f>
        <v>#N/A</v>
      </c>
      <c r="V88" s="34" t="e">
        <f>VLOOKUP(B88,'Payroll list'!$B$7:BE$657,21,0)</f>
        <v>#N/A</v>
      </c>
      <c r="W88" s="34" t="e">
        <f>VLOOKUP(B88,'Payroll list'!$B$7:BE$657,22,0)</f>
        <v>#N/A</v>
      </c>
      <c r="X88" s="34" t="e">
        <f>VLOOKUP(B88,'Payroll list'!$B$7:BF$657,23,0)</f>
        <v>#N/A</v>
      </c>
      <c r="Y88" s="34" t="e">
        <f>VLOOKUP(B88,'Payroll list'!$B$7:BG$657,24,0)</f>
        <v>#N/A</v>
      </c>
      <c r="Z88" s="34" t="e">
        <f>VLOOKUP(B88,'Payroll list'!$B$7:BH$657,25,0)</f>
        <v>#N/A</v>
      </c>
      <c r="AA88" s="34" t="e">
        <f>VLOOKUP(B88,'Payroll list'!$B$7:BI$657,26,0)</f>
        <v>#N/A</v>
      </c>
      <c r="AB88" s="34" t="e">
        <f>VLOOKUP(B88,'Payroll list'!$B$7:BJ$657,27,0)</f>
        <v>#N/A</v>
      </c>
      <c r="AC88" s="110" t="e">
        <f>VLOOKUP(B88,'Payroll list'!$B$7:BK$657,28,0)</f>
        <v>#N/A</v>
      </c>
      <c r="AD88" s="110" t="e">
        <f>VLOOKUP(B88,'Payroll list'!$B$7:BL$657,29,0)</f>
        <v>#N/A</v>
      </c>
      <c r="AE88" s="34" t="e">
        <f>VLOOKUP(B88,'Payroll list'!$B$7:$AE$645,30,0)</f>
        <v>#N/A</v>
      </c>
      <c r="AF88" s="34" t="e">
        <f>VLOOKUP(B88,'Payroll list'!$B$7:$AF$645,31,0)</f>
        <v>#N/A</v>
      </c>
      <c r="AG88" s="34" t="e">
        <f>VLOOKUP(B88,'Payroll list'!$B$7:$AG$645,32,0)</f>
        <v>#N/A</v>
      </c>
      <c r="AH88" s="34" t="e">
        <f>VLOOKUP(B88,'Payroll list'!$B$7:$AH$645,33,0)</f>
        <v>#N/A</v>
      </c>
      <c r="AI88" s="34" t="e">
        <f>VLOOKUP(B88,'Payroll list'!$B$7:$AI$645,34,0)</f>
        <v>#N/A</v>
      </c>
      <c r="AJ88" s="34" t="e">
        <f>VLOOKUP(B88,'Payroll list'!$B$7:$AJ$645,35,0)</f>
        <v>#N/A</v>
      </c>
      <c r="AK88" s="41" t="e">
        <f>VLOOKUP(B88,'Payroll list'!$B$7:$AK$645,36,0)</f>
        <v>#N/A</v>
      </c>
      <c r="AL88" s="31"/>
      <c r="AO88" s="107">
        <v>87</v>
      </c>
      <c r="AP88" s="45"/>
    </row>
    <row r="89" spans="1:42" ht="193.5" customHeight="1">
      <c r="A89" s="18" t="s">
        <v>35</v>
      </c>
      <c r="B89" s="21" t="s">
        <v>62</v>
      </c>
      <c r="C89" s="21" t="s">
        <v>63</v>
      </c>
      <c r="D89" s="20" t="s">
        <v>64</v>
      </c>
      <c r="E89" s="20" t="s">
        <v>38</v>
      </c>
      <c r="F89" s="20" t="s">
        <v>224</v>
      </c>
      <c r="G89" s="20" t="s">
        <v>39</v>
      </c>
      <c r="H89" s="20" t="s">
        <v>40</v>
      </c>
      <c r="I89" s="20" t="s">
        <v>225</v>
      </c>
      <c r="J89" s="20" t="s">
        <v>226</v>
      </c>
      <c r="K89" s="20" t="s">
        <v>41</v>
      </c>
      <c r="L89" s="20" t="s">
        <v>42</v>
      </c>
      <c r="M89" s="20" t="s">
        <v>43</v>
      </c>
      <c r="N89" s="20" t="s">
        <v>44</v>
      </c>
      <c r="O89" s="20" t="s">
        <v>45</v>
      </c>
      <c r="P89" s="20" t="s">
        <v>71</v>
      </c>
      <c r="Q89" s="20" t="s">
        <v>65</v>
      </c>
      <c r="R89" s="58" t="s">
        <v>70</v>
      </c>
      <c r="S89" s="59" t="s">
        <v>69</v>
      </c>
      <c r="T89" s="59" t="s">
        <v>171</v>
      </c>
      <c r="U89" s="59" t="s">
        <v>172</v>
      </c>
      <c r="V89" s="59" t="s">
        <v>173</v>
      </c>
      <c r="W89" s="59" t="s">
        <v>232</v>
      </c>
      <c r="X89" s="59" t="s">
        <v>217</v>
      </c>
      <c r="Y89" s="59" t="s">
        <v>117</v>
      </c>
      <c r="Z89" s="59" t="s">
        <v>174</v>
      </c>
      <c r="AA89" s="114" t="s">
        <v>175</v>
      </c>
      <c r="AB89" s="20" t="s">
        <v>46</v>
      </c>
      <c r="AC89" s="22" t="s">
        <v>47</v>
      </c>
      <c r="AD89" s="22" t="s">
        <v>48</v>
      </c>
      <c r="AE89" s="23" t="s">
        <v>179</v>
      </c>
      <c r="AF89" s="23" t="s">
        <v>400</v>
      </c>
      <c r="AG89" s="23" t="s">
        <v>180</v>
      </c>
      <c r="AH89" s="23" t="s">
        <v>181</v>
      </c>
      <c r="AI89" s="142" t="s">
        <v>182</v>
      </c>
      <c r="AJ89" s="143" t="s">
        <v>417</v>
      </c>
      <c r="AK89" s="142" t="s">
        <v>184</v>
      </c>
      <c r="AL89" s="144" t="s">
        <v>190</v>
      </c>
      <c r="AO89" s="107">
        <v>88</v>
      </c>
      <c r="AP89" s="45"/>
    </row>
    <row r="90" spans="1:42" ht="93.75" customHeight="1">
      <c r="A90" s="107">
        <v>45</v>
      </c>
      <c r="B90" s="42">
        <f>VLOOKUP(A90,$AO$2:$AP$199,2,0)</f>
        <v>0</v>
      </c>
      <c r="C90" s="32" t="e">
        <f>VLOOKUP(B90,'Payroll list'!$B$7:AM$657,2,0)</f>
        <v>#N/A</v>
      </c>
      <c r="D90" s="40" t="e">
        <f>VLOOKUP(B90,'Payroll list'!$B$7:AM$657,3,0)</f>
        <v>#N/A</v>
      </c>
      <c r="E90" s="40" t="e">
        <f>VLOOKUP(B90,'Payroll list'!$B$7:$AM$657,4,0)</f>
        <v>#N/A</v>
      </c>
      <c r="F90" s="34" t="e">
        <f>VLOOKUP(B90,'Payroll list'!$B$7:$AM$657,5,0)</f>
        <v>#N/A</v>
      </c>
      <c r="G90" s="35" t="e">
        <f>VLOOKUP(B90,'Payroll list'!$B$7:$AM$657,6,0)</f>
        <v>#N/A</v>
      </c>
      <c r="H90" s="36" t="e">
        <f>VLOOKUP(B90,'Payroll list'!$B$7:$AM$657,7,0)</f>
        <v>#N/A</v>
      </c>
      <c r="I90" s="36" t="e">
        <f>VLOOKUP(B90,'Payroll list'!$B$7:$AM$657,8,0)</f>
        <v>#N/A</v>
      </c>
      <c r="J90" s="36" t="e">
        <f>VLOOKUP(B90,'Payroll list'!$B$7:$AM$657,9,0)</f>
        <v>#N/A</v>
      </c>
      <c r="K90" s="37" t="e">
        <f>VLOOKUP(B90,'Payroll list'!$B$7:$AM$657,10,0)</f>
        <v>#N/A</v>
      </c>
      <c r="L90" s="38" t="e">
        <f>VLOOKUP(B90,'Payroll list'!$B$7:$AM$657,11,0)</f>
        <v>#N/A</v>
      </c>
      <c r="M90" s="38" t="e">
        <f>VLOOKUP(B90,'Payroll list'!$B$7:$AM$657,12,0)</f>
        <v>#N/A</v>
      </c>
      <c r="N90" s="33" t="e">
        <f>VLOOKUP(B90,'Payroll list'!$B$7:AX$657,13,0)</f>
        <v>#N/A</v>
      </c>
      <c r="O90" s="39" t="e">
        <f>VLOOKUP(B90,'Payroll list'!$B$7:AM$657,14,0)</f>
        <v>#N/A</v>
      </c>
      <c r="P90" s="33" t="e">
        <f>VLOOKUP(B90,'Payroll list'!$B$7:AY$657,15,0)</f>
        <v>#N/A</v>
      </c>
      <c r="Q90" s="34" t="e">
        <f>VLOOKUP(B90,'Payroll list'!$B$7:AZ$657,16,0)</f>
        <v>#N/A</v>
      </c>
      <c r="R90" s="33" t="e">
        <f>VLOOKUP(B90,'Payroll list'!$B$7:AZ$657,17,0)</f>
        <v>#N/A</v>
      </c>
      <c r="S90" s="34" t="e">
        <f>VLOOKUP(B90,'Payroll list'!$B$7:BB$657,18,0)</f>
        <v>#N/A</v>
      </c>
      <c r="T90" s="34" t="e">
        <f>VLOOKUP(B90,'Payroll list'!$B$7:BC$657,19,0)</f>
        <v>#N/A</v>
      </c>
      <c r="U90" s="34" t="e">
        <f>VLOOKUP(B90,'Payroll list'!$B$7:BD$657,20,0)</f>
        <v>#N/A</v>
      </c>
      <c r="V90" s="34" t="e">
        <f>VLOOKUP(B90,'Payroll list'!$B$7:BE$657,21,0)</f>
        <v>#N/A</v>
      </c>
      <c r="W90" s="34" t="e">
        <f>VLOOKUP(B90,'Payroll list'!$B$7:BE$657,22,0)</f>
        <v>#N/A</v>
      </c>
      <c r="X90" s="34" t="e">
        <f>VLOOKUP(B90,'Payroll list'!$B$7:BF$657,23,0)</f>
        <v>#N/A</v>
      </c>
      <c r="Y90" s="34" t="e">
        <f>VLOOKUP(B90,'Payroll list'!$B$7:BG$657,24,0)</f>
        <v>#N/A</v>
      </c>
      <c r="Z90" s="34" t="e">
        <f>VLOOKUP(B90,'Payroll list'!$B$7:BH$657,25,0)</f>
        <v>#N/A</v>
      </c>
      <c r="AA90" s="34" t="e">
        <f>VLOOKUP(B90,'Payroll list'!$B$7:BI$657,26,0)</f>
        <v>#N/A</v>
      </c>
      <c r="AB90" s="34" t="e">
        <f>VLOOKUP(B90,'Payroll list'!$B$7:BJ$657,27,0)</f>
        <v>#N/A</v>
      </c>
      <c r="AC90" s="110" t="e">
        <f>VLOOKUP(B90,'Payroll list'!$B$7:BK$657,28,0)</f>
        <v>#N/A</v>
      </c>
      <c r="AD90" s="110" t="e">
        <f>VLOOKUP(B90,'Payroll list'!$B$7:BL$657,29,0)</f>
        <v>#N/A</v>
      </c>
      <c r="AE90" s="34" t="e">
        <f>VLOOKUP(B90,'Payroll list'!$B$7:$AE$645,30,0)</f>
        <v>#N/A</v>
      </c>
      <c r="AF90" s="34" t="e">
        <f>VLOOKUP(B90,'Payroll list'!$B$7:$AF$645,31,0)</f>
        <v>#N/A</v>
      </c>
      <c r="AG90" s="34" t="e">
        <f>VLOOKUP(B90,'Payroll list'!$B$7:$AG$645,32,0)</f>
        <v>#N/A</v>
      </c>
      <c r="AH90" s="34" t="e">
        <f>VLOOKUP(B90,'Payroll list'!$B$7:$AH$645,33,0)</f>
        <v>#N/A</v>
      </c>
      <c r="AI90" s="34" t="e">
        <f>VLOOKUP(B90,'Payroll list'!$B$7:$AI$645,34,0)</f>
        <v>#N/A</v>
      </c>
      <c r="AJ90" s="34" t="e">
        <f>VLOOKUP(B90,'Payroll list'!$B$7:$AJ$645,35,0)</f>
        <v>#N/A</v>
      </c>
      <c r="AK90" s="41" t="e">
        <f>VLOOKUP(B90,'Payroll list'!$B$7:$AK$645,36,0)</f>
        <v>#N/A</v>
      </c>
      <c r="AL90" s="31"/>
      <c r="AO90" s="107">
        <v>89</v>
      </c>
      <c r="AP90" s="45"/>
    </row>
    <row r="91" spans="1:42" ht="193.5" customHeight="1">
      <c r="A91" s="18" t="s">
        <v>35</v>
      </c>
      <c r="B91" s="21" t="s">
        <v>62</v>
      </c>
      <c r="C91" s="21" t="s">
        <v>63</v>
      </c>
      <c r="D91" s="20" t="s">
        <v>64</v>
      </c>
      <c r="E91" s="20" t="s">
        <v>38</v>
      </c>
      <c r="F91" s="20" t="s">
        <v>224</v>
      </c>
      <c r="G91" s="20" t="s">
        <v>39</v>
      </c>
      <c r="H91" s="20" t="s">
        <v>40</v>
      </c>
      <c r="I91" s="20" t="s">
        <v>225</v>
      </c>
      <c r="J91" s="20" t="s">
        <v>226</v>
      </c>
      <c r="K91" s="20" t="s">
        <v>41</v>
      </c>
      <c r="L91" s="20" t="s">
        <v>42</v>
      </c>
      <c r="M91" s="20" t="s">
        <v>43</v>
      </c>
      <c r="N91" s="20" t="s">
        <v>44</v>
      </c>
      <c r="O91" s="20" t="s">
        <v>45</v>
      </c>
      <c r="P91" s="20" t="s">
        <v>71</v>
      </c>
      <c r="Q91" s="20" t="s">
        <v>65</v>
      </c>
      <c r="R91" s="58" t="s">
        <v>70</v>
      </c>
      <c r="S91" s="59" t="s">
        <v>69</v>
      </c>
      <c r="T91" s="59" t="s">
        <v>171</v>
      </c>
      <c r="U91" s="59" t="s">
        <v>172</v>
      </c>
      <c r="V91" s="59" t="s">
        <v>173</v>
      </c>
      <c r="W91" s="59" t="s">
        <v>232</v>
      </c>
      <c r="X91" s="59" t="s">
        <v>217</v>
      </c>
      <c r="Y91" s="59" t="s">
        <v>117</v>
      </c>
      <c r="Z91" s="59" t="s">
        <v>174</v>
      </c>
      <c r="AA91" s="114" t="s">
        <v>175</v>
      </c>
      <c r="AB91" s="20" t="s">
        <v>46</v>
      </c>
      <c r="AC91" s="22" t="s">
        <v>47</v>
      </c>
      <c r="AD91" s="22" t="s">
        <v>48</v>
      </c>
      <c r="AE91" s="23" t="s">
        <v>179</v>
      </c>
      <c r="AF91" s="23" t="s">
        <v>400</v>
      </c>
      <c r="AG91" s="23" t="s">
        <v>180</v>
      </c>
      <c r="AH91" s="23" t="s">
        <v>181</v>
      </c>
      <c r="AI91" s="142" t="s">
        <v>182</v>
      </c>
      <c r="AJ91" s="143" t="s">
        <v>417</v>
      </c>
      <c r="AK91" s="142" t="s">
        <v>184</v>
      </c>
      <c r="AL91" s="144" t="s">
        <v>190</v>
      </c>
      <c r="AO91" s="107">
        <v>90</v>
      </c>
      <c r="AP91" s="45"/>
    </row>
    <row r="92" spans="1:42" ht="93.75" customHeight="1">
      <c r="A92" s="107">
        <v>46</v>
      </c>
      <c r="B92" s="42">
        <f>VLOOKUP(A92,$AO$2:$AP$199,2,0)</f>
        <v>0</v>
      </c>
      <c r="C92" s="32" t="e">
        <f>VLOOKUP(B92,'Payroll list'!$B$7:AM$657,2,0)</f>
        <v>#N/A</v>
      </c>
      <c r="D92" s="40" t="e">
        <f>VLOOKUP(B92,'Payroll list'!$B$7:AM$657,3,0)</f>
        <v>#N/A</v>
      </c>
      <c r="E92" s="40" t="e">
        <f>VLOOKUP(B92,'Payroll list'!$B$7:$AM$657,4,0)</f>
        <v>#N/A</v>
      </c>
      <c r="F92" s="34" t="e">
        <f>VLOOKUP(B92,'Payroll list'!$B$7:$AM$657,5,0)</f>
        <v>#N/A</v>
      </c>
      <c r="G92" s="35" t="e">
        <f>VLOOKUP(B92,'Payroll list'!$B$7:$AM$657,6,0)</f>
        <v>#N/A</v>
      </c>
      <c r="H92" s="36" t="e">
        <f>VLOOKUP(B92,'Payroll list'!$B$7:$AM$657,7,0)</f>
        <v>#N/A</v>
      </c>
      <c r="I92" s="36" t="e">
        <f>VLOOKUP(B92,'Payroll list'!$B$7:$AM$657,8,0)</f>
        <v>#N/A</v>
      </c>
      <c r="J92" s="36" t="e">
        <f>VLOOKUP(B92,'Payroll list'!$B$7:$AM$657,9,0)</f>
        <v>#N/A</v>
      </c>
      <c r="K92" s="37" t="e">
        <f>VLOOKUP(B92,'Payroll list'!$B$7:$AM$657,10,0)</f>
        <v>#N/A</v>
      </c>
      <c r="L92" s="38" t="e">
        <f>VLOOKUP(B92,'Payroll list'!$B$7:$AM$657,11,0)</f>
        <v>#N/A</v>
      </c>
      <c r="M92" s="38" t="e">
        <f>VLOOKUP(B92,'Payroll list'!$B$7:$AM$657,12,0)</f>
        <v>#N/A</v>
      </c>
      <c r="N92" s="33" t="e">
        <f>VLOOKUP(B92,'Payroll list'!$B$7:AX$657,13,0)</f>
        <v>#N/A</v>
      </c>
      <c r="O92" s="39" t="e">
        <f>VLOOKUP(B92,'Payroll list'!$B$7:AM$657,14,0)</f>
        <v>#N/A</v>
      </c>
      <c r="P92" s="33" t="e">
        <f>VLOOKUP(B92,'Payroll list'!$B$7:AY$657,15,0)</f>
        <v>#N/A</v>
      </c>
      <c r="Q92" s="34" t="e">
        <f>VLOOKUP(B92,'Payroll list'!$B$7:AZ$657,16,0)</f>
        <v>#N/A</v>
      </c>
      <c r="R92" s="33" t="e">
        <f>VLOOKUP(B92,'Payroll list'!$B$7:AZ$657,17,0)</f>
        <v>#N/A</v>
      </c>
      <c r="S92" s="34" t="e">
        <f>VLOOKUP(B92,'Payroll list'!$B$7:BB$657,18,0)</f>
        <v>#N/A</v>
      </c>
      <c r="T92" s="34" t="e">
        <f>VLOOKUP(B92,'Payroll list'!$B$7:BC$657,19,0)</f>
        <v>#N/A</v>
      </c>
      <c r="U92" s="34" t="e">
        <f>VLOOKUP(B92,'Payroll list'!$B$7:BD$657,20,0)</f>
        <v>#N/A</v>
      </c>
      <c r="V92" s="34" t="e">
        <f>VLOOKUP(B92,'Payroll list'!$B$7:BE$657,21,0)</f>
        <v>#N/A</v>
      </c>
      <c r="W92" s="34" t="e">
        <f>VLOOKUP(B92,'Payroll list'!$B$7:BE$657,22,0)</f>
        <v>#N/A</v>
      </c>
      <c r="X92" s="34" t="e">
        <f>VLOOKUP(B92,'Payroll list'!$B$7:BF$657,23,0)</f>
        <v>#N/A</v>
      </c>
      <c r="Y92" s="34" t="e">
        <f>VLOOKUP(B92,'Payroll list'!$B$7:BG$657,24,0)</f>
        <v>#N/A</v>
      </c>
      <c r="Z92" s="34" t="e">
        <f>VLOOKUP(B92,'Payroll list'!$B$7:BH$657,25,0)</f>
        <v>#N/A</v>
      </c>
      <c r="AA92" s="34" t="e">
        <f>VLOOKUP(B92,'Payroll list'!$B$7:BI$657,26,0)</f>
        <v>#N/A</v>
      </c>
      <c r="AB92" s="34" t="e">
        <f>VLOOKUP(B92,'Payroll list'!$B$7:BJ$657,27,0)</f>
        <v>#N/A</v>
      </c>
      <c r="AC92" s="110" t="e">
        <f>VLOOKUP(B92,'Payroll list'!$B$7:BK$657,28,0)</f>
        <v>#N/A</v>
      </c>
      <c r="AD92" s="110" t="e">
        <f>VLOOKUP(B92,'Payroll list'!$B$7:BL$657,29,0)</f>
        <v>#N/A</v>
      </c>
      <c r="AE92" s="34" t="e">
        <f>VLOOKUP(B92,'Payroll list'!$B$7:$AE$645,30,0)</f>
        <v>#N/A</v>
      </c>
      <c r="AF92" s="34" t="e">
        <f>VLOOKUP(B92,'Payroll list'!$B$7:$AF$645,31,0)</f>
        <v>#N/A</v>
      </c>
      <c r="AG92" s="34" t="e">
        <f>VLOOKUP(B92,'Payroll list'!$B$7:$AG$645,32,0)</f>
        <v>#N/A</v>
      </c>
      <c r="AH92" s="34" t="e">
        <f>VLOOKUP(B92,'Payroll list'!$B$7:$AH$645,33,0)</f>
        <v>#N/A</v>
      </c>
      <c r="AI92" s="34" t="e">
        <f>VLOOKUP(B92,'Payroll list'!$B$7:$AI$645,34,0)</f>
        <v>#N/A</v>
      </c>
      <c r="AJ92" s="34" t="e">
        <f>VLOOKUP(B92,'Payroll list'!$B$7:$AJ$645,35,0)</f>
        <v>#N/A</v>
      </c>
      <c r="AK92" s="41" t="e">
        <f>VLOOKUP(B92,'Payroll list'!$B$7:$AK$645,36,0)</f>
        <v>#N/A</v>
      </c>
      <c r="AL92" s="31"/>
      <c r="AO92" s="107">
        <v>91</v>
      </c>
      <c r="AP92" s="45"/>
    </row>
    <row r="93" spans="1:42" ht="193.5" customHeight="1">
      <c r="A93" s="18" t="s">
        <v>35</v>
      </c>
      <c r="B93" s="21" t="s">
        <v>62</v>
      </c>
      <c r="C93" s="21" t="s">
        <v>63</v>
      </c>
      <c r="D93" s="20" t="s">
        <v>64</v>
      </c>
      <c r="E93" s="20" t="s">
        <v>38</v>
      </c>
      <c r="F93" s="20" t="s">
        <v>224</v>
      </c>
      <c r="G93" s="20" t="s">
        <v>39</v>
      </c>
      <c r="H93" s="20" t="s">
        <v>40</v>
      </c>
      <c r="I93" s="20" t="s">
        <v>225</v>
      </c>
      <c r="J93" s="20" t="s">
        <v>226</v>
      </c>
      <c r="K93" s="20" t="s">
        <v>41</v>
      </c>
      <c r="L93" s="20" t="s">
        <v>42</v>
      </c>
      <c r="M93" s="20" t="s">
        <v>43</v>
      </c>
      <c r="N93" s="20" t="s">
        <v>44</v>
      </c>
      <c r="O93" s="20" t="s">
        <v>45</v>
      </c>
      <c r="P93" s="20" t="s">
        <v>71</v>
      </c>
      <c r="Q93" s="20" t="s">
        <v>65</v>
      </c>
      <c r="R93" s="58" t="s">
        <v>70</v>
      </c>
      <c r="S93" s="59" t="s">
        <v>69</v>
      </c>
      <c r="T93" s="59" t="s">
        <v>171</v>
      </c>
      <c r="U93" s="59" t="s">
        <v>172</v>
      </c>
      <c r="V93" s="59" t="s">
        <v>173</v>
      </c>
      <c r="W93" s="59" t="s">
        <v>232</v>
      </c>
      <c r="X93" s="59" t="s">
        <v>217</v>
      </c>
      <c r="Y93" s="59" t="s">
        <v>117</v>
      </c>
      <c r="Z93" s="59" t="s">
        <v>174</v>
      </c>
      <c r="AA93" s="114" t="s">
        <v>175</v>
      </c>
      <c r="AB93" s="20" t="s">
        <v>46</v>
      </c>
      <c r="AC93" s="22" t="s">
        <v>47</v>
      </c>
      <c r="AD93" s="22" t="s">
        <v>48</v>
      </c>
      <c r="AE93" s="23" t="s">
        <v>179</v>
      </c>
      <c r="AF93" s="23" t="s">
        <v>400</v>
      </c>
      <c r="AG93" s="23" t="s">
        <v>180</v>
      </c>
      <c r="AH93" s="23" t="s">
        <v>181</v>
      </c>
      <c r="AI93" s="142" t="s">
        <v>182</v>
      </c>
      <c r="AJ93" s="143" t="s">
        <v>417</v>
      </c>
      <c r="AK93" s="142" t="s">
        <v>184</v>
      </c>
      <c r="AL93" s="144" t="s">
        <v>190</v>
      </c>
      <c r="AO93" s="107">
        <v>92</v>
      </c>
      <c r="AP93" s="45"/>
    </row>
    <row r="94" spans="1:42" ht="93.75" customHeight="1">
      <c r="A94" s="107">
        <v>47</v>
      </c>
      <c r="B94" s="42">
        <f>VLOOKUP(A94,$AO$2:$AP$199,2,0)</f>
        <v>0</v>
      </c>
      <c r="C94" s="32" t="e">
        <f>VLOOKUP(B94,'Payroll list'!$B$7:AM$657,2,0)</f>
        <v>#N/A</v>
      </c>
      <c r="D94" s="40" t="e">
        <f>VLOOKUP(B94,'Payroll list'!$B$7:AM$657,3,0)</f>
        <v>#N/A</v>
      </c>
      <c r="E94" s="40" t="e">
        <f>VLOOKUP(B94,'Payroll list'!$B$7:$AM$657,4,0)</f>
        <v>#N/A</v>
      </c>
      <c r="F94" s="34" t="e">
        <f>VLOOKUP(B94,'Payroll list'!$B$7:$AM$657,5,0)</f>
        <v>#N/A</v>
      </c>
      <c r="G94" s="35" t="e">
        <f>VLOOKUP(B94,'Payroll list'!$B$7:$AM$657,6,0)</f>
        <v>#N/A</v>
      </c>
      <c r="H94" s="36" t="e">
        <f>VLOOKUP(B94,'Payroll list'!$B$7:$AM$657,7,0)</f>
        <v>#N/A</v>
      </c>
      <c r="I94" s="36" t="e">
        <f>VLOOKUP(B94,'Payroll list'!$B$7:$AM$657,8,0)</f>
        <v>#N/A</v>
      </c>
      <c r="J94" s="36" t="e">
        <f>VLOOKUP(B94,'Payroll list'!$B$7:$AM$657,9,0)</f>
        <v>#N/A</v>
      </c>
      <c r="K94" s="37" t="e">
        <f>VLOOKUP(B94,'Payroll list'!$B$7:$AM$657,10,0)</f>
        <v>#N/A</v>
      </c>
      <c r="L94" s="38" t="e">
        <f>VLOOKUP(B94,'Payroll list'!$B$7:$AM$657,11,0)</f>
        <v>#N/A</v>
      </c>
      <c r="M94" s="38" t="e">
        <f>VLOOKUP(B94,'Payroll list'!$B$7:$AM$657,12,0)</f>
        <v>#N/A</v>
      </c>
      <c r="N94" s="33" t="e">
        <f>VLOOKUP(B94,'Payroll list'!$B$7:AX$657,13,0)</f>
        <v>#N/A</v>
      </c>
      <c r="O94" s="39" t="e">
        <f>VLOOKUP(B94,'Payroll list'!$B$7:AM$657,14,0)</f>
        <v>#N/A</v>
      </c>
      <c r="P94" s="33" t="e">
        <f>VLOOKUP(B94,'Payroll list'!$B$7:AY$657,15,0)</f>
        <v>#N/A</v>
      </c>
      <c r="Q94" s="34" t="e">
        <f>VLOOKUP(B94,'Payroll list'!$B$7:AZ$657,16,0)</f>
        <v>#N/A</v>
      </c>
      <c r="R94" s="33" t="e">
        <f>VLOOKUP(B94,'Payroll list'!$B$7:AZ$657,17,0)</f>
        <v>#N/A</v>
      </c>
      <c r="S94" s="34" t="e">
        <f>VLOOKUP(B94,'Payroll list'!$B$7:BB$657,18,0)</f>
        <v>#N/A</v>
      </c>
      <c r="T94" s="34" t="e">
        <f>VLOOKUP(B94,'Payroll list'!$B$7:BC$657,19,0)</f>
        <v>#N/A</v>
      </c>
      <c r="U94" s="34" t="e">
        <f>VLOOKUP(B94,'Payroll list'!$B$7:BD$657,20,0)</f>
        <v>#N/A</v>
      </c>
      <c r="V94" s="34" t="e">
        <f>VLOOKUP(B94,'Payroll list'!$B$7:BE$657,21,0)</f>
        <v>#N/A</v>
      </c>
      <c r="W94" s="34" t="e">
        <f>VLOOKUP(B94,'Payroll list'!$B$7:BE$657,22,0)</f>
        <v>#N/A</v>
      </c>
      <c r="X94" s="34" t="e">
        <f>VLOOKUP(B94,'Payroll list'!$B$7:BF$657,23,0)</f>
        <v>#N/A</v>
      </c>
      <c r="Y94" s="34" t="e">
        <f>VLOOKUP(B94,'Payroll list'!$B$7:BG$657,24,0)</f>
        <v>#N/A</v>
      </c>
      <c r="Z94" s="34" t="e">
        <f>VLOOKUP(B94,'Payroll list'!$B$7:BH$657,25,0)</f>
        <v>#N/A</v>
      </c>
      <c r="AA94" s="34" t="e">
        <f>VLOOKUP(B94,'Payroll list'!$B$7:BI$657,26,0)</f>
        <v>#N/A</v>
      </c>
      <c r="AB94" s="34" t="e">
        <f>VLOOKUP(B94,'Payroll list'!$B$7:BJ$657,27,0)</f>
        <v>#N/A</v>
      </c>
      <c r="AC94" s="110" t="e">
        <f>VLOOKUP(B94,'Payroll list'!$B$7:BK$657,28,0)</f>
        <v>#N/A</v>
      </c>
      <c r="AD94" s="110" t="e">
        <f>VLOOKUP(B94,'Payroll list'!$B$7:BL$657,29,0)</f>
        <v>#N/A</v>
      </c>
      <c r="AE94" s="34" t="e">
        <f>VLOOKUP(B94,'Payroll list'!$B$7:$AE$645,30,0)</f>
        <v>#N/A</v>
      </c>
      <c r="AF94" s="34" t="e">
        <f>VLOOKUP(B94,'Payroll list'!$B$7:$AF$645,31,0)</f>
        <v>#N/A</v>
      </c>
      <c r="AG94" s="34" t="e">
        <f>VLOOKUP(B94,'Payroll list'!$B$7:$AG$645,32,0)</f>
        <v>#N/A</v>
      </c>
      <c r="AH94" s="34" t="e">
        <f>VLOOKUP(B94,'Payroll list'!$B$7:$AH$645,33,0)</f>
        <v>#N/A</v>
      </c>
      <c r="AI94" s="34" t="e">
        <f>VLOOKUP(B94,'Payroll list'!$B$7:$AI$645,34,0)</f>
        <v>#N/A</v>
      </c>
      <c r="AJ94" s="34" t="e">
        <f>VLOOKUP(B94,'Payroll list'!$B$7:$AJ$645,35,0)</f>
        <v>#N/A</v>
      </c>
      <c r="AK94" s="41" t="e">
        <f>VLOOKUP(B94,'Payroll list'!$B$7:$AK$645,36,0)</f>
        <v>#N/A</v>
      </c>
      <c r="AL94" s="31"/>
      <c r="AO94" s="107">
        <v>93</v>
      </c>
      <c r="AP94" s="45"/>
    </row>
    <row r="95" spans="1:42" ht="193.5" customHeight="1">
      <c r="A95" s="18" t="s">
        <v>35</v>
      </c>
      <c r="B95" s="21" t="s">
        <v>62</v>
      </c>
      <c r="C95" s="21" t="s">
        <v>63</v>
      </c>
      <c r="D95" s="20" t="s">
        <v>64</v>
      </c>
      <c r="E95" s="20" t="s">
        <v>38</v>
      </c>
      <c r="F95" s="20" t="s">
        <v>224</v>
      </c>
      <c r="G95" s="20" t="s">
        <v>39</v>
      </c>
      <c r="H95" s="20" t="s">
        <v>40</v>
      </c>
      <c r="I95" s="20" t="s">
        <v>225</v>
      </c>
      <c r="J95" s="20" t="s">
        <v>226</v>
      </c>
      <c r="K95" s="20" t="s">
        <v>41</v>
      </c>
      <c r="L95" s="20" t="s">
        <v>42</v>
      </c>
      <c r="M95" s="20" t="s">
        <v>43</v>
      </c>
      <c r="N95" s="20" t="s">
        <v>44</v>
      </c>
      <c r="O95" s="20" t="s">
        <v>45</v>
      </c>
      <c r="P95" s="20" t="s">
        <v>71</v>
      </c>
      <c r="Q95" s="20" t="s">
        <v>65</v>
      </c>
      <c r="R95" s="58" t="s">
        <v>70</v>
      </c>
      <c r="S95" s="59" t="s">
        <v>69</v>
      </c>
      <c r="T95" s="59" t="s">
        <v>171</v>
      </c>
      <c r="U95" s="59" t="s">
        <v>172</v>
      </c>
      <c r="V95" s="59" t="s">
        <v>173</v>
      </c>
      <c r="W95" s="59" t="s">
        <v>232</v>
      </c>
      <c r="X95" s="59" t="s">
        <v>217</v>
      </c>
      <c r="Y95" s="59" t="s">
        <v>117</v>
      </c>
      <c r="Z95" s="59" t="s">
        <v>174</v>
      </c>
      <c r="AA95" s="114" t="s">
        <v>175</v>
      </c>
      <c r="AB95" s="20" t="s">
        <v>46</v>
      </c>
      <c r="AC95" s="22" t="s">
        <v>47</v>
      </c>
      <c r="AD95" s="22" t="s">
        <v>48</v>
      </c>
      <c r="AE95" s="23" t="s">
        <v>179</v>
      </c>
      <c r="AF95" s="23" t="s">
        <v>400</v>
      </c>
      <c r="AG95" s="23" t="s">
        <v>180</v>
      </c>
      <c r="AH95" s="23" t="s">
        <v>181</v>
      </c>
      <c r="AI95" s="142" t="s">
        <v>182</v>
      </c>
      <c r="AJ95" s="143" t="s">
        <v>417</v>
      </c>
      <c r="AK95" s="142" t="s">
        <v>184</v>
      </c>
      <c r="AL95" s="144" t="s">
        <v>190</v>
      </c>
      <c r="AO95" s="107">
        <v>94</v>
      </c>
      <c r="AP95" s="45"/>
    </row>
    <row r="96" spans="1:42" ht="93.75" customHeight="1">
      <c r="A96" s="107">
        <v>48</v>
      </c>
      <c r="B96" s="42">
        <f>VLOOKUP(A96,$AO$2:$AP$199,2,0)</f>
        <v>0</v>
      </c>
      <c r="C96" s="32" t="e">
        <f>VLOOKUP(B96,'Payroll list'!$B$7:AM$657,2,0)</f>
        <v>#N/A</v>
      </c>
      <c r="D96" s="40" t="e">
        <f>VLOOKUP(B96,'Payroll list'!$B$7:AM$657,3,0)</f>
        <v>#N/A</v>
      </c>
      <c r="E96" s="40" t="e">
        <f>VLOOKUP(B96,'Payroll list'!$B$7:$AM$657,4,0)</f>
        <v>#N/A</v>
      </c>
      <c r="F96" s="34" t="e">
        <f>VLOOKUP(B96,'Payroll list'!$B$7:$AM$657,5,0)</f>
        <v>#N/A</v>
      </c>
      <c r="G96" s="35" t="e">
        <f>VLOOKUP(B96,'Payroll list'!$B$7:$AM$657,6,0)</f>
        <v>#N/A</v>
      </c>
      <c r="H96" s="36" t="e">
        <f>VLOOKUP(B96,'Payroll list'!$B$7:$AM$657,7,0)</f>
        <v>#N/A</v>
      </c>
      <c r="I96" s="36" t="e">
        <f>VLOOKUP(B96,'Payroll list'!$B$7:$AM$657,8,0)</f>
        <v>#N/A</v>
      </c>
      <c r="J96" s="36" t="e">
        <f>VLOOKUP(B96,'Payroll list'!$B$7:$AM$657,9,0)</f>
        <v>#N/A</v>
      </c>
      <c r="K96" s="37" t="e">
        <f>VLOOKUP(B96,'Payroll list'!$B$7:$AM$657,10,0)</f>
        <v>#N/A</v>
      </c>
      <c r="L96" s="38" t="e">
        <f>VLOOKUP(B96,'Payroll list'!$B$7:$AM$657,11,0)</f>
        <v>#N/A</v>
      </c>
      <c r="M96" s="38" t="e">
        <f>VLOOKUP(B96,'Payroll list'!$B$7:$AM$657,12,0)</f>
        <v>#N/A</v>
      </c>
      <c r="N96" s="33" t="e">
        <f>VLOOKUP(B96,'Payroll list'!$B$7:AX$657,13,0)</f>
        <v>#N/A</v>
      </c>
      <c r="O96" s="39" t="e">
        <f>VLOOKUP(B96,'Payroll list'!$B$7:AM$657,14,0)</f>
        <v>#N/A</v>
      </c>
      <c r="P96" s="33" t="e">
        <f>VLOOKUP(B96,'Payroll list'!$B$7:AY$657,15,0)</f>
        <v>#N/A</v>
      </c>
      <c r="Q96" s="34" t="e">
        <f>VLOOKUP(B96,'Payroll list'!$B$7:AZ$657,16,0)</f>
        <v>#N/A</v>
      </c>
      <c r="R96" s="33" t="e">
        <f>VLOOKUP(B96,'Payroll list'!$B$7:AZ$657,17,0)</f>
        <v>#N/A</v>
      </c>
      <c r="S96" s="34" t="e">
        <f>VLOOKUP(B96,'Payroll list'!$B$7:BB$657,18,0)</f>
        <v>#N/A</v>
      </c>
      <c r="T96" s="34" t="e">
        <f>VLOOKUP(B96,'Payroll list'!$B$7:BC$657,19,0)</f>
        <v>#N/A</v>
      </c>
      <c r="U96" s="34" t="e">
        <f>VLOOKUP(B96,'Payroll list'!$B$7:BD$657,20,0)</f>
        <v>#N/A</v>
      </c>
      <c r="V96" s="34" t="e">
        <f>VLOOKUP(B96,'Payroll list'!$B$7:BE$657,21,0)</f>
        <v>#N/A</v>
      </c>
      <c r="W96" s="34" t="e">
        <f>VLOOKUP(B96,'Payroll list'!$B$7:BE$657,22,0)</f>
        <v>#N/A</v>
      </c>
      <c r="X96" s="34" t="e">
        <f>VLOOKUP(B96,'Payroll list'!$B$7:BF$657,23,0)</f>
        <v>#N/A</v>
      </c>
      <c r="Y96" s="34" t="e">
        <f>VLOOKUP(B96,'Payroll list'!$B$7:BG$657,24,0)</f>
        <v>#N/A</v>
      </c>
      <c r="Z96" s="34" t="e">
        <f>VLOOKUP(B96,'Payroll list'!$B$7:BH$657,25,0)</f>
        <v>#N/A</v>
      </c>
      <c r="AA96" s="34" t="e">
        <f>VLOOKUP(B96,'Payroll list'!$B$7:BI$657,26,0)</f>
        <v>#N/A</v>
      </c>
      <c r="AB96" s="34" t="e">
        <f>VLOOKUP(B96,'Payroll list'!$B$7:BJ$657,27,0)</f>
        <v>#N/A</v>
      </c>
      <c r="AC96" s="110" t="e">
        <f>VLOOKUP(B96,'Payroll list'!$B$7:BK$657,28,0)</f>
        <v>#N/A</v>
      </c>
      <c r="AD96" s="110" t="e">
        <f>VLOOKUP(B96,'Payroll list'!$B$7:BL$657,29,0)</f>
        <v>#N/A</v>
      </c>
      <c r="AE96" s="34" t="e">
        <f>VLOOKUP(B96,'Payroll list'!$B$7:$AE$645,30,0)</f>
        <v>#N/A</v>
      </c>
      <c r="AF96" s="34" t="e">
        <f>VLOOKUP(B96,'Payroll list'!$B$7:$AF$645,31,0)</f>
        <v>#N/A</v>
      </c>
      <c r="AG96" s="34" t="e">
        <f>VLOOKUP(B96,'Payroll list'!$B$7:$AG$645,32,0)</f>
        <v>#N/A</v>
      </c>
      <c r="AH96" s="34" t="e">
        <f>VLOOKUP(B96,'Payroll list'!$B$7:$AH$645,33,0)</f>
        <v>#N/A</v>
      </c>
      <c r="AI96" s="34" t="e">
        <f>VLOOKUP(B96,'Payroll list'!$B$7:$AI$645,34,0)</f>
        <v>#N/A</v>
      </c>
      <c r="AJ96" s="34" t="e">
        <f>VLOOKUP(B96,'Payroll list'!$B$7:$AJ$645,35,0)</f>
        <v>#N/A</v>
      </c>
      <c r="AK96" s="41" t="e">
        <f>VLOOKUP(B96,'Payroll list'!$B$7:$AK$645,36,0)</f>
        <v>#N/A</v>
      </c>
      <c r="AL96" s="31"/>
      <c r="AO96" s="107">
        <v>95</v>
      </c>
      <c r="AP96" s="45"/>
    </row>
    <row r="97" spans="1:42" ht="193.5" customHeight="1">
      <c r="A97" s="18" t="s">
        <v>35</v>
      </c>
      <c r="B97" s="21" t="s">
        <v>62</v>
      </c>
      <c r="C97" s="21" t="s">
        <v>63</v>
      </c>
      <c r="D97" s="20" t="s">
        <v>64</v>
      </c>
      <c r="E97" s="20" t="s">
        <v>38</v>
      </c>
      <c r="F97" s="20" t="s">
        <v>224</v>
      </c>
      <c r="G97" s="20" t="s">
        <v>39</v>
      </c>
      <c r="H97" s="20" t="s">
        <v>40</v>
      </c>
      <c r="I97" s="20" t="s">
        <v>225</v>
      </c>
      <c r="J97" s="20" t="s">
        <v>226</v>
      </c>
      <c r="K97" s="20" t="s">
        <v>41</v>
      </c>
      <c r="L97" s="20" t="s">
        <v>42</v>
      </c>
      <c r="M97" s="20" t="s">
        <v>43</v>
      </c>
      <c r="N97" s="20" t="s">
        <v>44</v>
      </c>
      <c r="O97" s="20" t="s">
        <v>45</v>
      </c>
      <c r="P97" s="20" t="s">
        <v>71</v>
      </c>
      <c r="Q97" s="20" t="s">
        <v>65</v>
      </c>
      <c r="R97" s="58" t="s">
        <v>70</v>
      </c>
      <c r="S97" s="59" t="s">
        <v>69</v>
      </c>
      <c r="T97" s="59" t="s">
        <v>171</v>
      </c>
      <c r="U97" s="59" t="s">
        <v>172</v>
      </c>
      <c r="V97" s="59" t="s">
        <v>173</v>
      </c>
      <c r="W97" s="59" t="s">
        <v>232</v>
      </c>
      <c r="X97" s="59" t="s">
        <v>217</v>
      </c>
      <c r="Y97" s="59" t="s">
        <v>117</v>
      </c>
      <c r="Z97" s="59" t="s">
        <v>174</v>
      </c>
      <c r="AA97" s="114" t="s">
        <v>175</v>
      </c>
      <c r="AB97" s="20" t="s">
        <v>46</v>
      </c>
      <c r="AC97" s="22" t="s">
        <v>47</v>
      </c>
      <c r="AD97" s="22" t="s">
        <v>48</v>
      </c>
      <c r="AE97" s="23" t="s">
        <v>179</v>
      </c>
      <c r="AF97" s="23" t="s">
        <v>400</v>
      </c>
      <c r="AG97" s="23" t="s">
        <v>180</v>
      </c>
      <c r="AH97" s="23" t="s">
        <v>181</v>
      </c>
      <c r="AI97" s="142" t="s">
        <v>182</v>
      </c>
      <c r="AJ97" s="143" t="s">
        <v>417</v>
      </c>
      <c r="AK97" s="142" t="s">
        <v>184</v>
      </c>
      <c r="AL97" s="144" t="s">
        <v>190</v>
      </c>
      <c r="AO97" s="107">
        <v>96</v>
      </c>
      <c r="AP97" s="45"/>
    </row>
    <row r="98" spans="1:42" ht="93.75" customHeight="1">
      <c r="A98" s="107">
        <v>49</v>
      </c>
      <c r="B98" s="42">
        <f>VLOOKUP(A98,$AO$2:$AP$199,2,0)</f>
        <v>0</v>
      </c>
      <c r="C98" s="32" t="e">
        <f>VLOOKUP(B98,'Payroll list'!$B$7:AM$657,2,0)</f>
        <v>#N/A</v>
      </c>
      <c r="D98" s="40" t="e">
        <f>VLOOKUP(B98,'Payroll list'!$B$7:AM$657,3,0)</f>
        <v>#N/A</v>
      </c>
      <c r="E98" s="40" t="e">
        <f>VLOOKUP(B98,'Payroll list'!$B$7:$AM$657,4,0)</f>
        <v>#N/A</v>
      </c>
      <c r="F98" s="34" t="e">
        <f>VLOOKUP(B98,'Payroll list'!$B$7:$AM$657,5,0)</f>
        <v>#N/A</v>
      </c>
      <c r="G98" s="35" t="e">
        <f>VLOOKUP(B98,'Payroll list'!$B$7:$AM$657,6,0)</f>
        <v>#N/A</v>
      </c>
      <c r="H98" s="36" t="e">
        <f>VLOOKUP(B98,'Payroll list'!$B$7:$AM$657,7,0)</f>
        <v>#N/A</v>
      </c>
      <c r="I98" s="36" t="e">
        <f>VLOOKUP(B98,'Payroll list'!$B$7:$AM$657,8,0)</f>
        <v>#N/A</v>
      </c>
      <c r="J98" s="36" t="e">
        <f>VLOOKUP(B98,'Payroll list'!$B$7:$AM$657,9,0)</f>
        <v>#N/A</v>
      </c>
      <c r="K98" s="37" t="e">
        <f>VLOOKUP(B98,'Payroll list'!$B$7:$AM$657,10,0)</f>
        <v>#N/A</v>
      </c>
      <c r="L98" s="38" t="e">
        <f>VLOOKUP(B98,'Payroll list'!$B$7:$AM$657,11,0)</f>
        <v>#N/A</v>
      </c>
      <c r="M98" s="38" t="e">
        <f>VLOOKUP(B98,'Payroll list'!$B$7:$AM$657,12,0)</f>
        <v>#N/A</v>
      </c>
      <c r="N98" s="33" t="e">
        <f>VLOOKUP(B98,'Payroll list'!$B$7:AX$657,13,0)</f>
        <v>#N/A</v>
      </c>
      <c r="O98" s="39" t="e">
        <f>VLOOKUP(B98,'Payroll list'!$B$7:AM$657,14,0)</f>
        <v>#N/A</v>
      </c>
      <c r="P98" s="33" t="e">
        <f>VLOOKUP(B98,'Payroll list'!$B$7:AY$657,15,0)</f>
        <v>#N/A</v>
      </c>
      <c r="Q98" s="34" t="e">
        <f>VLOOKUP(B98,'Payroll list'!$B$7:AZ$657,16,0)</f>
        <v>#N/A</v>
      </c>
      <c r="R98" s="33" t="e">
        <f>VLOOKUP(B98,'Payroll list'!$B$7:AZ$657,17,0)</f>
        <v>#N/A</v>
      </c>
      <c r="S98" s="34" t="e">
        <f>VLOOKUP(B98,'Payroll list'!$B$7:BB$657,18,0)</f>
        <v>#N/A</v>
      </c>
      <c r="T98" s="34" t="e">
        <f>VLOOKUP(B98,'Payroll list'!$B$7:BC$657,19,0)</f>
        <v>#N/A</v>
      </c>
      <c r="U98" s="34" t="e">
        <f>VLOOKUP(B98,'Payroll list'!$B$7:BD$657,20,0)</f>
        <v>#N/A</v>
      </c>
      <c r="V98" s="34" t="e">
        <f>VLOOKUP(B98,'Payroll list'!$B$7:BE$657,21,0)</f>
        <v>#N/A</v>
      </c>
      <c r="W98" s="34" t="e">
        <f>VLOOKUP(B98,'Payroll list'!$B$7:BE$657,22,0)</f>
        <v>#N/A</v>
      </c>
      <c r="X98" s="34" t="e">
        <f>VLOOKUP(B98,'Payroll list'!$B$7:BF$657,23,0)</f>
        <v>#N/A</v>
      </c>
      <c r="Y98" s="34" t="e">
        <f>VLOOKUP(B98,'Payroll list'!$B$7:BG$657,24,0)</f>
        <v>#N/A</v>
      </c>
      <c r="Z98" s="34" t="e">
        <f>VLOOKUP(B98,'Payroll list'!$B$7:BH$657,25,0)</f>
        <v>#N/A</v>
      </c>
      <c r="AA98" s="34" t="e">
        <f>VLOOKUP(B98,'Payroll list'!$B$7:BI$657,26,0)</f>
        <v>#N/A</v>
      </c>
      <c r="AB98" s="34" t="e">
        <f>VLOOKUP(B98,'Payroll list'!$B$7:BJ$657,27,0)</f>
        <v>#N/A</v>
      </c>
      <c r="AC98" s="110" t="e">
        <f>VLOOKUP(B98,'Payroll list'!$B$7:BK$657,28,0)</f>
        <v>#N/A</v>
      </c>
      <c r="AD98" s="110" t="e">
        <f>VLOOKUP(B98,'Payroll list'!$B$7:BL$657,29,0)</f>
        <v>#N/A</v>
      </c>
      <c r="AE98" s="34" t="e">
        <f>VLOOKUP(B98,'Payroll list'!$B$7:$AE$645,30,0)</f>
        <v>#N/A</v>
      </c>
      <c r="AF98" s="34" t="e">
        <f>VLOOKUP(B98,'Payroll list'!$B$7:$AF$645,31,0)</f>
        <v>#N/A</v>
      </c>
      <c r="AG98" s="34" t="e">
        <f>VLOOKUP(B98,'Payroll list'!$B$7:$AG$645,32,0)</f>
        <v>#N/A</v>
      </c>
      <c r="AH98" s="34" t="e">
        <f>VLOOKUP(B98,'Payroll list'!$B$7:$AH$645,33,0)</f>
        <v>#N/A</v>
      </c>
      <c r="AI98" s="34" t="e">
        <f>VLOOKUP(B98,'Payroll list'!$B$7:$AI$645,34,0)</f>
        <v>#N/A</v>
      </c>
      <c r="AJ98" s="34" t="e">
        <f>VLOOKUP(B98,'Payroll list'!$B$7:$AJ$645,35,0)</f>
        <v>#N/A</v>
      </c>
      <c r="AK98" s="41" t="e">
        <f>VLOOKUP(B98,'Payroll list'!$B$7:$AK$645,36,0)</f>
        <v>#N/A</v>
      </c>
      <c r="AL98" s="31"/>
      <c r="AO98" s="107">
        <v>97</v>
      </c>
      <c r="AP98" s="45"/>
    </row>
    <row r="99" spans="1:42" ht="193.5" customHeight="1">
      <c r="A99" s="18" t="s">
        <v>35</v>
      </c>
      <c r="B99" s="21" t="s">
        <v>62</v>
      </c>
      <c r="C99" s="21" t="s">
        <v>63</v>
      </c>
      <c r="D99" s="20" t="s">
        <v>64</v>
      </c>
      <c r="E99" s="20" t="s">
        <v>38</v>
      </c>
      <c r="F99" s="20" t="s">
        <v>224</v>
      </c>
      <c r="G99" s="20" t="s">
        <v>39</v>
      </c>
      <c r="H99" s="20" t="s">
        <v>40</v>
      </c>
      <c r="I99" s="20" t="s">
        <v>225</v>
      </c>
      <c r="J99" s="20" t="s">
        <v>226</v>
      </c>
      <c r="K99" s="20" t="s">
        <v>41</v>
      </c>
      <c r="L99" s="20" t="s">
        <v>42</v>
      </c>
      <c r="M99" s="20" t="s">
        <v>43</v>
      </c>
      <c r="N99" s="20" t="s">
        <v>44</v>
      </c>
      <c r="O99" s="20" t="s">
        <v>45</v>
      </c>
      <c r="P99" s="20" t="s">
        <v>71</v>
      </c>
      <c r="Q99" s="20" t="s">
        <v>65</v>
      </c>
      <c r="R99" s="58" t="s">
        <v>70</v>
      </c>
      <c r="S99" s="59" t="s">
        <v>69</v>
      </c>
      <c r="T99" s="59" t="s">
        <v>171</v>
      </c>
      <c r="U99" s="59" t="s">
        <v>172</v>
      </c>
      <c r="V99" s="59" t="s">
        <v>173</v>
      </c>
      <c r="W99" s="59" t="s">
        <v>232</v>
      </c>
      <c r="X99" s="59" t="s">
        <v>217</v>
      </c>
      <c r="Y99" s="59" t="s">
        <v>117</v>
      </c>
      <c r="Z99" s="59" t="s">
        <v>174</v>
      </c>
      <c r="AA99" s="114" t="s">
        <v>175</v>
      </c>
      <c r="AB99" s="20" t="s">
        <v>46</v>
      </c>
      <c r="AC99" s="22" t="s">
        <v>47</v>
      </c>
      <c r="AD99" s="22" t="s">
        <v>48</v>
      </c>
      <c r="AE99" s="23" t="s">
        <v>179</v>
      </c>
      <c r="AF99" s="23" t="s">
        <v>400</v>
      </c>
      <c r="AG99" s="23" t="s">
        <v>180</v>
      </c>
      <c r="AH99" s="23" t="s">
        <v>181</v>
      </c>
      <c r="AI99" s="142" t="s">
        <v>182</v>
      </c>
      <c r="AJ99" s="143" t="s">
        <v>417</v>
      </c>
      <c r="AK99" s="142" t="s">
        <v>184</v>
      </c>
      <c r="AL99" s="144" t="s">
        <v>190</v>
      </c>
      <c r="AO99" s="107">
        <v>98</v>
      </c>
      <c r="AP99" s="45"/>
    </row>
    <row r="100" spans="1:42" ht="93.75" customHeight="1">
      <c r="A100" s="107">
        <v>50</v>
      </c>
      <c r="B100" s="42">
        <f>VLOOKUP(A100,$AO$2:$AP$199,2,0)</f>
        <v>0</v>
      </c>
      <c r="C100" s="32" t="e">
        <f>VLOOKUP(B100,'Payroll list'!$B$7:AM$657,2,0)</f>
        <v>#N/A</v>
      </c>
      <c r="D100" s="40" t="e">
        <f>VLOOKUP(B100,'Payroll list'!$B$7:AM$657,3,0)</f>
        <v>#N/A</v>
      </c>
      <c r="E100" s="40" t="e">
        <f>VLOOKUP(B100,'Payroll list'!$B$7:$AM$657,4,0)</f>
        <v>#N/A</v>
      </c>
      <c r="F100" s="34" t="e">
        <f>VLOOKUP(B100,'Payroll list'!$B$7:$AM$657,5,0)</f>
        <v>#N/A</v>
      </c>
      <c r="G100" s="35" t="e">
        <f>VLOOKUP(B100,'Payroll list'!$B$7:$AM$657,6,0)</f>
        <v>#N/A</v>
      </c>
      <c r="H100" s="36" t="e">
        <f>VLOOKUP(B100,'Payroll list'!$B$7:$AM$657,7,0)</f>
        <v>#N/A</v>
      </c>
      <c r="I100" s="36" t="e">
        <f>VLOOKUP(B100,'Payroll list'!$B$7:$AM$657,8,0)</f>
        <v>#N/A</v>
      </c>
      <c r="J100" s="36" t="e">
        <f>VLOOKUP(B100,'Payroll list'!$B$7:$AM$657,9,0)</f>
        <v>#N/A</v>
      </c>
      <c r="K100" s="37" t="e">
        <f>VLOOKUP(B100,'Payroll list'!$B$7:$AM$657,10,0)</f>
        <v>#N/A</v>
      </c>
      <c r="L100" s="38" t="e">
        <f>VLOOKUP(B100,'Payroll list'!$B$7:$AM$657,11,0)</f>
        <v>#N/A</v>
      </c>
      <c r="M100" s="38" t="e">
        <f>VLOOKUP(B100,'Payroll list'!$B$7:$AM$657,12,0)</f>
        <v>#N/A</v>
      </c>
      <c r="N100" s="33" t="e">
        <f>VLOOKUP(B100,'Payroll list'!$B$7:AX$657,13,0)</f>
        <v>#N/A</v>
      </c>
      <c r="O100" s="39" t="e">
        <f>VLOOKUP(B100,'Payroll list'!$B$7:AM$657,14,0)</f>
        <v>#N/A</v>
      </c>
      <c r="P100" s="33" t="e">
        <f>VLOOKUP(B100,'Payroll list'!$B$7:AY$657,15,0)</f>
        <v>#N/A</v>
      </c>
      <c r="Q100" s="34" t="e">
        <f>VLOOKUP(B100,'Payroll list'!$B$7:AZ$657,16,0)</f>
        <v>#N/A</v>
      </c>
      <c r="R100" s="33" t="e">
        <f>VLOOKUP(B100,'Payroll list'!$B$7:AZ$657,17,0)</f>
        <v>#N/A</v>
      </c>
      <c r="S100" s="34" t="e">
        <f>VLOOKUP(B100,'Payroll list'!$B$7:BB$657,18,0)</f>
        <v>#N/A</v>
      </c>
      <c r="T100" s="34" t="e">
        <f>VLOOKUP(B100,'Payroll list'!$B$7:BC$657,19,0)</f>
        <v>#N/A</v>
      </c>
      <c r="U100" s="34" t="e">
        <f>VLOOKUP(B100,'Payroll list'!$B$7:BD$657,20,0)</f>
        <v>#N/A</v>
      </c>
      <c r="V100" s="34" t="e">
        <f>VLOOKUP(B100,'Payroll list'!$B$7:BE$657,21,0)</f>
        <v>#N/A</v>
      </c>
      <c r="W100" s="34" t="e">
        <f>VLOOKUP(B100,'Payroll list'!$B$7:BE$657,22,0)</f>
        <v>#N/A</v>
      </c>
      <c r="X100" s="34" t="e">
        <f>VLOOKUP(B100,'Payroll list'!$B$7:BF$657,23,0)</f>
        <v>#N/A</v>
      </c>
      <c r="Y100" s="34" t="e">
        <f>VLOOKUP(B100,'Payroll list'!$B$7:BG$657,24,0)</f>
        <v>#N/A</v>
      </c>
      <c r="Z100" s="34" t="e">
        <f>VLOOKUP(B100,'Payroll list'!$B$7:BH$657,25,0)</f>
        <v>#N/A</v>
      </c>
      <c r="AA100" s="34" t="e">
        <f>VLOOKUP(B100,'Payroll list'!$B$7:BI$657,26,0)</f>
        <v>#N/A</v>
      </c>
      <c r="AB100" s="34" t="e">
        <f>VLOOKUP(B100,'Payroll list'!$B$7:BJ$657,27,0)</f>
        <v>#N/A</v>
      </c>
      <c r="AC100" s="110" t="e">
        <f>VLOOKUP(B100,'Payroll list'!$B$7:BK$657,28,0)</f>
        <v>#N/A</v>
      </c>
      <c r="AD100" s="110" t="e">
        <f>VLOOKUP(B100,'Payroll list'!$B$7:BL$657,29,0)</f>
        <v>#N/A</v>
      </c>
      <c r="AE100" s="34" t="e">
        <f>VLOOKUP(B100,'Payroll list'!$B$7:$AE$645,30,0)</f>
        <v>#N/A</v>
      </c>
      <c r="AF100" s="34" t="e">
        <f>VLOOKUP(B100,'Payroll list'!$B$7:$AF$645,31,0)</f>
        <v>#N/A</v>
      </c>
      <c r="AG100" s="34" t="e">
        <f>VLOOKUP(B100,'Payroll list'!$B$7:$AG$645,32,0)</f>
        <v>#N/A</v>
      </c>
      <c r="AH100" s="34" t="e">
        <f>VLOOKUP(B100,'Payroll list'!$B$7:$AH$645,33,0)</f>
        <v>#N/A</v>
      </c>
      <c r="AI100" s="34" t="e">
        <f>VLOOKUP(B100,'Payroll list'!$B$7:$AI$645,34,0)</f>
        <v>#N/A</v>
      </c>
      <c r="AJ100" s="34" t="e">
        <f>VLOOKUP(B100,'Payroll list'!$B$7:$AJ$645,35,0)</f>
        <v>#N/A</v>
      </c>
      <c r="AK100" s="41" t="e">
        <f>VLOOKUP(B100,'Payroll list'!$B$7:$AK$645,36,0)</f>
        <v>#N/A</v>
      </c>
      <c r="AL100" s="31"/>
      <c r="AO100" s="107">
        <v>99</v>
      </c>
      <c r="AP100" s="45"/>
    </row>
    <row r="101" spans="1:42" ht="193.5" customHeight="1">
      <c r="A101" s="18" t="s">
        <v>35</v>
      </c>
      <c r="B101" s="21" t="s">
        <v>62</v>
      </c>
      <c r="C101" s="21" t="s">
        <v>63</v>
      </c>
      <c r="D101" s="20" t="s">
        <v>64</v>
      </c>
      <c r="E101" s="20" t="s">
        <v>38</v>
      </c>
      <c r="F101" s="20" t="s">
        <v>224</v>
      </c>
      <c r="G101" s="20" t="s">
        <v>39</v>
      </c>
      <c r="H101" s="20" t="s">
        <v>40</v>
      </c>
      <c r="I101" s="20" t="s">
        <v>225</v>
      </c>
      <c r="J101" s="20" t="s">
        <v>226</v>
      </c>
      <c r="K101" s="20" t="s">
        <v>41</v>
      </c>
      <c r="L101" s="20" t="s">
        <v>42</v>
      </c>
      <c r="M101" s="20" t="s">
        <v>43</v>
      </c>
      <c r="N101" s="20" t="s">
        <v>44</v>
      </c>
      <c r="O101" s="20" t="s">
        <v>45</v>
      </c>
      <c r="P101" s="20" t="s">
        <v>71</v>
      </c>
      <c r="Q101" s="20" t="s">
        <v>65</v>
      </c>
      <c r="R101" s="58" t="s">
        <v>70</v>
      </c>
      <c r="S101" s="59" t="s">
        <v>69</v>
      </c>
      <c r="T101" s="59" t="s">
        <v>171</v>
      </c>
      <c r="U101" s="59" t="s">
        <v>172</v>
      </c>
      <c r="V101" s="59" t="s">
        <v>173</v>
      </c>
      <c r="W101" s="59" t="s">
        <v>232</v>
      </c>
      <c r="X101" s="59" t="s">
        <v>217</v>
      </c>
      <c r="Y101" s="59" t="s">
        <v>117</v>
      </c>
      <c r="Z101" s="59" t="s">
        <v>174</v>
      </c>
      <c r="AA101" s="114" t="s">
        <v>175</v>
      </c>
      <c r="AB101" s="20" t="s">
        <v>46</v>
      </c>
      <c r="AC101" s="22" t="s">
        <v>47</v>
      </c>
      <c r="AD101" s="22" t="s">
        <v>48</v>
      </c>
      <c r="AE101" s="23" t="s">
        <v>179</v>
      </c>
      <c r="AF101" s="23" t="s">
        <v>400</v>
      </c>
      <c r="AG101" s="23" t="s">
        <v>180</v>
      </c>
      <c r="AH101" s="23" t="s">
        <v>181</v>
      </c>
      <c r="AI101" s="142" t="s">
        <v>182</v>
      </c>
      <c r="AJ101" s="143" t="s">
        <v>417</v>
      </c>
      <c r="AK101" s="142" t="s">
        <v>184</v>
      </c>
      <c r="AL101" s="144" t="s">
        <v>190</v>
      </c>
      <c r="AO101" s="107">
        <v>100</v>
      </c>
      <c r="AP101" s="45"/>
    </row>
    <row r="102" spans="1:42" ht="93.75" customHeight="1">
      <c r="A102" s="107">
        <v>51</v>
      </c>
      <c r="B102" s="42">
        <f>VLOOKUP(A102,$AO$2:$AP$199,2,0)</f>
        <v>0</v>
      </c>
      <c r="C102" s="32" t="e">
        <f>VLOOKUP(B102,'Payroll list'!$B$7:AM$657,2,0)</f>
        <v>#N/A</v>
      </c>
      <c r="D102" s="40" t="e">
        <f>VLOOKUP(B102,'Payroll list'!$B$7:AM$657,3,0)</f>
        <v>#N/A</v>
      </c>
      <c r="E102" s="40" t="e">
        <f>VLOOKUP(B102,'Payroll list'!$B$7:$AM$657,4,0)</f>
        <v>#N/A</v>
      </c>
      <c r="F102" s="34" t="e">
        <f>VLOOKUP(B102,'Payroll list'!$B$7:$AM$657,5,0)</f>
        <v>#N/A</v>
      </c>
      <c r="G102" s="35" t="e">
        <f>VLOOKUP(B102,'Payroll list'!$B$7:$AM$657,6,0)</f>
        <v>#N/A</v>
      </c>
      <c r="H102" s="36" t="e">
        <f>VLOOKUP(B102,'Payroll list'!$B$7:$AM$657,7,0)</f>
        <v>#N/A</v>
      </c>
      <c r="I102" s="36" t="e">
        <f>VLOOKUP(B102,'Payroll list'!$B$7:$AM$657,8,0)</f>
        <v>#N/A</v>
      </c>
      <c r="J102" s="36" t="e">
        <f>VLOOKUP(B102,'Payroll list'!$B$7:$AM$657,9,0)</f>
        <v>#N/A</v>
      </c>
      <c r="K102" s="37" t="e">
        <f>VLOOKUP(B102,'Payroll list'!$B$7:$AM$657,10,0)</f>
        <v>#N/A</v>
      </c>
      <c r="L102" s="38" t="e">
        <f>VLOOKUP(B102,'Payroll list'!$B$7:$AM$657,11,0)</f>
        <v>#N/A</v>
      </c>
      <c r="M102" s="38" t="e">
        <f>VLOOKUP(B102,'Payroll list'!$B$7:$AM$657,12,0)</f>
        <v>#N/A</v>
      </c>
      <c r="N102" s="33" t="e">
        <f>VLOOKUP(B102,'Payroll list'!$B$7:AX$657,13,0)</f>
        <v>#N/A</v>
      </c>
      <c r="O102" s="39" t="e">
        <f>VLOOKUP(B102,'Payroll list'!$B$7:AM$657,14,0)</f>
        <v>#N/A</v>
      </c>
      <c r="P102" s="33" t="e">
        <f>VLOOKUP(B102,'Payroll list'!$B$7:AY$657,15,0)</f>
        <v>#N/A</v>
      </c>
      <c r="Q102" s="34" t="e">
        <f>VLOOKUP(B102,'Payroll list'!$B$7:AZ$657,16,0)</f>
        <v>#N/A</v>
      </c>
      <c r="R102" s="33" t="e">
        <f>VLOOKUP(B102,'Payroll list'!$B$7:AZ$657,17,0)</f>
        <v>#N/A</v>
      </c>
      <c r="S102" s="34" t="e">
        <f>VLOOKUP(B102,'Payroll list'!$B$7:BB$657,18,0)</f>
        <v>#N/A</v>
      </c>
      <c r="T102" s="34" t="e">
        <f>VLOOKUP(B102,'Payroll list'!$B$7:BC$657,19,0)</f>
        <v>#N/A</v>
      </c>
      <c r="U102" s="34" t="e">
        <f>VLOOKUP(B102,'Payroll list'!$B$7:BD$657,20,0)</f>
        <v>#N/A</v>
      </c>
      <c r="V102" s="34" t="e">
        <f>VLOOKUP(B102,'Payroll list'!$B$7:BE$657,21,0)</f>
        <v>#N/A</v>
      </c>
      <c r="W102" s="34" t="e">
        <f>VLOOKUP(B102,'Payroll list'!$B$7:BE$657,22,0)</f>
        <v>#N/A</v>
      </c>
      <c r="X102" s="34" t="e">
        <f>VLOOKUP(B102,'Payroll list'!$B$7:BF$657,23,0)</f>
        <v>#N/A</v>
      </c>
      <c r="Y102" s="34" t="e">
        <f>VLOOKUP(B102,'Payroll list'!$B$7:BG$657,24,0)</f>
        <v>#N/A</v>
      </c>
      <c r="Z102" s="34" t="e">
        <f>VLOOKUP(B102,'Payroll list'!$B$7:BH$657,25,0)</f>
        <v>#N/A</v>
      </c>
      <c r="AA102" s="34" t="e">
        <f>VLOOKUP(B102,'Payroll list'!$B$7:BI$657,26,0)</f>
        <v>#N/A</v>
      </c>
      <c r="AB102" s="34" t="e">
        <f>VLOOKUP(B102,'Payroll list'!$B$7:BJ$657,27,0)</f>
        <v>#N/A</v>
      </c>
      <c r="AC102" s="110" t="e">
        <f>VLOOKUP(B102,'Payroll list'!$B$7:BK$657,28,0)</f>
        <v>#N/A</v>
      </c>
      <c r="AD102" s="110" t="e">
        <f>VLOOKUP(B102,'Payroll list'!$B$7:BL$657,29,0)</f>
        <v>#N/A</v>
      </c>
      <c r="AE102" s="34" t="e">
        <f>VLOOKUP(B102,'Payroll list'!$B$7:$AE$645,30,0)</f>
        <v>#N/A</v>
      </c>
      <c r="AF102" s="34" t="e">
        <f>VLOOKUP(B102,'Payroll list'!$B$7:$AF$645,31,0)</f>
        <v>#N/A</v>
      </c>
      <c r="AG102" s="34" t="e">
        <f>VLOOKUP(B102,'Payroll list'!$B$7:$AG$645,32,0)</f>
        <v>#N/A</v>
      </c>
      <c r="AH102" s="34" t="e">
        <f>VLOOKUP(B102,'Payroll list'!$B$7:$AH$645,33,0)</f>
        <v>#N/A</v>
      </c>
      <c r="AI102" s="34" t="e">
        <f>VLOOKUP(B102,'Payroll list'!$B$7:$AI$645,34,0)</f>
        <v>#N/A</v>
      </c>
      <c r="AJ102" s="34" t="e">
        <f>VLOOKUP(B102,'Payroll list'!$B$7:$AJ$645,35,0)</f>
        <v>#N/A</v>
      </c>
      <c r="AK102" s="41" t="e">
        <f>VLOOKUP(B102,'Payroll list'!$B$7:$AK$645,36,0)</f>
        <v>#N/A</v>
      </c>
      <c r="AL102" s="31"/>
      <c r="AO102" s="107">
        <v>101</v>
      </c>
      <c r="AP102" s="45"/>
    </row>
    <row r="103" spans="1:42" ht="193.5" customHeight="1">
      <c r="A103" s="18" t="s">
        <v>35</v>
      </c>
      <c r="B103" s="21" t="s">
        <v>62</v>
      </c>
      <c r="C103" s="21" t="s">
        <v>63</v>
      </c>
      <c r="D103" s="20" t="s">
        <v>64</v>
      </c>
      <c r="E103" s="20" t="s">
        <v>38</v>
      </c>
      <c r="F103" s="20" t="s">
        <v>224</v>
      </c>
      <c r="G103" s="20" t="s">
        <v>39</v>
      </c>
      <c r="H103" s="20" t="s">
        <v>40</v>
      </c>
      <c r="I103" s="20" t="s">
        <v>225</v>
      </c>
      <c r="J103" s="20" t="s">
        <v>226</v>
      </c>
      <c r="K103" s="20" t="s">
        <v>41</v>
      </c>
      <c r="L103" s="20" t="s">
        <v>42</v>
      </c>
      <c r="M103" s="20" t="s">
        <v>43</v>
      </c>
      <c r="N103" s="20" t="s">
        <v>44</v>
      </c>
      <c r="O103" s="20" t="s">
        <v>45</v>
      </c>
      <c r="P103" s="20" t="s">
        <v>71</v>
      </c>
      <c r="Q103" s="20" t="s">
        <v>65</v>
      </c>
      <c r="R103" s="58" t="s">
        <v>70</v>
      </c>
      <c r="S103" s="59" t="s">
        <v>69</v>
      </c>
      <c r="T103" s="59" t="s">
        <v>171</v>
      </c>
      <c r="U103" s="59" t="s">
        <v>172</v>
      </c>
      <c r="V103" s="59" t="s">
        <v>173</v>
      </c>
      <c r="W103" s="59" t="s">
        <v>232</v>
      </c>
      <c r="X103" s="59" t="s">
        <v>217</v>
      </c>
      <c r="Y103" s="59" t="s">
        <v>117</v>
      </c>
      <c r="Z103" s="59" t="s">
        <v>174</v>
      </c>
      <c r="AA103" s="114" t="s">
        <v>175</v>
      </c>
      <c r="AB103" s="20" t="s">
        <v>46</v>
      </c>
      <c r="AC103" s="22" t="s">
        <v>47</v>
      </c>
      <c r="AD103" s="22" t="s">
        <v>48</v>
      </c>
      <c r="AE103" s="23" t="s">
        <v>179</v>
      </c>
      <c r="AF103" s="23" t="s">
        <v>400</v>
      </c>
      <c r="AG103" s="23" t="s">
        <v>180</v>
      </c>
      <c r="AH103" s="23" t="s">
        <v>181</v>
      </c>
      <c r="AI103" s="142" t="s">
        <v>182</v>
      </c>
      <c r="AJ103" s="143" t="s">
        <v>417</v>
      </c>
      <c r="AK103" s="142" t="s">
        <v>184</v>
      </c>
      <c r="AL103" s="144" t="s">
        <v>190</v>
      </c>
      <c r="AO103" s="107">
        <v>102</v>
      </c>
      <c r="AP103" s="45"/>
    </row>
    <row r="104" spans="1:42" ht="93.75" customHeight="1">
      <c r="A104" s="107">
        <v>52</v>
      </c>
      <c r="B104" s="42">
        <f>VLOOKUP(A104,$AO$2:$AP$199,2,0)</f>
        <v>0</v>
      </c>
      <c r="C104" s="32" t="e">
        <f>VLOOKUP(B104,'Payroll list'!$B$7:AM$657,2,0)</f>
        <v>#N/A</v>
      </c>
      <c r="D104" s="40" t="e">
        <f>VLOOKUP(B104,'Payroll list'!$B$7:AM$657,3,0)</f>
        <v>#N/A</v>
      </c>
      <c r="E104" s="40" t="e">
        <f>VLOOKUP(B104,'Payroll list'!$B$7:$AM$657,4,0)</f>
        <v>#N/A</v>
      </c>
      <c r="F104" s="34" t="e">
        <f>VLOOKUP(B104,'Payroll list'!$B$7:$AM$657,5,0)</f>
        <v>#N/A</v>
      </c>
      <c r="G104" s="35" t="e">
        <f>VLOOKUP(B104,'Payroll list'!$B$7:$AM$657,6,0)</f>
        <v>#N/A</v>
      </c>
      <c r="H104" s="36" t="e">
        <f>VLOOKUP(B104,'Payroll list'!$B$7:$AM$657,7,0)</f>
        <v>#N/A</v>
      </c>
      <c r="I104" s="36" t="e">
        <f>VLOOKUP(B104,'Payroll list'!$B$7:$AM$657,8,0)</f>
        <v>#N/A</v>
      </c>
      <c r="J104" s="36" t="e">
        <f>VLOOKUP(B104,'Payroll list'!$B$7:$AM$657,9,0)</f>
        <v>#N/A</v>
      </c>
      <c r="K104" s="37" t="e">
        <f>VLOOKUP(B104,'Payroll list'!$B$7:$AM$657,10,0)</f>
        <v>#N/A</v>
      </c>
      <c r="L104" s="38" t="e">
        <f>VLOOKUP(B104,'Payroll list'!$B$7:$AM$657,11,0)</f>
        <v>#N/A</v>
      </c>
      <c r="M104" s="38" t="e">
        <f>VLOOKUP(B104,'Payroll list'!$B$7:$AM$657,12,0)</f>
        <v>#N/A</v>
      </c>
      <c r="N104" s="33" t="e">
        <f>VLOOKUP(B104,'Payroll list'!$B$7:AX$657,13,0)</f>
        <v>#N/A</v>
      </c>
      <c r="O104" s="39" t="e">
        <f>VLOOKUP(B104,'Payroll list'!$B$7:AM$657,14,0)</f>
        <v>#N/A</v>
      </c>
      <c r="P104" s="33" t="e">
        <f>VLOOKUP(B104,'Payroll list'!$B$7:AY$657,15,0)</f>
        <v>#N/A</v>
      </c>
      <c r="Q104" s="34" t="e">
        <f>VLOOKUP(B104,'Payroll list'!$B$7:AZ$657,16,0)</f>
        <v>#N/A</v>
      </c>
      <c r="R104" s="33" t="e">
        <f>VLOOKUP(B104,'Payroll list'!$B$7:AZ$657,17,0)</f>
        <v>#N/A</v>
      </c>
      <c r="S104" s="34" t="e">
        <f>VLOOKUP(B104,'Payroll list'!$B$7:BB$657,18,0)</f>
        <v>#N/A</v>
      </c>
      <c r="T104" s="34" t="e">
        <f>VLOOKUP(B104,'Payroll list'!$B$7:BC$657,19,0)</f>
        <v>#N/A</v>
      </c>
      <c r="U104" s="34" t="e">
        <f>VLOOKUP(B104,'Payroll list'!$B$7:BD$657,20,0)</f>
        <v>#N/A</v>
      </c>
      <c r="V104" s="34" t="e">
        <f>VLOOKUP(B104,'Payroll list'!$B$7:BE$657,21,0)</f>
        <v>#N/A</v>
      </c>
      <c r="W104" s="34" t="e">
        <f>VLOOKUP(B104,'Payroll list'!$B$7:BE$657,22,0)</f>
        <v>#N/A</v>
      </c>
      <c r="X104" s="34" t="e">
        <f>VLOOKUP(B104,'Payroll list'!$B$7:BF$657,23,0)</f>
        <v>#N/A</v>
      </c>
      <c r="Y104" s="34" t="e">
        <f>VLOOKUP(B104,'Payroll list'!$B$7:BG$657,24,0)</f>
        <v>#N/A</v>
      </c>
      <c r="Z104" s="34" t="e">
        <f>VLOOKUP(B104,'Payroll list'!$B$7:BH$657,25,0)</f>
        <v>#N/A</v>
      </c>
      <c r="AA104" s="34" t="e">
        <f>VLOOKUP(B104,'Payroll list'!$B$7:BI$657,26,0)</f>
        <v>#N/A</v>
      </c>
      <c r="AB104" s="34" t="e">
        <f>VLOOKUP(B104,'Payroll list'!$B$7:BJ$657,27,0)</f>
        <v>#N/A</v>
      </c>
      <c r="AC104" s="110" t="e">
        <f>VLOOKUP(B104,'Payroll list'!$B$7:BK$657,28,0)</f>
        <v>#N/A</v>
      </c>
      <c r="AD104" s="110" t="e">
        <f>VLOOKUP(B104,'Payroll list'!$B$7:BL$657,29,0)</f>
        <v>#N/A</v>
      </c>
      <c r="AE104" s="34" t="e">
        <f>VLOOKUP(B104,'Payroll list'!$B$7:$AE$645,30,0)</f>
        <v>#N/A</v>
      </c>
      <c r="AF104" s="34" t="e">
        <f>VLOOKUP(B104,'Payroll list'!$B$7:$AF$645,31,0)</f>
        <v>#N/A</v>
      </c>
      <c r="AG104" s="34" t="e">
        <f>VLOOKUP(B104,'Payroll list'!$B$7:$AG$645,32,0)</f>
        <v>#N/A</v>
      </c>
      <c r="AH104" s="34" t="e">
        <f>VLOOKUP(B104,'Payroll list'!$B$7:$AH$645,33,0)</f>
        <v>#N/A</v>
      </c>
      <c r="AI104" s="34" t="e">
        <f>VLOOKUP(B104,'Payroll list'!$B$7:$AI$645,34,0)</f>
        <v>#N/A</v>
      </c>
      <c r="AJ104" s="34" t="e">
        <f>VLOOKUP(B104,'Payroll list'!$B$7:$AJ$645,35,0)</f>
        <v>#N/A</v>
      </c>
      <c r="AK104" s="41" t="e">
        <f>VLOOKUP(B104,'Payroll list'!$B$7:$AK$645,36,0)</f>
        <v>#N/A</v>
      </c>
      <c r="AL104" s="31"/>
      <c r="AO104" s="107">
        <v>103</v>
      </c>
      <c r="AP104" s="45"/>
    </row>
    <row r="105" spans="1:42" ht="193.5" customHeight="1">
      <c r="A105" s="18" t="s">
        <v>35</v>
      </c>
      <c r="B105" s="21" t="s">
        <v>62</v>
      </c>
      <c r="C105" s="21" t="s">
        <v>63</v>
      </c>
      <c r="D105" s="20" t="s">
        <v>64</v>
      </c>
      <c r="E105" s="20" t="s">
        <v>38</v>
      </c>
      <c r="F105" s="20" t="s">
        <v>224</v>
      </c>
      <c r="G105" s="20" t="s">
        <v>39</v>
      </c>
      <c r="H105" s="20" t="s">
        <v>40</v>
      </c>
      <c r="I105" s="20" t="s">
        <v>225</v>
      </c>
      <c r="J105" s="20" t="s">
        <v>226</v>
      </c>
      <c r="K105" s="20" t="s">
        <v>41</v>
      </c>
      <c r="L105" s="20" t="s">
        <v>42</v>
      </c>
      <c r="M105" s="20" t="s">
        <v>43</v>
      </c>
      <c r="N105" s="20" t="s">
        <v>44</v>
      </c>
      <c r="O105" s="20" t="s">
        <v>45</v>
      </c>
      <c r="P105" s="20" t="s">
        <v>71</v>
      </c>
      <c r="Q105" s="20" t="s">
        <v>65</v>
      </c>
      <c r="R105" s="58" t="s">
        <v>70</v>
      </c>
      <c r="S105" s="59" t="s">
        <v>69</v>
      </c>
      <c r="T105" s="59" t="s">
        <v>171</v>
      </c>
      <c r="U105" s="59" t="s">
        <v>172</v>
      </c>
      <c r="V105" s="59" t="s">
        <v>173</v>
      </c>
      <c r="W105" s="59" t="s">
        <v>232</v>
      </c>
      <c r="X105" s="59" t="s">
        <v>217</v>
      </c>
      <c r="Y105" s="59" t="s">
        <v>117</v>
      </c>
      <c r="Z105" s="59" t="s">
        <v>174</v>
      </c>
      <c r="AA105" s="114" t="s">
        <v>175</v>
      </c>
      <c r="AB105" s="20" t="s">
        <v>46</v>
      </c>
      <c r="AC105" s="22" t="s">
        <v>47</v>
      </c>
      <c r="AD105" s="22" t="s">
        <v>48</v>
      </c>
      <c r="AE105" s="23" t="s">
        <v>179</v>
      </c>
      <c r="AF105" s="23" t="s">
        <v>400</v>
      </c>
      <c r="AG105" s="23" t="s">
        <v>180</v>
      </c>
      <c r="AH105" s="23" t="s">
        <v>181</v>
      </c>
      <c r="AI105" s="142" t="s">
        <v>182</v>
      </c>
      <c r="AJ105" s="143" t="s">
        <v>417</v>
      </c>
      <c r="AK105" s="142" t="s">
        <v>184</v>
      </c>
      <c r="AL105" s="144" t="s">
        <v>190</v>
      </c>
      <c r="AO105" s="107">
        <v>104</v>
      </c>
      <c r="AP105" s="53"/>
    </row>
    <row r="106" spans="1:42" ht="93.75" customHeight="1">
      <c r="A106" s="107">
        <v>53</v>
      </c>
      <c r="B106" s="42">
        <f>VLOOKUP(A106,$AO$2:$AP$199,2,0)</f>
        <v>0</v>
      </c>
      <c r="C106" s="32" t="e">
        <f>VLOOKUP(B106,'Payroll list'!$B$7:AM$657,2,0)</f>
        <v>#N/A</v>
      </c>
      <c r="D106" s="40" t="e">
        <f>VLOOKUP(B106,'Payroll list'!$B$7:AM$657,3,0)</f>
        <v>#N/A</v>
      </c>
      <c r="E106" s="40" t="e">
        <f>VLOOKUP(B106,'Payroll list'!$B$7:$AM$657,4,0)</f>
        <v>#N/A</v>
      </c>
      <c r="F106" s="34" t="e">
        <f>VLOOKUP(B106,'Payroll list'!$B$7:$AM$657,5,0)</f>
        <v>#N/A</v>
      </c>
      <c r="G106" s="35" t="e">
        <f>VLOOKUP(B106,'Payroll list'!$B$7:$AM$657,6,0)</f>
        <v>#N/A</v>
      </c>
      <c r="H106" s="36" t="e">
        <f>VLOOKUP(B106,'Payroll list'!$B$7:$AM$657,7,0)</f>
        <v>#N/A</v>
      </c>
      <c r="I106" s="36" t="e">
        <f>VLOOKUP(B106,'Payroll list'!$B$7:$AM$657,8,0)</f>
        <v>#N/A</v>
      </c>
      <c r="J106" s="36" t="e">
        <f>VLOOKUP(B106,'Payroll list'!$B$7:$AM$657,9,0)</f>
        <v>#N/A</v>
      </c>
      <c r="K106" s="37" t="e">
        <f>VLOOKUP(B106,'Payroll list'!$B$7:$AM$657,10,0)</f>
        <v>#N/A</v>
      </c>
      <c r="L106" s="38" t="e">
        <f>VLOOKUP(B106,'Payroll list'!$B$7:$AM$657,11,0)</f>
        <v>#N/A</v>
      </c>
      <c r="M106" s="38" t="e">
        <f>VLOOKUP(B106,'Payroll list'!$B$7:$AM$657,12,0)</f>
        <v>#N/A</v>
      </c>
      <c r="N106" s="33" t="e">
        <f>VLOOKUP(B106,'Payroll list'!$B$7:AX$657,13,0)</f>
        <v>#N/A</v>
      </c>
      <c r="O106" s="39" t="e">
        <f>VLOOKUP(B106,'Payroll list'!$B$7:AM$657,14,0)</f>
        <v>#N/A</v>
      </c>
      <c r="P106" s="33" t="e">
        <f>VLOOKUP(B106,'Payroll list'!$B$7:AY$657,15,0)</f>
        <v>#N/A</v>
      </c>
      <c r="Q106" s="34" t="e">
        <f>VLOOKUP(B106,'Payroll list'!$B$7:AZ$657,16,0)</f>
        <v>#N/A</v>
      </c>
      <c r="R106" s="33" t="e">
        <f>VLOOKUP(B106,'Payroll list'!$B$7:AZ$657,17,0)</f>
        <v>#N/A</v>
      </c>
      <c r="S106" s="34" t="e">
        <f>VLOOKUP(B106,'Payroll list'!$B$7:BB$657,18,0)</f>
        <v>#N/A</v>
      </c>
      <c r="T106" s="34" t="e">
        <f>VLOOKUP(B106,'Payroll list'!$B$7:BC$657,19,0)</f>
        <v>#N/A</v>
      </c>
      <c r="U106" s="34" t="e">
        <f>VLOOKUP(B106,'Payroll list'!$B$7:BD$657,20,0)</f>
        <v>#N/A</v>
      </c>
      <c r="V106" s="34" t="e">
        <f>VLOOKUP(B106,'Payroll list'!$B$7:BE$657,21,0)</f>
        <v>#N/A</v>
      </c>
      <c r="W106" s="34" t="e">
        <f>VLOOKUP(B106,'Payroll list'!$B$7:BE$657,22,0)</f>
        <v>#N/A</v>
      </c>
      <c r="X106" s="34" t="e">
        <f>VLOOKUP(B106,'Payroll list'!$B$7:BF$657,23,0)</f>
        <v>#N/A</v>
      </c>
      <c r="Y106" s="34" t="e">
        <f>VLOOKUP(B106,'Payroll list'!$B$7:BG$657,24,0)</f>
        <v>#N/A</v>
      </c>
      <c r="Z106" s="34" t="e">
        <f>VLOOKUP(B106,'Payroll list'!$B$7:BH$657,25,0)</f>
        <v>#N/A</v>
      </c>
      <c r="AA106" s="34" t="e">
        <f>VLOOKUP(B106,'Payroll list'!$B$7:BI$657,26,0)</f>
        <v>#N/A</v>
      </c>
      <c r="AB106" s="34" t="e">
        <f>VLOOKUP(B106,'Payroll list'!$B$7:BJ$657,27,0)</f>
        <v>#N/A</v>
      </c>
      <c r="AC106" s="110" t="e">
        <f>VLOOKUP(B106,'Payroll list'!$B$7:BK$657,28,0)</f>
        <v>#N/A</v>
      </c>
      <c r="AD106" s="110" t="e">
        <f>VLOOKUP(B106,'Payroll list'!$B$7:BL$657,29,0)</f>
        <v>#N/A</v>
      </c>
      <c r="AE106" s="34" t="e">
        <f>VLOOKUP(B106,'Payroll list'!$B$7:$AE$645,30,0)</f>
        <v>#N/A</v>
      </c>
      <c r="AF106" s="34" t="e">
        <f>VLOOKUP(B106,'Payroll list'!$B$7:$AF$645,31,0)</f>
        <v>#N/A</v>
      </c>
      <c r="AG106" s="34" t="e">
        <f>VLOOKUP(B106,'Payroll list'!$B$7:$AG$645,32,0)</f>
        <v>#N/A</v>
      </c>
      <c r="AH106" s="34" t="e">
        <f>VLOOKUP(B106,'Payroll list'!$B$7:$AH$645,33,0)</f>
        <v>#N/A</v>
      </c>
      <c r="AI106" s="34" t="e">
        <f>VLOOKUP(B106,'Payroll list'!$B$7:$AI$645,34,0)</f>
        <v>#N/A</v>
      </c>
      <c r="AJ106" s="34" t="e">
        <f>VLOOKUP(B106,'Payroll list'!$B$7:$AJ$645,35,0)</f>
        <v>#N/A</v>
      </c>
      <c r="AK106" s="41" t="e">
        <f>VLOOKUP(B106,'Payroll list'!$B$7:$AK$645,36,0)</f>
        <v>#N/A</v>
      </c>
      <c r="AL106" s="31"/>
      <c r="AO106" s="107">
        <v>105</v>
      </c>
      <c r="AP106" s="53"/>
    </row>
    <row r="107" spans="1:42" ht="193.5" customHeight="1">
      <c r="A107" s="18" t="s">
        <v>35</v>
      </c>
      <c r="B107" s="21" t="s">
        <v>62</v>
      </c>
      <c r="C107" s="21" t="s">
        <v>63</v>
      </c>
      <c r="D107" s="20" t="s">
        <v>64</v>
      </c>
      <c r="E107" s="20" t="s">
        <v>38</v>
      </c>
      <c r="F107" s="20" t="s">
        <v>224</v>
      </c>
      <c r="G107" s="20" t="s">
        <v>39</v>
      </c>
      <c r="H107" s="20" t="s">
        <v>40</v>
      </c>
      <c r="I107" s="20" t="s">
        <v>225</v>
      </c>
      <c r="J107" s="20" t="s">
        <v>226</v>
      </c>
      <c r="K107" s="20" t="s">
        <v>41</v>
      </c>
      <c r="L107" s="20" t="s">
        <v>42</v>
      </c>
      <c r="M107" s="20" t="s">
        <v>43</v>
      </c>
      <c r="N107" s="20" t="s">
        <v>44</v>
      </c>
      <c r="O107" s="20" t="s">
        <v>45</v>
      </c>
      <c r="P107" s="20" t="s">
        <v>71</v>
      </c>
      <c r="Q107" s="20" t="s">
        <v>65</v>
      </c>
      <c r="R107" s="58" t="s">
        <v>70</v>
      </c>
      <c r="S107" s="59" t="s">
        <v>69</v>
      </c>
      <c r="T107" s="59" t="s">
        <v>171</v>
      </c>
      <c r="U107" s="59" t="s">
        <v>172</v>
      </c>
      <c r="V107" s="59" t="s">
        <v>173</v>
      </c>
      <c r="W107" s="59" t="s">
        <v>232</v>
      </c>
      <c r="X107" s="59" t="s">
        <v>217</v>
      </c>
      <c r="Y107" s="59" t="s">
        <v>117</v>
      </c>
      <c r="Z107" s="59" t="s">
        <v>174</v>
      </c>
      <c r="AA107" s="114" t="s">
        <v>175</v>
      </c>
      <c r="AB107" s="20" t="s">
        <v>46</v>
      </c>
      <c r="AC107" s="22" t="s">
        <v>47</v>
      </c>
      <c r="AD107" s="22" t="s">
        <v>48</v>
      </c>
      <c r="AE107" s="23" t="s">
        <v>179</v>
      </c>
      <c r="AF107" s="23" t="s">
        <v>400</v>
      </c>
      <c r="AG107" s="23" t="s">
        <v>180</v>
      </c>
      <c r="AH107" s="23" t="s">
        <v>181</v>
      </c>
      <c r="AI107" s="142" t="s">
        <v>182</v>
      </c>
      <c r="AJ107" s="143" t="s">
        <v>417</v>
      </c>
      <c r="AK107" s="142" t="s">
        <v>184</v>
      </c>
      <c r="AL107" s="144" t="s">
        <v>190</v>
      </c>
      <c r="AO107" s="107">
        <v>106</v>
      </c>
      <c r="AP107" s="45"/>
    </row>
    <row r="108" spans="1:42" ht="93.75" customHeight="1">
      <c r="A108" s="107">
        <v>54</v>
      </c>
      <c r="B108" s="42">
        <f>VLOOKUP(A108,$AO$2:$AP$199,2,0)</f>
        <v>0</v>
      </c>
      <c r="C108" s="32" t="e">
        <f>VLOOKUP(B108,'Payroll list'!$B$7:AM$657,2,0)</f>
        <v>#N/A</v>
      </c>
      <c r="D108" s="40" t="e">
        <f>VLOOKUP(B108,'Payroll list'!$B$7:AM$657,3,0)</f>
        <v>#N/A</v>
      </c>
      <c r="E108" s="40" t="e">
        <f>VLOOKUP(B108,'Payroll list'!$B$7:$AM$657,4,0)</f>
        <v>#N/A</v>
      </c>
      <c r="F108" s="34" t="e">
        <f>VLOOKUP(B108,'Payroll list'!$B$7:$AM$657,5,0)</f>
        <v>#N/A</v>
      </c>
      <c r="G108" s="35" t="e">
        <f>VLOOKUP(B108,'Payroll list'!$B$7:$AM$657,6,0)</f>
        <v>#N/A</v>
      </c>
      <c r="H108" s="36" t="e">
        <f>VLOOKUP(B108,'Payroll list'!$B$7:$AM$657,7,0)</f>
        <v>#N/A</v>
      </c>
      <c r="I108" s="36" t="e">
        <f>VLOOKUP(B108,'Payroll list'!$B$7:$AM$657,8,0)</f>
        <v>#N/A</v>
      </c>
      <c r="J108" s="36" t="e">
        <f>VLOOKUP(B108,'Payroll list'!$B$7:$AM$657,9,0)</f>
        <v>#N/A</v>
      </c>
      <c r="K108" s="37" t="e">
        <f>VLOOKUP(B108,'Payroll list'!$B$7:$AM$657,10,0)</f>
        <v>#N/A</v>
      </c>
      <c r="L108" s="38" t="e">
        <f>VLOOKUP(B108,'Payroll list'!$B$7:$AM$657,11,0)</f>
        <v>#N/A</v>
      </c>
      <c r="M108" s="38" t="e">
        <f>VLOOKUP(B108,'Payroll list'!$B$7:$AM$657,12,0)</f>
        <v>#N/A</v>
      </c>
      <c r="N108" s="33" t="e">
        <f>VLOOKUP(B108,'Payroll list'!$B$7:AX$657,13,0)</f>
        <v>#N/A</v>
      </c>
      <c r="O108" s="39" t="e">
        <f>VLOOKUP(B108,'Payroll list'!$B$7:AM$657,14,0)</f>
        <v>#N/A</v>
      </c>
      <c r="P108" s="33" t="e">
        <f>VLOOKUP(B108,'Payroll list'!$B$7:AY$657,15,0)</f>
        <v>#N/A</v>
      </c>
      <c r="Q108" s="34" t="e">
        <f>VLOOKUP(B108,'Payroll list'!$B$7:AZ$657,16,0)</f>
        <v>#N/A</v>
      </c>
      <c r="R108" s="33" t="e">
        <f>VLOOKUP(B108,'Payroll list'!$B$7:AZ$657,17,0)</f>
        <v>#N/A</v>
      </c>
      <c r="S108" s="34" t="e">
        <f>VLOOKUP(B108,'Payroll list'!$B$7:BB$657,18,0)</f>
        <v>#N/A</v>
      </c>
      <c r="T108" s="34" t="e">
        <f>VLOOKUP(B108,'Payroll list'!$B$7:BC$657,19,0)</f>
        <v>#N/A</v>
      </c>
      <c r="U108" s="34" t="e">
        <f>VLOOKUP(B108,'Payroll list'!$B$7:BD$657,20,0)</f>
        <v>#N/A</v>
      </c>
      <c r="V108" s="34" t="e">
        <f>VLOOKUP(B108,'Payroll list'!$B$7:BE$657,21,0)</f>
        <v>#N/A</v>
      </c>
      <c r="W108" s="34" t="e">
        <f>VLOOKUP(B108,'Payroll list'!$B$7:BE$657,22,0)</f>
        <v>#N/A</v>
      </c>
      <c r="X108" s="34" t="e">
        <f>VLOOKUP(B108,'Payroll list'!$B$7:BF$657,23,0)</f>
        <v>#N/A</v>
      </c>
      <c r="Y108" s="34" t="e">
        <f>VLOOKUP(B108,'Payroll list'!$B$7:BG$657,24,0)</f>
        <v>#N/A</v>
      </c>
      <c r="Z108" s="34" t="e">
        <f>VLOOKUP(B108,'Payroll list'!$B$7:BH$657,25,0)</f>
        <v>#N/A</v>
      </c>
      <c r="AA108" s="34" t="e">
        <f>VLOOKUP(B108,'Payroll list'!$B$7:BI$657,26,0)</f>
        <v>#N/A</v>
      </c>
      <c r="AB108" s="34" t="e">
        <f>VLOOKUP(B108,'Payroll list'!$B$7:BJ$657,27,0)</f>
        <v>#N/A</v>
      </c>
      <c r="AC108" s="110" t="e">
        <f>VLOOKUP(B108,'Payroll list'!$B$7:BK$657,28,0)</f>
        <v>#N/A</v>
      </c>
      <c r="AD108" s="110" t="e">
        <f>VLOOKUP(B108,'Payroll list'!$B$7:BL$657,29,0)</f>
        <v>#N/A</v>
      </c>
      <c r="AE108" s="34" t="e">
        <f>VLOOKUP(B108,'Payroll list'!$B$7:$AE$645,30,0)</f>
        <v>#N/A</v>
      </c>
      <c r="AF108" s="34" t="e">
        <f>VLOOKUP(B108,'Payroll list'!$B$7:$AF$645,31,0)</f>
        <v>#N/A</v>
      </c>
      <c r="AG108" s="34" t="e">
        <f>VLOOKUP(B108,'Payroll list'!$B$7:$AG$645,32,0)</f>
        <v>#N/A</v>
      </c>
      <c r="AH108" s="34" t="e">
        <f>VLOOKUP(B108,'Payroll list'!$B$7:$AH$645,33,0)</f>
        <v>#N/A</v>
      </c>
      <c r="AI108" s="34" t="e">
        <f>VLOOKUP(B108,'Payroll list'!$B$7:$AI$645,34,0)</f>
        <v>#N/A</v>
      </c>
      <c r="AJ108" s="34" t="e">
        <f>VLOOKUP(B108,'Payroll list'!$B$7:$AJ$645,35,0)</f>
        <v>#N/A</v>
      </c>
      <c r="AK108" s="41" t="e">
        <f>VLOOKUP(B108,'Payroll list'!$B$7:$AK$645,36,0)</f>
        <v>#N/A</v>
      </c>
      <c r="AL108" s="31"/>
      <c r="AO108" s="107">
        <v>107</v>
      </c>
      <c r="AP108" s="45"/>
    </row>
    <row r="109" spans="1:42" ht="193.5" customHeight="1">
      <c r="A109" s="18" t="s">
        <v>35</v>
      </c>
      <c r="B109" s="21" t="s">
        <v>62</v>
      </c>
      <c r="C109" s="21" t="s">
        <v>63</v>
      </c>
      <c r="D109" s="20" t="s">
        <v>64</v>
      </c>
      <c r="E109" s="20" t="s">
        <v>38</v>
      </c>
      <c r="F109" s="20" t="s">
        <v>224</v>
      </c>
      <c r="G109" s="20" t="s">
        <v>39</v>
      </c>
      <c r="H109" s="20" t="s">
        <v>40</v>
      </c>
      <c r="I109" s="20" t="s">
        <v>225</v>
      </c>
      <c r="J109" s="20" t="s">
        <v>226</v>
      </c>
      <c r="K109" s="20" t="s">
        <v>41</v>
      </c>
      <c r="L109" s="20" t="s">
        <v>42</v>
      </c>
      <c r="M109" s="20" t="s">
        <v>43</v>
      </c>
      <c r="N109" s="20" t="s">
        <v>44</v>
      </c>
      <c r="O109" s="20" t="s">
        <v>45</v>
      </c>
      <c r="P109" s="20" t="s">
        <v>71</v>
      </c>
      <c r="Q109" s="20" t="s">
        <v>65</v>
      </c>
      <c r="R109" s="58" t="s">
        <v>70</v>
      </c>
      <c r="S109" s="59" t="s">
        <v>69</v>
      </c>
      <c r="T109" s="59" t="s">
        <v>171</v>
      </c>
      <c r="U109" s="59" t="s">
        <v>172</v>
      </c>
      <c r="V109" s="59" t="s">
        <v>173</v>
      </c>
      <c r="W109" s="59" t="s">
        <v>232</v>
      </c>
      <c r="X109" s="59" t="s">
        <v>217</v>
      </c>
      <c r="Y109" s="59" t="s">
        <v>117</v>
      </c>
      <c r="Z109" s="59" t="s">
        <v>174</v>
      </c>
      <c r="AA109" s="114" t="s">
        <v>175</v>
      </c>
      <c r="AB109" s="20" t="s">
        <v>46</v>
      </c>
      <c r="AC109" s="22" t="s">
        <v>47</v>
      </c>
      <c r="AD109" s="22" t="s">
        <v>48</v>
      </c>
      <c r="AE109" s="23" t="s">
        <v>179</v>
      </c>
      <c r="AF109" s="23" t="s">
        <v>400</v>
      </c>
      <c r="AG109" s="23" t="s">
        <v>180</v>
      </c>
      <c r="AH109" s="23" t="s">
        <v>181</v>
      </c>
      <c r="AI109" s="142" t="s">
        <v>182</v>
      </c>
      <c r="AJ109" s="143" t="s">
        <v>417</v>
      </c>
      <c r="AK109" s="142" t="s">
        <v>184</v>
      </c>
      <c r="AL109" s="144" t="s">
        <v>190</v>
      </c>
      <c r="AO109" s="107">
        <v>108</v>
      </c>
      <c r="AP109" s="45"/>
    </row>
    <row r="110" spans="1:42" ht="93.75" customHeight="1">
      <c r="A110" s="107">
        <v>55</v>
      </c>
      <c r="B110" s="42">
        <f>VLOOKUP(A110,$AO$2:$AP$199,2,0)</f>
        <v>0</v>
      </c>
      <c r="C110" s="32" t="e">
        <f>VLOOKUP(B110,'Payroll list'!$B$7:AM$657,2,0)</f>
        <v>#N/A</v>
      </c>
      <c r="D110" s="40" t="e">
        <f>VLOOKUP(B110,'Payroll list'!$B$7:AM$657,3,0)</f>
        <v>#N/A</v>
      </c>
      <c r="E110" s="40" t="e">
        <f>VLOOKUP(B110,'Payroll list'!$B$7:$AM$657,4,0)</f>
        <v>#N/A</v>
      </c>
      <c r="F110" s="34" t="e">
        <f>VLOOKUP(B110,'Payroll list'!$B$7:$AM$657,5,0)</f>
        <v>#N/A</v>
      </c>
      <c r="G110" s="35" t="e">
        <f>VLOOKUP(B110,'Payroll list'!$B$7:$AM$657,6,0)</f>
        <v>#N/A</v>
      </c>
      <c r="H110" s="36" t="e">
        <f>VLOOKUP(B110,'Payroll list'!$B$7:$AM$657,7,0)</f>
        <v>#N/A</v>
      </c>
      <c r="I110" s="36" t="e">
        <f>VLOOKUP(B110,'Payroll list'!$B$7:$AM$657,8,0)</f>
        <v>#N/A</v>
      </c>
      <c r="J110" s="36" t="e">
        <f>VLOOKUP(B110,'Payroll list'!$B$7:$AM$657,9,0)</f>
        <v>#N/A</v>
      </c>
      <c r="K110" s="37" t="e">
        <f>VLOOKUP(B110,'Payroll list'!$B$7:$AM$657,10,0)</f>
        <v>#N/A</v>
      </c>
      <c r="L110" s="38" t="e">
        <f>VLOOKUP(B110,'Payroll list'!$B$7:$AM$657,11,0)</f>
        <v>#N/A</v>
      </c>
      <c r="M110" s="38" t="e">
        <f>VLOOKUP(B110,'Payroll list'!$B$7:$AM$657,12,0)</f>
        <v>#N/A</v>
      </c>
      <c r="N110" s="33" t="e">
        <f>VLOOKUP(B110,'Payroll list'!$B$7:AX$657,13,0)</f>
        <v>#N/A</v>
      </c>
      <c r="O110" s="39" t="e">
        <f>VLOOKUP(B110,'Payroll list'!$B$7:AM$657,14,0)</f>
        <v>#N/A</v>
      </c>
      <c r="P110" s="33" t="e">
        <f>VLOOKUP(B110,'Payroll list'!$B$7:AY$657,15,0)</f>
        <v>#N/A</v>
      </c>
      <c r="Q110" s="34" t="e">
        <f>VLOOKUP(B110,'Payroll list'!$B$7:AZ$657,16,0)</f>
        <v>#N/A</v>
      </c>
      <c r="R110" s="33" t="e">
        <f>VLOOKUP(B110,'Payroll list'!$B$7:AZ$657,17,0)</f>
        <v>#N/A</v>
      </c>
      <c r="S110" s="34" t="e">
        <f>VLOOKUP(B110,'Payroll list'!$B$7:BB$657,18,0)</f>
        <v>#N/A</v>
      </c>
      <c r="T110" s="34" t="e">
        <f>VLOOKUP(B110,'Payroll list'!$B$7:BC$657,19,0)</f>
        <v>#N/A</v>
      </c>
      <c r="U110" s="34" t="e">
        <f>VLOOKUP(B110,'Payroll list'!$B$7:BD$657,20,0)</f>
        <v>#N/A</v>
      </c>
      <c r="V110" s="34" t="e">
        <f>VLOOKUP(B110,'Payroll list'!$B$7:BE$657,21,0)</f>
        <v>#N/A</v>
      </c>
      <c r="W110" s="34" t="e">
        <f>VLOOKUP(B110,'Payroll list'!$B$7:BE$657,22,0)</f>
        <v>#N/A</v>
      </c>
      <c r="X110" s="34" t="e">
        <f>VLOOKUP(B110,'Payroll list'!$B$7:BF$657,23,0)</f>
        <v>#N/A</v>
      </c>
      <c r="Y110" s="34" t="e">
        <f>VLOOKUP(B110,'Payroll list'!$B$7:BG$657,24,0)</f>
        <v>#N/A</v>
      </c>
      <c r="Z110" s="34" t="e">
        <f>VLOOKUP(B110,'Payroll list'!$B$7:BH$657,25,0)</f>
        <v>#N/A</v>
      </c>
      <c r="AA110" s="34" t="e">
        <f>VLOOKUP(B110,'Payroll list'!$B$7:BI$657,26,0)</f>
        <v>#N/A</v>
      </c>
      <c r="AB110" s="34" t="e">
        <f>VLOOKUP(B110,'Payroll list'!$B$7:BJ$657,27,0)</f>
        <v>#N/A</v>
      </c>
      <c r="AC110" s="110" t="e">
        <f>VLOOKUP(B110,'Payroll list'!$B$7:BK$657,28,0)</f>
        <v>#N/A</v>
      </c>
      <c r="AD110" s="110" t="e">
        <f>VLOOKUP(B110,'Payroll list'!$B$7:BL$657,29,0)</f>
        <v>#N/A</v>
      </c>
      <c r="AE110" s="34" t="e">
        <f>VLOOKUP(B110,'Payroll list'!$B$7:$AE$645,30,0)</f>
        <v>#N/A</v>
      </c>
      <c r="AF110" s="34" t="e">
        <f>VLOOKUP(B110,'Payroll list'!$B$7:$AF$645,31,0)</f>
        <v>#N/A</v>
      </c>
      <c r="AG110" s="34" t="e">
        <f>VLOOKUP(B110,'Payroll list'!$B$7:$AG$645,32,0)</f>
        <v>#N/A</v>
      </c>
      <c r="AH110" s="34" t="e">
        <f>VLOOKUP(B110,'Payroll list'!$B$7:$AH$645,33,0)</f>
        <v>#N/A</v>
      </c>
      <c r="AI110" s="34" t="e">
        <f>VLOOKUP(B110,'Payroll list'!$B$7:$AI$645,34,0)</f>
        <v>#N/A</v>
      </c>
      <c r="AJ110" s="34" t="e">
        <f>VLOOKUP(B110,'Payroll list'!$B$7:$AJ$645,35,0)</f>
        <v>#N/A</v>
      </c>
      <c r="AK110" s="41" t="e">
        <f>VLOOKUP(B110,'Payroll list'!$B$7:$AK$645,36,0)</f>
        <v>#N/A</v>
      </c>
      <c r="AL110" s="31"/>
      <c r="AO110" s="107">
        <v>109</v>
      </c>
      <c r="AP110" s="45"/>
    </row>
    <row r="111" spans="1:42" ht="193.5" customHeight="1">
      <c r="A111" s="18" t="s">
        <v>35</v>
      </c>
      <c r="B111" s="21" t="s">
        <v>62</v>
      </c>
      <c r="C111" s="21" t="s">
        <v>63</v>
      </c>
      <c r="D111" s="20" t="s">
        <v>64</v>
      </c>
      <c r="E111" s="20" t="s">
        <v>38</v>
      </c>
      <c r="F111" s="20" t="s">
        <v>224</v>
      </c>
      <c r="G111" s="20" t="s">
        <v>39</v>
      </c>
      <c r="H111" s="20" t="s">
        <v>40</v>
      </c>
      <c r="I111" s="20" t="s">
        <v>225</v>
      </c>
      <c r="J111" s="20" t="s">
        <v>226</v>
      </c>
      <c r="K111" s="20" t="s">
        <v>41</v>
      </c>
      <c r="L111" s="20" t="s">
        <v>42</v>
      </c>
      <c r="M111" s="20" t="s">
        <v>43</v>
      </c>
      <c r="N111" s="20" t="s">
        <v>44</v>
      </c>
      <c r="O111" s="20" t="s">
        <v>45</v>
      </c>
      <c r="P111" s="20" t="s">
        <v>71</v>
      </c>
      <c r="Q111" s="20" t="s">
        <v>65</v>
      </c>
      <c r="R111" s="58" t="s">
        <v>70</v>
      </c>
      <c r="S111" s="59" t="s">
        <v>69</v>
      </c>
      <c r="T111" s="59" t="s">
        <v>171</v>
      </c>
      <c r="U111" s="59" t="s">
        <v>172</v>
      </c>
      <c r="V111" s="59" t="s">
        <v>173</v>
      </c>
      <c r="W111" s="59" t="s">
        <v>232</v>
      </c>
      <c r="X111" s="59" t="s">
        <v>217</v>
      </c>
      <c r="Y111" s="59" t="s">
        <v>117</v>
      </c>
      <c r="Z111" s="59" t="s">
        <v>174</v>
      </c>
      <c r="AA111" s="114" t="s">
        <v>175</v>
      </c>
      <c r="AB111" s="20" t="s">
        <v>46</v>
      </c>
      <c r="AC111" s="22" t="s">
        <v>47</v>
      </c>
      <c r="AD111" s="22" t="s">
        <v>48</v>
      </c>
      <c r="AE111" s="23" t="s">
        <v>179</v>
      </c>
      <c r="AF111" s="23" t="s">
        <v>400</v>
      </c>
      <c r="AG111" s="23" t="s">
        <v>180</v>
      </c>
      <c r="AH111" s="23" t="s">
        <v>181</v>
      </c>
      <c r="AI111" s="142" t="s">
        <v>182</v>
      </c>
      <c r="AJ111" s="143" t="s">
        <v>417</v>
      </c>
      <c r="AK111" s="142" t="s">
        <v>184</v>
      </c>
      <c r="AL111" s="144" t="s">
        <v>190</v>
      </c>
      <c r="AO111" s="107">
        <v>110</v>
      </c>
      <c r="AP111" s="45"/>
    </row>
    <row r="112" spans="1:42" ht="93.75" customHeight="1">
      <c r="A112" s="107">
        <v>56</v>
      </c>
      <c r="B112" s="42">
        <f>VLOOKUP(A112,$AO$2:$AP$199,2,0)</f>
        <v>0</v>
      </c>
      <c r="C112" s="32" t="e">
        <f>VLOOKUP(B112,'Payroll list'!$B$7:AM$657,2,0)</f>
        <v>#N/A</v>
      </c>
      <c r="D112" s="40" t="e">
        <f>VLOOKUP(B112,'Payroll list'!$B$7:AM$657,3,0)</f>
        <v>#N/A</v>
      </c>
      <c r="E112" s="40" t="e">
        <f>VLOOKUP(B112,'Payroll list'!$B$7:$AM$657,4,0)</f>
        <v>#N/A</v>
      </c>
      <c r="F112" s="34" t="e">
        <f>VLOOKUP(B112,'Payroll list'!$B$7:$AM$657,5,0)</f>
        <v>#N/A</v>
      </c>
      <c r="G112" s="35" t="e">
        <f>VLOOKUP(B112,'Payroll list'!$B$7:$AM$657,6,0)</f>
        <v>#N/A</v>
      </c>
      <c r="H112" s="36" t="e">
        <f>VLOOKUP(B112,'Payroll list'!$B$7:$AM$657,7,0)</f>
        <v>#N/A</v>
      </c>
      <c r="I112" s="36" t="e">
        <f>VLOOKUP(B112,'Payroll list'!$B$7:$AM$657,8,0)</f>
        <v>#N/A</v>
      </c>
      <c r="J112" s="36" t="e">
        <f>VLOOKUP(B112,'Payroll list'!$B$7:$AM$657,9,0)</f>
        <v>#N/A</v>
      </c>
      <c r="K112" s="37" t="e">
        <f>VLOOKUP(B112,'Payroll list'!$B$7:$AM$657,10,0)</f>
        <v>#N/A</v>
      </c>
      <c r="L112" s="38" t="e">
        <f>VLOOKUP(B112,'Payroll list'!$B$7:$AM$657,11,0)</f>
        <v>#N/A</v>
      </c>
      <c r="M112" s="38" t="e">
        <f>VLOOKUP(B112,'Payroll list'!$B$7:$AM$657,12,0)</f>
        <v>#N/A</v>
      </c>
      <c r="N112" s="33" t="e">
        <f>VLOOKUP(B112,'Payroll list'!$B$7:AX$657,13,0)</f>
        <v>#N/A</v>
      </c>
      <c r="O112" s="39" t="e">
        <f>VLOOKUP(B112,'Payroll list'!$B$7:AM$657,14,0)</f>
        <v>#N/A</v>
      </c>
      <c r="P112" s="33" t="e">
        <f>VLOOKUP(B112,'Payroll list'!$B$7:AY$657,15,0)</f>
        <v>#N/A</v>
      </c>
      <c r="Q112" s="34" t="e">
        <f>VLOOKUP(B112,'Payroll list'!$B$7:AZ$657,16,0)</f>
        <v>#N/A</v>
      </c>
      <c r="R112" s="33" t="e">
        <f>VLOOKUP(B112,'Payroll list'!$B$7:AZ$657,17,0)</f>
        <v>#N/A</v>
      </c>
      <c r="S112" s="34" t="e">
        <f>VLOOKUP(B112,'Payroll list'!$B$7:BB$657,18,0)</f>
        <v>#N/A</v>
      </c>
      <c r="T112" s="34" t="e">
        <f>VLOOKUP(B112,'Payroll list'!$B$7:BC$657,19,0)</f>
        <v>#N/A</v>
      </c>
      <c r="U112" s="34" t="e">
        <f>VLOOKUP(B112,'Payroll list'!$B$7:BD$657,20,0)</f>
        <v>#N/A</v>
      </c>
      <c r="V112" s="34" t="e">
        <f>VLOOKUP(B112,'Payroll list'!$B$7:BE$657,21,0)</f>
        <v>#N/A</v>
      </c>
      <c r="W112" s="34" t="e">
        <f>VLOOKUP(B112,'Payroll list'!$B$7:BE$657,22,0)</f>
        <v>#N/A</v>
      </c>
      <c r="X112" s="34" t="e">
        <f>VLOOKUP(B112,'Payroll list'!$B$7:BF$657,23,0)</f>
        <v>#N/A</v>
      </c>
      <c r="Y112" s="34" t="e">
        <f>VLOOKUP(B112,'Payroll list'!$B$7:BG$657,24,0)</f>
        <v>#N/A</v>
      </c>
      <c r="Z112" s="34" t="e">
        <f>VLOOKUP(B112,'Payroll list'!$B$7:BH$657,25,0)</f>
        <v>#N/A</v>
      </c>
      <c r="AA112" s="34" t="e">
        <f>VLOOKUP(B112,'Payroll list'!$B$7:BI$657,26,0)</f>
        <v>#N/A</v>
      </c>
      <c r="AB112" s="34" t="e">
        <f>VLOOKUP(B112,'Payroll list'!$B$7:BJ$657,27,0)</f>
        <v>#N/A</v>
      </c>
      <c r="AC112" s="110" t="e">
        <f>VLOOKUP(B112,'Payroll list'!$B$7:BK$657,28,0)</f>
        <v>#N/A</v>
      </c>
      <c r="AD112" s="110" t="e">
        <f>VLOOKUP(B112,'Payroll list'!$B$7:BL$657,29,0)</f>
        <v>#N/A</v>
      </c>
      <c r="AE112" s="34" t="e">
        <f>VLOOKUP(B112,'Payroll list'!$B$7:$AE$645,30,0)</f>
        <v>#N/A</v>
      </c>
      <c r="AF112" s="34" t="e">
        <f>VLOOKUP(B112,'Payroll list'!$B$7:$AF$645,31,0)</f>
        <v>#N/A</v>
      </c>
      <c r="AG112" s="34" t="e">
        <f>VLOOKUP(B112,'Payroll list'!$B$7:$AG$645,32,0)</f>
        <v>#N/A</v>
      </c>
      <c r="AH112" s="34" t="e">
        <f>VLOOKUP(B112,'Payroll list'!$B$7:$AH$645,33,0)</f>
        <v>#N/A</v>
      </c>
      <c r="AI112" s="34" t="e">
        <f>VLOOKUP(B112,'Payroll list'!$B$7:$AI$645,34,0)</f>
        <v>#N/A</v>
      </c>
      <c r="AJ112" s="34" t="e">
        <f>VLOOKUP(B112,'Payroll list'!$B$7:$AJ$645,35,0)</f>
        <v>#N/A</v>
      </c>
      <c r="AK112" s="41" t="e">
        <f>VLOOKUP(B112,'Payroll list'!$B$7:$AK$645,36,0)</f>
        <v>#N/A</v>
      </c>
      <c r="AL112" s="31"/>
      <c r="AO112" s="107">
        <v>111</v>
      </c>
      <c r="AP112" s="45"/>
    </row>
    <row r="113" spans="1:42" ht="193.5" customHeight="1">
      <c r="A113" s="18" t="s">
        <v>35</v>
      </c>
      <c r="B113" s="21" t="s">
        <v>62</v>
      </c>
      <c r="C113" s="21" t="s">
        <v>63</v>
      </c>
      <c r="D113" s="20" t="s">
        <v>64</v>
      </c>
      <c r="E113" s="20" t="s">
        <v>38</v>
      </c>
      <c r="F113" s="20" t="s">
        <v>224</v>
      </c>
      <c r="G113" s="20" t="s">
        <v>39</v>
      </c>
      <c r="H113" s="20" t="s">
        <v>40</v>
      </c>
      <c r="I113" s="20" t="s">
        <v>225</v>
      </c>
      <c r="J113" s="20" t="s">
        <v>226</v>
      </c>
      <c r="K113" s="20" t="s">
        <v>41</v>
      </c>
      <c r="L113" s="20" t="s">
        <v>42</v>
      </c>
      <c r="M113" s="20" t="s">
        <v>43</v>
      </c>
      <c r="N113" s="20" t="s">
        <v>44</v>
      </c>
      <c r="O113" s="20" t="s">
        <v>45</v>
      </c>
      <c r="P113" s="20" t="s">
        <v>71</v>
      </c>
      <c r="Q113" s="20" t="s">
        <v>65</v>
      </c>
      <c r="R113" s="58" t="s">
        <v>70</v>
      </c>
      <c r="S113" s="59" t="s">
        <v>69</v>
      </c>
      <c r="T113" s="59" t="s">
        <v>171</v>
      </c>
      <c r="U113" s="59" t="s">
        <v>172</v>
      </c>
      <c r="V113" s="59" t="s">
        <v>173</v>
      </c>
      <c r="W113" s="59" t="s">
        <v>232</v>
      </c>
      <c r="X113" s="59" t="s">
        <v>217</v>
      </c>
      <c r="Y113" s="59" t="s">
        <v>117</v>
      </c>
      <c r="Z113" s="59" t="s">
        <v>174</v>
      </c>
      <c r="AA113" s="114" t="s">
        <v>175</v>
      </c>
      <c r="AB113" s="20" t="s">
        <v>46</v>
      </c>
      <c r="AC113" s="22" t="s">
        <v>47</v>
      </c>
      <c r="AD113" s="22" t="s">
        <v>48</v>
      </c>
      <c r="AE113" s="23" t="s">
        <v>179</v>
      </c>
      <c r="AF113" s="23" t="s">
        <v>400</v>
      </c>
      <c r="AG113" s="23" t="s">
        <v>180</v>
      </c>
      <c r="AH113" s="23" t="s">
        <v>181</v>
      </c>
      <c r="AI113" s="142" t="s">
        <v>182</v>
      </c>
      <c r="AJ113" s="143" t="s">
        <v>417</v>
      </c>
      <c r="AK113" s="142" t="s">
        <v>184</v>
      </c>
      <c r="AL113" s="144" t="s">
        <v>190</v>
      </c>
      <c r="AO113" s="107">
        <v>112</v>
      </c>
      <c r="AP113" s="45"/>
    </row>
    <row r="114" spans="1:42" ht="93.75" customHeight="1">
      <c r="A114" s="107">
        <v>57</v>
      </c>
      <c r="B114" s="42">
        <f>VLOOKUP(A114,$AO$2:$AP$199,2,0)</f>
        <v>0</v>
      </c>
      <c r="C114" s="32" t="e">
        <f>VLOOKUP(B114,'Payroll list'!$B$7:AM$657,2,0)</f>
        <v>#N/A</v>
      </c>
      <c r="D114" s="40" t="e">
        <f>VLOOKUP(B114,'Payroll list'!$B$7:AM$657,3,0)</f>
        <v>#N/A</v>
      </c>
      <c r="E114" s="40" t="e">
        <f>VLOOKUP(B114,'Payroll list'!$B$7:$AM$657,4,0)</f>
        <v>#N/A</v>
      </c>
      <c r="F114" s="34" t="e">
        <f>VLOOKUP(B114,'Payroll list'!$B$7:$AM$657,5,0)</f>
        <v>#N/A</v>
      </c>
      <c r="G114" s="35" t="e">
        <f>VLOOKUP(B114,'Payroll list'!$B$7:$AM$657,6,0)</f>
        <v>#N/A</v>
      </c>
      <c r="H114" s="36" t="e">
        <f>VLOOKUP(B114,'Payroll list'!$B$7:$AM$657,7,0)</f>
        <v>#N/A</v>
      </c>
      <c r="I114" s="36" t="e">
        <f>VLOOKUP(B114,'Payroll list'!$B$7:$AM$657,8,0)</f>
        <v>#N/A</v>
      </c>
      <c r="J114" s="36" t="e">
        <f>VLOOKUP(B114,'Payroll list'!$B$7:$AM$657,9,0)</f>
        <v>#N/A</v>
      </c>
      <c r="K114" s="37" t="e">
        <f>VLOOKUP(B114,'Payroll list'!$B$7:$AM$657,10,0)</f>
        <v>#N/A</v>
      </c>
      <c r="L114" s="38" t="e">
        <f>VLOOKUP(B114,'Payroll list'!$B$7:$AM$657,11,0)</f>
        <v>#N/A</v>
      </c>
      <c r="M114" s="38" t="e">
        <f>VLOOKUP(B114,'Payroll list'!$B$7:$AM$657,12,0)</f>
        <v>#N/A</v>
      </c>
      <c r="N114" s="33" t="e">
        <f>VLOOKUP(B114,'Payroll list'!$B$7:AX$657,13,0)</f>
        <v>#N/A</v>
      </c>
      <c r="O114" s="39" t="e">
        <f>VLOOKUP(B114,'Payroll list'!$B$7:AM$657,14,0)</f>
        <v>#N/A</v>
      </c>
      <c r="P114" s="33" t="e">
        <f>VLOOKUP(B114,'Payroll list'!$B$7:AY$657,15,0)</f>
        <v>#N/A</v>
      </c>
      <c r="Q114" s="34" t="e">
        <f>VLOOKUP(B114,'Payroll list'!$B$7:AZ$657,16,0)</f>
        <v>#N/A</v>
      </c>
      <c r="R114" s="33" t="e">
        <f>VLOOKUP(B114,'Payroll list'!$B$7:AZ$657,17,0)</f>
        <v>#N/A</v>
      </c>
      <c r="S114" s="34" t="e">
        <f>VLOOKUP(B114,'Payroll list'!$B$7:BB$657,18,0)</f>
        <v>#N/A</v>
      </c>
      <c r="T114" s="34" t="e">
        <f>VLOOKUP(B114,'Payroll list'!$B$7:BC$657,19,0)</f>
        <v>#N/A</v>
      </c>
      <c r="U114" s="34" t="e">
        <f>VLOOKUP(B114,'Payroll list'!$B$7:BD$657,20,0)</f>
        <v>#N/A</v>
      </c>
      <c r="V114" s="34" t="e">
        <f>VLOOKUP(B114,'Payroll list'!$B$7:BE$657,21,0)</f>
        <v>#N/A</v>
      </c>
      <c r="W114" s="34" t="e">
        <f>VLOOKUP(B114,'Payroll list'!$B$7:BE$657,22,0)</f>
        <v>#N/A</v>
      </c>
      <c r="X114" s="34" t="e">
        <f>VLOOKUP(B114,'Payroll list'!$B$7:BF$657,23,0)</f>
        <v>#N/A</v>
      </c>
      <c r="Y114" s="34" t="e">
        <f>VLOOKUP(B114,'Payroll list'!$B$7:BG$657,24,0)</f>
        <v>#N/A</v>
      </c>
      <c r="Z114" s="34" t="e">
        <f>VLOOKUP(B114,'Payroll list'!$B$7:BH$657,25,0)</f>
        <v>#N/A</v>
      </c>
      <c r="AA114" s="34" t="e">
        <f>VLOOKUP(B114,'Payroll list'!$B$7:BI$657,26,0)</f>
        <v>#N/A</v>
      </c>
      <c r="AB114" s="34" t="e">
        <f>VLOOKUP(B114,'Payroll list'!$B$7:BJ$657,27,0)</f>
        <v>#N/A</v>
      </c>
      <c r="AC114" s="110" t="e">
        <f>VLOOKUP(B114,'Payroll list'!$B$7:BK$657,28,0)</f>
        <v>#N/A</v>
      </c>
      <c r="AD114" s="110" t="e">
        <f>VLOOKUP(B114,'Payroll list'!$B$7:BL$657,29,0)</f>
        <v>#N/A</v>
      </c>
      <c r="AE114" s="34" t="e">
        <f>VLOOKUP(B114,'Payroll list'!$B$7:$AE$645,30,0)</f>
        <v>#N/A</v>
      </c>
      <c r="AF114" s="34" t="e">
        <f>VLOOKUP(B114,'Payroll list'!$B$7:$AF$645,31,0)</f>
        <v>#N/A</v>
      </c>
      <c r="AG114" s="34" t="e">
        <f>VLOOKUP(B114,'Payroll list'!$B$7:$AG$645,32,0)</f>
        <v>#N/A</v>
      </c>
      <c r="AH114" s="34" t="e">
        <f>VLOOKUP(B114,'Payroll list'!$B$7:$AH$645,33,0)</f>
        <v>#N/A</v>
      </c>
      <c r="AI114" s="34" t="e">
        <f>VLOOKUP(B114,'Payroll list'!$B$7:$AI$645,34,0)</f>
        <v>#N/A</v>
      </c>
      <c r="AJ114" s="34" t="e">
        <f>VLOOKUP(B114,'Payroll list'!$B$7:$AJ$645,35,0)</f>
        <v>#N/A</v>
      </c>
      <c r="AK114" s="41" t="e">
        <f>VLOOKUP(B114,'Payroll list'!$B$7:$AK$645,36,0)</f>
        <v>#N/A</v>
      </c>
      <c r="AL114" s="31"/>
      <c r="AO114" s="107">
        <v>113</v>
      </c>
      <c r="AP114" s="45"/>
    </row>
    <row r="115" spans="1:42" ht="193.5" customHeight="1">
      <c r="A115" s="18" t="s">
        <v>35</v>
      </c>
      <c r="B115" s="21" t="s">
        <v>62</v>
      </c>
      <c r="C115" s="21" t="s">
        <v>63</v>
      </c>
      <c r="D115" s="20" t="s">
        <v>64</v>
      </c>
      <c r="E115" s="20" t="s">
        <v>38</v>
      </c>
      <c r="F115" s="20" t="s">
        <v>224</v>
      </c>
      <c r="G115" s="20" t="s">
        <v>39</v>
      </c>
      <c r="H115" s="20" t="s">
        <v>40</v>
      </c>
      <c r="I115" s="20" t="s">
        <v>225</v>
      </c>
      <c r="J115" s="20" t="s">
        <v>226</v>
      </c>
      <c r="K115" s="20" t="s">
        <v>41</v>
      </c>
      <c r="L115" s="20" t="s">
        <v>42</v>
      </c>
      <c r="M115" s="20" t="s">
        <v>43</v>
      </c>
      <c r="N115" s="20" t="s">
        <v>44</v>
      </c>
      <c r="O115" s="20" t="s">
        <v>45</v>
      </c>
      <c r="P115" s="20" t="s">
        <v>71</v>
      </c>
      <c r="Q115" s="20" t="s">
        <v>65</v>
      </c>
      <c r="R115" s="58" t="s">
        <v>70</v>
      </c>
      <c r="S115" s="59" t="s">
        <v>69</v>
      </c>
      <c r="T115" s="59" t="s">
        <v>171</v>
      </c>
      <c r="U115" s="59" t="s">
        <v>172</v>
      </c>
      <c r="V115" s="59" t="s">
        <v>173</v>
      </c>
      <c r="W115" s="59" t="s">
        <v>232</v>
      </c>
      <c r="X115" s="59" t="s">
        <v>217</v>
      </c>
      <c r="Y115" s="59" t="s">
        <v>117</v>
      </c>
      <c r="Z115" s="59" t="s">
        <v>174</v>
      </c>
      <c r="AA115" s="114" t="s">
        <v>175</v>
      </c>
      <c r="AB115" s="20" t="s">
        <v>46</v>
      </c>
      <c r="AC115" s="22" t="s">
        <v>47</v>
      </c>
      <c r="AD115" s="22" t="s">
        <v>48</v>
      </c>
      <c r="AE115" s="23" t="s">
        <v>179</v>
      </c>
      <c r="AF115" s="23" t="s">
        <v>400</v>
      </c>
      <c r="AG115" s="23" t="s">
        <v>180</v>
      </c>
      <c r="AH115" s="23" t="s">
        <v>181</v>
      </c>
      <c r="AI115" s="142" t="s">
        <v>182</v>
      </c>
      <c r="AJ115" s="143" t="s">
        <v>417</v>
      </c>
      <c r="AK115" s="142" t="s">
        <v>184</v>
      </c>
      <c r="AL115" s="144" t="s">
        <v>190</v>
      </c>
      <c r="AO115" s="107">
        <v>114</v>
      </c>
      <c r="AP115" s="45"/>
    </row>
    <row r="116" spans="1:42" ht="93.75" customHeight="1">
      <c r="A116" s="107">
        <v>58</v>
      </c>
      <c r="B116" s="42">
        <f>VLOOKUP(A116,$AO$2:$AP$199,2,0)</f>
        <v>0</v>
      </c>
      <c r="C116" s="32" t="e">
        <f>VLOOKUP(B116,'Payroll list'!$B$7:AM$657,2,0)</f>
        <v>#N/A</v>
      </c>
      <c r="D116" s="40" t="e">
        <f>VLOOKUP(B116,'Payroll list'!$B$7:AM$657,3,0)</f>
        <v>#N/A</v>
      </c>
      <c r="E116" s="40" t="e">
        <f>VLOOKUP(B116,'Payroll list'!$B$7:$AM$657,4,0)</f>
        <v>#N/A</v>
      </c>
      <c r="F116" s="34" t="e">
        <f>VLOOKUP(B116,'Payroll list'!$B$7:$AM$657,5,0)</f>
        <v>#N/A</v>
      </c>
      <c r="G116" s="35" t="e">
        <f>VLOOKUP(B116,'Payroll list'!$B$7:$AM$657,6,0)</f>
        <v>#N/A</v>
      </c>
      <c r="H116" s="36" t="e">
        <f>VLOOKUP(B116,'Payroll list'!$B$7:$AM$657,7,0)</f>
        <v>#N/A</v>
      </c>
      <c r="I116" s="36" t="e">
        <f>VLOOKUP(B116,'Payroll list'!$B$7:$AM$657,8,0)</f>
        <v>#N/A</v>
      </c>
      <c r="J116" s="36" t="e">
        <f>VLOOKUP(B116,'Payroll list'!$B$7:$AM$657,9,0)</f>
        <v>#N/A</v>
      </c>
      <c r="K116" s="37" t="e">
        <f>VLOOKUP(B116,'Payroll list'!$B$7:$AM$657,10,0)</f>
        <v>#N/A</v>
      </c>
      <c r="L116" s="38" t="e">
        <f>VLOOKUP(B116,'Payroll list'!$B$7:$AM$657,11,0)</f>
        <v>#N/A</v>
      </c>
      <c r="M116" s="38" t="e">
        <f>VLOOKUP(B116,'Payroll list'!$B$7:$AM$657,12,0)</f>
        <v>#N/A</v>
      </c>
      <c r="N116" s="33" t="e">
        <f>VLOOKUP(B116,'Payroll list'!$B$7:AX$657,13,0)</f>
        <v>#N/A</v>
      </c>
      <c r="O116" s="39" t="e">
        <f>VLOOKUP(B116,'Payroll list'!$B$7:AM$657,14,0)</f>
        <v>#N/A</v>
      </c>
      <c r="P116" s="33" t="e">
        <f>VLOOKUP(B116,'Payroll list'!$B$7:AY$657,15,0)</f>
        <v>#N/A</v>
      </c>
      <c r="Q116" s="34" t="e">
        <f>VLOOKUP(B116,'Payroll list'!$B$7:AZ$657,16,0)</f>
        <v>#N/A</v>
      </c>
      <c r="R116" s="33" t="e">
        <f>VLOOKUP(B116,'Payroll list'!$B$7:AZ$657,17,0)</f>
        <v>#N/A</v>
      </c>
      <c r="S116" s="34" t="e">
        <f>VLOOKUP(B116,'Payroll list'!$B$7:BB$657,18,0)</f>
        <v>#N/A</v>
      </c>
      <c r="T116" s="34" t="e">
        <f>VLOOKUP(B116,'Payroll list'!$B$7:BC$657,19,0)</f>
        <v>#N/A</v>
      </c>
      <c r="U116" s="34" t="e">
        <f>VLOOKUP(B116,'Payroll list'!$B$7:BD$657,20,0)</f>
        <v>#N/A</v>
      </c>
      <c r="V116" s="34" t="e">
        <f>VLOOKUP(B116,'Payroll list'!$B$7:BE$657,21,0)</f>
        <v>#N/A</v>
      </c>
      <c r="W116" s="34" t="e">
        <f>VLOOKUP(B116,'Payroll list'!$B$7:BE$657,22,0)</f>
        <v>#N/A</v>
      </c>
      <c r="X116" s="34" t="e">
        <f>VLOOKUP(B116,'Payroll list'!$B$7:BF$657,23,0)</f>
        <v>#N/A</v>
      </c>
      <c r="Y116" s="34" t="e">
        <f>VLOOKUP(B116,'Payroll list'!$B$7:BG$657,24,0)</f>
        <v>#N/A</v>
      </c>
      <c r="Z116" s="34" t="e">
        <f>VLOOKUP(B116,'Payroll list'!$B$7:BH$657,25,0)</f>
        <v>#N/A</v>
      </c>
      <c r="AA116" s="34" t="e">
        <f>VLOOKUP(B116,'Payroll list'!$B$7:BI$657,26,0)</f>
        <v>#N/A</v>
      </c>
      <c r="AB116" s="34" t="e">
        <f>VLOOKUP(B116,'Payroll list'!$B$7:BJ$657,27,0)</f>
        <v>#N/A</v>
      </c>
      <c r="AC116" s="110" t="e">
        <f>VLOOKUP(B116,'Payroll list'!$B$7:BK$657,28,0)</f>
        <v>#N/A</v>
      </c>
      <c r="AD116" s="110" t="e">
        <f>VLOOKUP(B116,'Payroll list'!$B$7:BL$657,29,0)</f>
        <v>#N/A</v>
      </c>
      <c r="AE116" s="34" t="e">
        <f>VLOOKUP(B116,'Payroll list'!$B$7:$AE$645,30,0)</f>
        <v>#N/A</v>
      </c>
      <c r="AF116" s="34" t="e">
        <f>VLOOKUP(B116,'Payroll list'!$B$7:$AF$645,31,0)</f>
        <v>#N/A</v>
      </c>
      <c r="AG116" s="34" t="e">
        <f>VLOOKUP(B116,'Payroll list'!$B$7:$AG$645,32,0)</f>
        <v>#N/A</v>
      </c>
      <c r="AH116" s="34" t="e">
        <f>VLOOKUP(B116,'Payroll list'!$B$7:$AH$645,33,0)</f>
        <v>#N/A</v>
      </c>
      <c r="AI116" s="34" t="e">
        <f>VLOOKUP(B116,'Payroll list'!$B$7:$AI$645,34,0)</f>
        <v>#N/A</v>
      </c>
      <c r="AJ116" s="34" t="e">
        <f>VLOOKUP(B116,'Payroll list'!$B$7:$AJ$645,35,0)</f>
        <v>#N/A</v>
      </c>
      <c r="AK116" s="41" t="e">
        <f>VLOOKUP(B116,'Payroll list'!$B$7:$AK$645,36,0)</f>
        <v>#N/A</v>
      </c>
      <c r="AL116" s="31"/>
      <c r="AO116" s="107">
        <v>115</v>
      </c>
      <c r="AP116" s="45"/>
    </row>
    <row r="117" spans="1:42" ht="193.5" customHeight="1">
      <c r="A117" s="18" t="s">
        <v>35</v>
      </c>
      <c r="B117" s="21" t="s">
        <v>62</v>
      </c>
      <c r="C117" s="21" t="s">
        <v>63</v>
      </c>
      <c r="D117" s="20" t="s">
        <v>64</v>
      </c>
      <c r="E117" s="20" t="s">
        <v>38</v>
      </c>
      <c r="F117" s="20" t="s">
        <v>224</v>
      </c>
      <c r="G117" s="20" t="s">
        <v>39</v>
      </c>
      <c r="H117" s="20" t="s">
        <v>40</v>
      </c>
      <c r="I117" s="20" t="s">
        <v>225</v>
      </c>
      <c r="J117" s="20" t="s">
        <v>226</v>
      </c>
      <c r="K117" s="20" t="s">
        <v>41</v>
      </c>
      <c r="L117" s="20" t="s">
        <v>42</v>
      </c>
      <c r="M117" s="20" t="s">
        <v>43</v>
      </c>
      <c r="N117" s="20" t="s">
        <v>44</v>
      </c>
      <c r="O117" s="20" t="s">
        <v>45</v>
      </c>
      <c r="P117" s="20" t="s">
        <v>71</v>
      </c>
      <c r="Q117" s="20" t="s">
        <v>65</v>
      </c>
      <c r="R117" s="58" t="s">
        <v>70</v>
      </c>
      <c r="S117" s="59" t="s">
        <v>69</v>
      </c>
      <c r="T117" s="59" t="s">
        <v>171</v>
      </c>
      <c r="U117" s="59" t="s">
        <v>172</v>
      </c>
      <c r="V117" s="59" t="s">
        <v>173</v>
      </c>
      <c r="W117" s="59" t="s">
        <v>232</v>
      </c>
      <c r="X117" s="59" t="s">
        <v>217</v>
      </c>
      <c r="Y117" s="59" t="s">
        <v>117</v>
      </c>
      <c r="Z117" s="59" t="s">
        <v>174</v>
      </c>
      <c r="AA117" s="114" t="s">
        <v>175</v>
      </c>
      <c r="AB117" s="20" t="s">
        <v>46</v>
      </c>
      <c r="AC117" s="22" t="s">
        <v>47</v>
      </c>
      <c r="AD117" s="22" t="s">
        <v>48</v>
      </c>
      <c r="AE117" s="23" t="s">
        <v>179</v>
      </c>
      <c r="AF117" s="23" t="s">
        <v>400</v>
      </c>
      <c r="AG117" s="23" t="s">
        <v>180</v>
      </c>
      <c r="AH117" s="23" t="s">
        <v>181</v>
      </c>
      <c r="AI117" s="142" t="s">
        <v>182</v>
      </c>
      <c r="AJ117" s="143" t="s">
        <v>417</v>
      </c>
      <c r="AK117" s="142" t="s">
        <v>184</v>
      </c>
      <c r="AL117" s="144" t="s">
        <v>190</v>
      </c>
      <c r="AO117" s="107">
        <v>116</v>
      </c>
      <c r="AP117" s="45"/>
    </row>
    <row r="118" spans="1:42" ht="93.75" customHeight="1">
      <c r="A118" s="107">
        <v>59</v>
      </c>
      <c r="B118" s="42">
        <f>VLOOKUP(A118,$AO$2:$AP$199,2,0)</f>
        <v>0</v>
      </c>
      <c r="C118" s="32" t="e">
        <f>VLOOKUP(B118,'Payroll list'!$B$7:AM$657,2,0)</f>
        <v>#N/A</v>
      </c>
      <c r="D118" s="40" t="e">
        <f>VLOOKUP(B118,'Payroll list'!$B$7:AM$657,3,0)</f>
        <v>#N/A</v>
      </c>
      <c r="E118" s="40" t="e">
        <f>VLOOKUP(B118,'Payroll list'!$B$7:$AM$657,4,0)</f>
        <v>#N/A</v>
      </c>
      <c r="F118" s="34" t="e">
        <f>VLOOKUP(B118,'Payroll list'!$B$7:$AM$657,5,0)</f>
        <v>#N/A</v>
      </c>
      <c r="G118" s="35" t="e">
        <f>VLOOKUP(B118,'Payroll list'!$B$7:$AM$657,6,0)</f>
        <v>#N/A</v>
      </c>
      <c r="H118" s="36" t="e">
        <f>VLOOKUP(B118,'Payroll list'!$B$7:$AM$657,7,0)</f>
        <v>#N/A</v>
      </c>
      <c r="I118" s="36" t="e">
        <f>VLOOKUP(B118,'Payroll list'!$B$7:$AM$657,8,0)</f>
        <v>#N/A</v>
      </c>
      <c r="J118" s="36" t="e">
        <f>VLOOKUP(B118,'Payroll list'!$B$7:$AM$657,9,0)</f>
        <v>#N/A</v>
      </c>
      <c r="K118" s="37" t="e">
        <f>VLOOKUP(B118,'Payroll list'!$B$7:$AM$657,10,0)</f>
        <v>#N/A</v>
      </c>
      <c r="L118" s="38" t="e">
        <f>VLOOKUP(B118,'Payroll list'!$B$7:$AM$657,11,0)</f>
        <v>#N/A</v>
      </c>
      <c r="M118" s="38" t="e">
        <f>VLOOKUP(B118,'Payroll list'!$B$7:$AM$657,12,0)</f>
        <v>#N/A</v>
      </c>
      <c r="N118" s="33" t="e">
        <f>VLOOKUP(B118,'Payroll list'!$B$7:AX$657,13,0)</f>
        <v>#N/A</v>
      </c>
      <c r="O118" s="39" t="e">
        <f>VLOOKUP(B118,'Payroll list'!$B$7:AM$657,14,0)</f>
        <v>#N/A</v>
      </c>
      <c r="P118" s="33" t="e">
        <f>VLOOKUP(B118,'Payroll list'!$B$7:AY$657,15,0)</f>
        <v>#N/A</v>
      </c>
      <c r="Q118" s="34" t="e">
        <f>VLOOKUP(B118,'Payroll list'!$B$7:AZ$657,16,0)</f>
        <v>#N/A</v>
      </c>
      <c r="R118" s="33" t="e">
        <f>VLOOKUP(B118,'Payroll list'!$B$7:AZ$657,17,0)</f>
        <v>#N/A</v>
      </c>
      <c r="S118" s="34" t="e">
        <f>VLOOKUP(B118,'Payroll list'!$B$7:BB$657,18,0)</f>
        <v>#N/A</v>
      </c>
      <c r="T118" s="34" t="e">
        <f>VLOOKUP(B118,'Payroll list'!$B$7:BC$657,19,0)</f>
        <v>#N/A</v>
      </c>
      <c r="U118" s="34" t="e">
        <f>VLOOKUP(B118,'Payroll list'!$B$7:BD$657,20,0)</f>
        <v>#N/A</v>
      </c>
      <c r="V118" s="34" t="e">
        <f>VLOOKUP(B118,'Payroll list'!$B$7:BE$657,21,0)</f>
        <v>#N/A</v>
      </c>
      <c r="W118" s="34" t="e">
        <f>VLOOKUP(B118,'Payroll list'!$B$7:BE$657,22,0)</f>
        <v>#N/A</v>
      </c>
      <c r="X118" s="34" t="e">
        <f>VLOOKUP(B118,'Payroll list'!$B$7:BF$657,23,0)</f>
        <v>#N/A</v>
      </c>
      <c r="Y118" s="34" t="e">
        <f>VLOOKUP(B118,'Payroll list'!$B$7:BG$657,24,0)</f>
        <v>#N/A</v>
      </c>
      <c r="Z118" s="34" t="e">
        <f>VLOOKUP(B118,'Payroll list'!$B$7:BH$657,25,0)</f>
        <v>#N/A</v>
      </c>
      <c r="AA118" s="34" t="e">
        <f>VLOOKUP(B118,'Payroll list'!$B$7:BI$657,26,0)</f>
        <v>#N/A</v>
      </c>
      <c r="AB118" s="34" t="e">
        <f>VLOOKUP(B118,'Payroll list'!$B$7:BJ$657,27,0)</f>
        <v>#N/A</v>
      </c>
      <c r="AC118" s="110" t="e">
        <f>VLOOKUP(B118,'Payroll list'!$B$7:BK$657,28,0)</f>
        <v>#N/A</v>
      </c>
      <c r="AD118" s="110" t="e">
        <f>VLOOKUP(B118,'Payroll list'!$B$7:BL$657,29,0)</f>
        <v>#N/A</v>
      </c>
      <c r="AE118" s="34" t="e">
        <f>VLOOKUP(B118,'Payroll list'!$B$7:$AE$645,30,0)</f>
        <v>#N/A</v>
      </c>
      <c r="AF118" s="34" t="e">
        <f>VLOOKUP(B118,'Payroll list'!$B$7:$AF$645,31,0)</f>
        <v>#N/A</v>
      </c>
      <c r="AG118" s="34" t="e">
        <f>VLOOKUP(B118,'Payroll list'!$B$7:$AG$645,32,0)</f>
        <v>#N/A</v>
      </c>
      <c r="AH118" s="34" t="e">
        <f>VLOOKUP(B118,'Payroll list'!$B$7:$AH$645,33,0)</f>
        <v>#N/A</v>
      </c>
      <c r="AI118" s="34" t="e">
        <f>VLOOKUP(B118,'Payroll list'!$B$7:$AI$645,34,0)</f>
        <v>#N/A</v>
      </c>
      <c r="AJ118" s="34" t="e">
        <f>VLOOKUP(B118,'Payroll list'!$B$7:$AJ$645,35,0)</f>
        <v>#N/A</v>
      </c>
      <c r="AK118" s="41" t="e">
        <f>VLOOKUP(B118,'Payroll list'!$B$7:$AK$645,36,0)</f>
        <v>#N/A</v>
      </c>
      <c r="AL118" s="31"/>
      <c r="AO118" s="107">
        <v>117</v>
      </c>
      <c r="AP118" s="45"/>
    </row>
    <row r="119" spans="1:42" ht="193.5" customHeight="1">
      <c r="A119" s="18" t="s">
        <v>35</v>
      </c>
      <c r="B119" s="21" t="s">
        <v>62</v>
      </c>
      <c r="C119" s="21" t="s">
        <v>63</v>
      </c>
      <c r="D119" s="20" t="s">
        <v>64</v>
      </c>
      <c r="E119" s="20" t="s">
        <v>38</v>
      </c>
      <c r="F119" s="20" t="s">
        <v>224</v>
      </c>
      <c r="G119" s="20" t="s">
        <v>39</v>
      </c>
      <c r="H119" s="20" t="s">
        <v>40</v>
      </c>
      <c r="I119" s="20" t="s">
        <v>225</v>
      </c>
      <c r="J119" s="20" t="s">
        <v>226</v>
      </c>
      <c r="K119" s="20" t="s">
        <v>41</v>
      </c>
      <c r="L119" s="20" t="s">
        <v>42</v>
      </c>
      <c r="M119" s="20" t="s">
        <v>43</v>
      </c>
      <c r="N119" s="20" t="s">
        <v>44</v>
      </c>
      <c r="O119" s="20" t="s">
        <v>45</v>
      </c>
      <c r="P119" s="20" t="s">
        <v>71</v>
      </c>
      <c r="Q119" s="20" t="s">
        <v>65</v>
      </c>
      <c r="R119" s="58" t="s">
        <v>70</v>
      </c>
      <c r="S119" s="59" t="s">
        <v>69</v>
      </c>
      <c r="T119" s="59" t="s">
        <v>171</v>
      </c>
      <c r="U119" s="59" t="s">
        <v>172</v>
      </c>
      <c r="V119" s="59" t="s">
        <v>173</v>
      </c>
      <c r="W119" s="59" t="s">
        <v>232</v>
      </c>
      <c r="X119" s="59" t="s">
        <v>217</v>
      </c>
      <c r="Y119" s="59" t="s">
        <v>117</v>
      </c>
      <c r="Z119" s="59" t="s">
        <v>174</v>
      </c>
      <c r="AA119" s="114" t="s">
        <v>175</v>
      </c>
      <c r="AB119" s="20" t="s">
        <v>46</v>
      </c>
      <c r="AC119" s="22" t="s">
        <v>47</v>
      </c>
      <c r="AD119" s="22" t="s">
        <v>48</v>
      </c>
      <c r="AE119" s="23" t="s">
        <v>179</v>
      </c>
      <c r="AF119" s="23" t="s">
        <v>400</v>
      </c>
      <c r="AG119" s="23" t="s">
        <v>180</v>
      </c>
      <c r="AH119" s="23" t="s">
        <v>181</v>
      </c>
      <c r="AI119" s="142" t="s">
        <v>182</v>
      </c>
      <c r="AJ119" s="143" t="s">
        <v>417</v>
      </c>
      <c r="AK119" s="142" t="s">
        <v>184</v>
      </c>
      <c r="AL119" s="144" t="s">
        <v>190</v>
      </c>
      <c r="AO119" s="107">
        <v>118</v>
      </c>
      <c r="AP119" s="53"/>
    </row>
    <row r="120" spans="1:42" ht="93.75" customHeight="1">
      <c r="A120" s="107">
        <v>60</v>
      </c>
      <c r="B120" s="42">
        <f>VLOOKUP(A120,$AO$2:$AP$199,2,0)</f>
        <v>0</v>
      </c>
      <c r="C120" s="32" t="e">
        <f>VLOOKUP(B120,'Payroll list'!$B$7:AM$657,2,0)</f>
        <v>#N/A</v>
      </c>
      <c r="D120" s="40" t="e">
        <f>VLOOKUP(B120,'Payroll list'!$B$7:AM$657,3,0)</f>
        <v>#N/A</v>
      </c>
      <c r="E120" s="40" t="e">
        <f>VLOOKUP(B120,'Payroll list'!$B$7:$AM$657,4,0)</f>
        <v>#N/A</v>
      </c>
      <c r="F120" s="34" t="e">
        <f>VLOOKUP(B120,'Payroll list'!$B$7:$AM$657,5,0)</f>
        <v>#N/A</v>
      </c>
      <c r="G120" s="35" t="e">
        <f>VLOOKUP(B120,'Payroll list'!$B$7:$AM$657,6,0)</f>
        <v>#N/A</v>
      </c>
      <c r="H120" s="36" t="e">
        <f>VLOOKUP(B120,'Payroll list'!$B$7:$AM$657,7,0)</f>
        <v>#N/A</v>
      </c>
      <c r="I120" s="36" t="e">
        <f>VLOOKUP(B120,'Payroll list'!$B$7:$AM$657,8,0)</f>
        <v>#N/A</v>
      </c>
      <c r="J120" s="36" t="e">
        <f>VLOOKUP(B120,'Payroll list'!$B$7:$AM$657,9,0)</f>
        <v>#N/A</v>
      </c>
      <c r="K120" s="37" t="e">
        <f>VLOOKUP(B120,'Payroll list'!$B$7:$AM$657,10,0)</f>
        <v>#N/A</v>
      </c>
      <c r="L120" s="38" t="e">
        <f>VLOOKUP(B120,'Payroll list'!$B$7:$AM$657,11,0)</f>
        <v>#N/A</v>
      </c>
      <c r="M120" s="38" t="e">
        <f>VLOOKUP(B120,'Payroll list'!$B$7:$AM$657,12,0)</f>
        <v>#N/A</v>
      </c>
      <c r="N120" s="33" t="e">
        <f>VLOOKUP(B120,'Payroll list'!$B$7:AX$657,13,0)</f>
        <v>#N/A</v>
      </c>
      <c r="O120" s="39" t="e">
        <f>VLOOKUP(B120,'Payroll list'!$B$7:AM$657,14,0)</f>
        <v>#N/A</v>
      </c>
      <c r="P120" s="33" t="e">
        <f>VLOOKUP(B120,'Payroll list'!$B$7:AY$657,15,0)</f>
        <v>#N/A</v>
      </c>
      <c r="Q120" s="34" t="e">
        <f>VLOOKUP(B120,'Payroll list'!$B$7:AZ$657,16,0)</f>
        <v>#N/A</v>
      </c>
      <c r="R120" s="33" t="e">
        <f>VLOOKUP(B120,'Payroll list'!$B$7:AZ$657,17,0)</f>
        <v>#N/A</v>
      </c>
      <c r="S120" s="34" t="e">
        <f>VLOOKUP(B120,'Payroll list'!$B$7:BB$657,18,0)</f>
        <v>#N/A</v>
      </c>
      <c r="T120" s="34" t="e">
        <f>VLOOKUP(B120,'Payroll list'!$B$7:BC$657,19,0)</f>
        <v>#N/A</v>
      </c>
      <c r="U120" s="34" t="e">
        <f>VLOOKUP(B120,'Payroll list'!$B$7:BD$657,20,0)</f>
        <v>#N/A</v>
      </c>
      <c r="V120" s="34" t="e">
        <f>VLOOKUP(B120,'Payroll list'!$B$7:BE$657,21,0)</f>
        <v>#N/A</v>
      </c>
      <c r="W120" s="34" t="e">
        <f>VLOOKUP(B120,'Payroll list'!$B$7:BE$657,22,0)</f>
        <v>#N/A</v>
      </c>
      <c r="X120" s="34" t="e">
        <f>VLOOKUP(B120,'Payroll list'!$B$7:BF$657,23,0)</f>
        <v>#N/A</v>
      </c>
      <c r="Y120" s="34" t="e">
        <f>VLOOKUP(B120,'Payroll list'!$B$7:BG$657,24,0)</f>
        <v>#N/A</v>
      </c>
      <c r="Z120" s="34" t="e">
        <f>VLOOKUP(B120,'Payroll list'!$B$7:BH$657,25,0)</f>
        <v>#N/A</v>
      </c>
      <c r="AA120" s="34" t="e">
        <f>VLOOKUP(B120,'Payroll list'!$B$7:BI$657,26,0)</f>
        <v>#N/A</v>
      </c>
      <c r="AB120" s="34" t="e">
        <f>VLOOKUP(B120,'Payroll list'!$B$7:BJ$657,27,0)</f>
        <v>#N/A</v>
      </c>
      <c r="AC120" s="110" t="e">
        <f>VLOOKUP(B120,'Payroll list'!$B$7:BK$657,28,0)</f>
        <v>#N/A</v>
      </c>
      <c r="AD120" s="110" t="e">
        <f>VLOOKUP(B120,'Payroll list'!$B$7:BL$657,29,0)</f>
        <v>#N/A</v>
      </c>
      <c r="AE120" s="34" t="e">
        <f>VLOOKUP(B120,'Payroll list'!$B$7:$AE$645,30,0)</f>
        <v>#N/A</v>
      </c>
      <c r="AF120" s="34" t="e">
        <f>VLOOKUP(B120,'Payroll list'!$B$7:$AF$645,31,0)</f>
        <v>#N/A</v>
      </c>
      <c r="AG120" s="34" t="e">
        <f>VLOOKUP(B120,'Payroll list'!$B$7:$AG$645,32,0)</f>
        <v>#N/A</v>
      </c>
      <c r="AH120" s="34" t="e">
        <f>VLOOKUP(B120,'Payroll list'!$B$7:$AH$645,33,0)</f>
        <v>#N/A</v>
      </c>
      <c r="AI120" s="34" t="e">
        <f>VLOOKUP(B120,'Payroll list'!$B$7:$AI$645,34,0)</f>
        <v>#N/A</v>
      </c>
      <c r="AJ120" s="34" t="e">
        <f>VLOOKUP(B120,'Payroll list'!$B$7:$AJ$645,35,0)</f>
        <v>#N/A</v>
      </c>
      <c r="AK120" s="41" t="e">
        <f>VLOOKUP(B120,'Payroll list'!$B$7:$AK$645,36,0)</f>
        <v>#N/A</v>
      </c>
      <c r="AL120" s="31"/>
      <c r="AO120" s="107">
        <v>119</v>
      </c>
      <c r="AP120" s="53"/>
    </row>
    <row r="121" spans="1:42" ht="193.5" customHeight="1">
      <c r="A121" s="18" t="s">
        <v>35</v>
      </c>
      <c r="B121" s="21" t="s">
        <v>62</v>
      </c>
      <c r="C121" s="21" t="s">
        <v>63</v>
      </c>
      <c r="D121" s="20" t="s">
        <v>64</v>
      </c>
      <c r="E121" s="20" t="s">
        <v>38</v>
      </c>
      <c r="F121" s="20" t="s">
        <v>224</v>
      </c>
      <c r="G121" s="20" t="s">
        <v>39</v>
      </c>
      <c r="H121" s="20" t="s">
        <v>40</v>
      </c>
      <c r="I121" s="20" t="s">
        <v>225</v>
      </c>
      <c r="J121" s="20" t="s">
        <v>226</v>
      </c>
      <c r="K121" s="20" t="s">
        <v>41</v>
      </c>
      <c r="L121" s="20" t="s">
        <v>42</v>
      </c>
      <c r="M121" s="20" t="s">
        <v>43</v>
      </c>
      <c r="N121" s="20" t="s">
        <v>44</v>
      </c>
      <c r="O121" s="20" t="s">
        <v>45</v>
      </c>
      <c r="P121" s="20" t="s">
        <v>71</v>
      </c>
      <c r="Q121" s="20" t="s">
        <v>65</v>
      </c>
      <c r="R121" s="58" t="s">
        <v>70</v>
      </c>
      <c r="S121" s="59" t="s">
        <v>69</v>
      </c>
      <c r="T121" s="59" t="s">
        <v>171</v>
      </c>
      <c r="U121" s="59" t="s">
        <v>172</v>
      </c>
      <c r="V121" s="59" t="s">
        <v>173</v>
      </c>
      <c r="W121" s="59" t="s">
        <v>232</v>
      </c>
      <c r="X121" s="59" t="s">
        <v>217</v>
      </c>
      <c r="Y121" s="59" t="s">
        <v>117</v>
      </c>
      <c r="Z121" s="59" t="s">
        <v>174</v>
      </c>
      <c r="AA121" s="114" t="s">
        <v>175</v>
      </c>
      <c r="AB121" s="20" t="s">
        <v>46</v>
      </c>
      <c r="AC121" s="22" t="s">
        <v>47</v>
      </c>
      <c r="AD121" s="22" t="s">
        <v>48</v>
      </c>
      <c r="AE121" s="23" t="s">
        <v>179</v>
      </c>
      <c r="AF121" s="23" t="s">
        <v>400</v>
      </c>
      <c r="AG121" s="23" t="s">
        <v>180</v>
      </c>
      <c r="AH121" s="23" t="s">
        <v>181</v>
      </c>
      <c r="AI121" s="142" t="s">
        <v>182</v>
      </c>
      <c r="AJ121" s="143" t="s">
        <v>417</v>
      </c>
      <c r="AK121" s="142" t="s">
        <v>184</v>
      </c>
      <c r="AL121" s="144" t="s">
        <v>190</v>
      </c>
      <c r="AO121" s="107">
        <v>120</v>
      </c>
      <c r="AP121" s="45"/>
    </row>
    <row r="122" spans="1:42" ht="93.75" customHeight="1">
      <c r="A122" s="107">
        <v>61</v>
      </c>
      <c r="B122" s="42">
        <f>VLOOKUP(A122,$AO$2:$AP$199,2,0)</f>
        <v>0</v>
      </c>
      <c r="C122" s="32" t="e">
        <f>VLOOKUP(B122,'Payroll list'!$B$7:AM$657,2,0)</f>
        <v>#N/A</v>
      </c>
      <c r="D122" s="40" t="e">
        <f>VLOOKUP(B122,'Payroll list'!$B$7:AM$657,3,0)</f>
        <v>#N/A</v>
      </c>
      <c r="E122" s="40" t="e">
        <f>VLOOKUP(B122,'Payroll list'!$B$7:$AM$657,4,0)</f>
        <v>#N/A</v>
      </c>
      <c r="F122" s="34" t="e">
        <f>VLOOKUP(B122,'Payroll list'!$B$7:$AM$657,5,0)</f>
        <v>#N/A</v>
      </c>
      <c r="G122" s="35" t="e">
        <f>VLOOKUP(B122,'Payroll list'!$B$7:$AM$657,6,0)</f>
        <v>#N/A</v>
      </c>
      <c r="H122" s="36" t="e">
        <f>VLOOKUP(B122,'Payroll list'!$B$7:$AM$657,7,0)</f>
        <v>#N/A</v>
      </c>
      <c r="I122" s="36" t="e">
        <f>VLOOKUP(B122,'Payroll list'!$B$7:$AM$657,8,0)</f>
        <v>#N/A</v>
      </c>
      <c r="J122" s="36" t="e">
        <f>VLOOKUP(B122,'Payroll list'!$B$7:$AM$657,9,0)</f>
        <v>#N/A</v>
      </c>
      <c r="K122" s="37" t="e">
        <f>VLOOKUP(B122,'Payroll list'!$B$7:$AM$657,10,0)</f>
        <v>#N/A</v>
      </c>
      <c r="L122" s="38" t="e">
        <f>VLOOKUP(B122,'Payroll list'!$B$7:$AM$657,11,0)</f>
        <v>#N/A</v>
      </c>
      <c r="M122" s="38" t="e">
        <f>VLOOKUP(B122,'Payroll list'!$B$7:$AM$657,12,0)</f>
        <v>#N/A</v>
      </c>
      <c r="N122" s="33" t="e">
        <f>VLOOKUP(B122,'Payroll list'!$B$7:AX$657,13,0)</f>
        <v>#N/A</v>
      </c>
      <c r="O122" s="39" t="e">
        <f>VLOOKUP(B122,'Payroll list'!$B$7:AM$657,14,0)</f>
        <v>#N/A</v>
      </c>
      <c r="P122" s="33" t="e">
        <f>VLOOKUP(B122,'Payroll list'!$B$7:AY$657,15,0)</f>
        <v>#N/A</v>
      </c>
      <c r="Q122" s="34" t="e">
        <f>VLOOKUP(B122,'Payroll list'!$B$7:AZ$657,16,0)</f>
        <v>#N/A</v>
      </c>
      <c r="R122" s="33" t="e">
        <f>VLOOKUP(B122,'Payroll list'!$B$7:AZ$657,17,0)</f>
        <v>#N/A</v>
      </c>
      <c r="S122" s="34" t="e">
        <f>VLOOKUP(B122,'Payroll list'!$B$7:BB$657,18,0)</f>
        <v>#N/A</v>
      </c>
      <c r="T122" s="34" t="e">
        <f>VLOOKUP(B122,'Payroll list'!$B$7:BC$657,19,0)</f>
        <v>#N/A</v>
      </c>
      <c r="U122" s="34" t="e">
        <f>VLOOKUP(B122,'Payroll list'!$B$7:BD$657,20,0)</f>
        <v>#N/A</v>
      </c>
      <c r="V122" s="34" t="e">
        <f>VLOOKUP(B122,'Payroll list'!$B$7:BE$657,21,0)</f>
        <v>#N/A</v>
      </c>
      <c r="W122" s="34" t="e">
        <f>VLOOKUP(B122,'Payroll list'!$B$7:BE$657,22,0)</f>
        <v>#N/A</v>
      </c>
      <c r="X122" s="34" t="e">
        <f>VLOOKUP(B122,'Payroll list'!$B$7:BF$657,23,0)</f>
        <v>#N/A</v>
      </c>
      <c r="Y122" s="34" t="e">
        <f>VLOOKUP(B122,'Payroll list'!$B$7:BG$657,24,0)</f>
        <v>#N/A</v>
      </c>
      <c r="Z122" s="34" t="e">
        <f>VLOOKUP(B122,'Payroll list'!$B$7:BH$657,25,0)</f>
        <v>#N/A</v>
      </c>
      <c r="AA122" s="34" t="e">
        <f>VLOOKUP(B122,'Payroll list'!$B$7:BI$657,26,0)</f>
        <v>#N/A</v>
      </c>
      <c r="AB122" s="34" t="e">
        <f>VLOOKUP(B122,'Payroll list'!$B$7:BJ$657,27,0)</f>
        <v>#N/A</v>
      </c>
      <c r="AC122" s="110" t="e">
        <f>VLOOKUP(B122,'Payroll list'!$B$7:BK$657,28,0)</f>
        <v>#N/A</v>
      </c>
      <c r="AD122" s="110" t="e">
        <f>VLOOKUP(B122,'Payroll list'!$B$7:BL$657,29,0)</f>
        <v>#N/A</v>
      </c>
      <c r="AE122" s="34" t="e">
        <f>VLOOKUP(B122,'Payroll list'!$B$7:$AE$645,30,0)</f>
        <v>#N/A</v>
      </c>
      <c r="AF122" s="34" t="e">
        <f>VLOOKUP(B122,'Payroll list'!$B$7:$AF$645,31,0)</f>
        <v>#N/A</v>
      </c>
      <c r="AG122" s="34" t="e">
        <f>VLOOKUP(B122,'Payroll list'!$B$7:$AG$645,32,0)</f>
        <v>#N/A</v>
      </c>
      <c r="AH122" s="34" t="e">
        <f>VLOOKUP(B122,'Payroll list'!$B$7:$AH$645,33,0)</f>
        <v>#N/A</v>
      </c>
      <c r="AI122" s="34" t="e">
        <f>VLOOKUP(B122,'Payroll list'!$B$7:$AI$645,34,0)</f>
        <v>#N/A</v>
      </c>
      <c r="AJ122" s="34" t="e">
        <f>VLOOKUP(B122,'Payroll list'!$B$7:$AJ$645,35,0)</f>
        <v>#N/A</v>
      </c>
      <c r="AK122" s="41" t="e">
        <f>VLOOKUP(B122,'Payroll list'!$B$7:$AK$645,36,0)</f>
        <v>#N/A</v>
      </c>
      <c r="AL122" s="31"/>
      <c r="AO122" s="107">
        <v>121</v>
      </c>
      <c r="AP122" s="45"/>
    </row>
    <row r="123" spans="1:42" ht="193.5" customHeight="1">
      <c r="A123" s="18" t="s">
        <v>35</v>
      </c>
      <c r="B123" s="21" t="s">
        <v>62</v>
      </c>
      <c r="C123" s="21" t="s">
        <v>63</v>
      </c>
      <c r="D123" s="20" t="s">
        <v>64</v>
      </c>
      <c r="E123" s="20" t="s">
        <v>38</v>
      </c>
      <c r="F123" s="20" t="s">
        <v>224</v>
      </c>
      <c r="G123" s="20" t="s">
        <v>39</v>
      </c>
      <c r="H123" s="20" t="s">
        <v>40</v>
      </c>
      <c r="I123" s="20" t="s">
        <v>225</v>
      </c>
      <c r="J123" s="20" t="s">
        <v>226</v>
      </c>
      <c r="K123" s="20" t="s">
        <v>41</v>
      </c>
      <c r="L123" s="20" t="s">
        <v>42</v>
      </c>
      <c r="M123" s="20" t="s">
        <v>43</v>
      </c>
      <c r="N123" s="20" t="s">
        <v>44</v>
      </c>
      <c r="O123" s="20" t="s">
        <v>45</v>
      </c>
      <c r="P123" s="20" t="s">
        <v>71</v>
      </c>
      <c r="Q123" s="20" t="s">
        <v>65</v>
      </c>
      <c r="R123" s="58" t="s">
        <v>70</v>
      </c>
      <c r="S123" s="59" t="s">
        <v>69</v>
      </c>
      <c r="T123" s="59" t="s">
        <v>171</v>
      </c>
      <c r="U123" s="59" t="s">
        <v>172</v>
      </c>
      <c r="V123" s="59" t="s">
        <v>173</v>
      </c>
      <c r="W123" s="59" t="s">
        <v>232</v>
      </c>
      <c r="X123" s="59" t="s">
        <v>217</v>
      </c>
      <c r="Y123" s="59" t="s">
        <v>117</v>
      </c>
      <c r="Z123" s="59" t="s">
        <v>174</v>
      </c>
      <c r="AA123" s="114" t="s">
        <v>175</v>
      </c>
      <c r="AB123" s="20" t="s">
        <v>46</v>
      </c>
      <c r="AC123" s="22" t="s">
        <v>47</v>
      </c>
      <c r="AD123" s="22" t="s">
        <v>48</v>
      </c>
      <c r="AE123" s="23" t="s">
        <v>179</v>
      </c>
      <c r="AF123" s="23" t="s">
        <v>400</v>
      </c>
      <c r="AG123" s="23" t="s">
        <v>180</v>
      </c>
      <c r="AH123" s="23" t="s">
        <v>181</v>
      </c>
      <c r="AI123" s="142" t="s">
        <v>182</v>
      </c>
      <c r="AJ123" s="143" t="s">
        <v>417</v>
      </c>
      <c r="AK123" s="142" t="s">
        <v>184</v>
      </c>
      <c r="AL123" s="144" t="s">
        <v>190</v>
      </c>
      <c r="AO123" s="107">
        <v>122</v>
      </c>
      <c r="AP123" s="45"/>
    </row>
    <row r="124" spans="1:42" ht="93.75" customHeight="1">
      <c r="A124" s="107">
        <v>62</v>
      </c>
      <c r="B124" s="42">
        <f>VLOOKUP(A124,$AO$2:$AP$199,2,0)</f>
        <v>0</v>
      </c>
      <c r="C124" s="32" t="e">
        <f>VLOOKUP(B124,'Payroll list'!$B$7:AM$657,2,0)</f>
        <v>#N/A</v>
      </c>
      <c r="D124" s="40" t="e">
        <f>VLOOKUP(B124,'Payroll list'!$B$7:AM$657,3,0)</f>
        <v>#N/A</v>
      </c>
      <c r="E124" s="40" t="e">
        <f>VLOOKUP(B124,'Payroll list'!$B$7:$AM$657,4,0)</f>
        <v>#N/A</v>
      </c>
      <c r="F124" s="34" t="e">
        <f>VLOOKUP(B124,'Payroll list'!$B$7:$AM$657,5,0)</f>
        <v>#N/A</v>
      </c>
      <c r="G124" s="35" t="e">
        <f>VLOOKUP(B124,'Payroll list'!$B$7:$AM$657,6,0)</f>
        <v>#N/A</v>
      </c>
      <c r="H124" s="36" t="e">
        <f>VLOOKUP(B124,'Payroll list'!$B$7:$AM$657,7,0)</f>
        <v>#N/A</v>
      </c>
      <c r="I124" s="36" t="e">
        <f>VLOOKUP(B124,'Payroll list'!$B$7:$AM$657,8,0)</f>
        <v>#N/A</v>
      </c>
      <c r="J124" s="36" t="e">
        <f>VLOOKUP(B124,'Payroll list'!$B$7:$AM$657,9,0)</f>
        <v>#N/A</v>
      </c>
      <c r="K124" s="37" t="e">
        <f>VLOOKUP(B124,'Payroll list'!$B$7:$AM$657,10,0)</f>
        <v>#N/A</v>
      </c>
      <c r="L124" s="38" t="e">
        <f>VLOOKUP(B124,'Payroll list'!$B$7:$AM$657,11,0)</f>
        <v>#N/A</v>
      </c>
      <c r="M124" s="38" t="e">
        <f>VLOOKUP(B124,'Payroll list'!$B$7:$AM$657,12,0)</f>
        <v>#N/A</v>
      </c>
      <c r="N124" s="33" t="e">
        <f>VLOOKUP(B124,'Payroll list'!$B$7:AX$657,13,0)</f>
        <v>#N/A</v>
      </c>
      <c r="O124" s="39" t="e">
        <f>VLOOKUP(B124,'Payroll list'!$B$7:AM$657,14,0)</f>
        <v>#N/A</v>
      </c>
      <c r="P124" s="33" t="e">
        <f>VLOOKUP(B124,'Payroll list'!$B$7:AY$657,15,0)</f>
        <v>#N/A</v>
      </c>
      <c r="Q124" s="34" t="e">
        <f>VLOOKUP(B124,'Payroll list'!$B$7:AZ$657,16,0)</f>
        <v>#N/A</v>
      </c>
      <c r="R124" s="33" t="e">
        <f>VLOOKUP(B124,'Payroll list'!$B$7:AZ$657,17,0)</f>
        <v>#N/A</v>
      </c>
      <c r="S124" s="34" t="e">
        <f>VLOOKUP(B124,'Payroll list'!$B$7:BB$657,18,0)</f>
        <v>#N/A</v>
      </c>
      <c r="T124" s="34" t="e">
        <f>VLOOKUP(B124,'Payroll list'!$B$7:BC$657,19,0)</f>
        <v>#N/A</v>
      </c>
      <c r="U124" s="34" t="e">
        <f>VLOOKUP(B124,'Payroll list'!$B$7:BD$657,20,0)</f>
        <v>#N/A</v>
      </c>
      <c r="V124" s="34" t="e">
        <f>VLOOKUP(B124,'Payroll list'!$B$7:BE$657,21,0)</f>
        <v>#N/A</v>
      </c>
      <c r="W124" s="34" t="e">
        <f>VLOOKUP(B124,'Payroll list'!$B$7:BE$657,22,0)</f>
        <v>#N/A</v>
      </c>
      <c r="X124" s="34" t="e">
        <f>VLOOKUP(B124,'Payroll list'!$B$7:BF$657,23,0)</f>
        <v>#N/A</v>
      </c>
      <c r="Y124" s="34" t="e">
        <f>VLOOKUP(B124,'Payroll list'!$B$7:BG$657,24,0)</f>
        <v>#N/A</v>
      </c>
      <c r="Z124" s="34" t="e">
        <f>VLOOKUP(B124,'Payroll list'!$B$7:BH$657,25,0)</f>
        <v>#N/A</v>
      </c>
      <c r="AA124" s="34" t="e">
        <f>VLOOKUP(B124,'Payroll list'!$B$7:BI$657,26,0)</f>
        <v>#N/A</v>
      </c>
      <c r="AB124" s="34" t="e">
        <f>VLOOKUP(B124,'Payroll list'!$B$7:BJ$657,27,0)</f>
        <v>#N/A</v>
      </c>
      <c r="AC124" s="110" t="e">
        <f>VLOOKUP(B124,'Payroll list'!$B$7:BK$657,28,0)</f>
        <v>#N/A</v>
      </c>
      <c r="AD124" s="110" t="e">
        <f>VLOOKUP(B124,'Payroll list'!$B$7:BL$657,29,0)</f>
        <v>#N/A</v>
      </c>
      <c r="AE124" s="34" t="e">
        <f>VLOOKUP(B124,'Payroll list'!$B$7:$AE$645,30,0)</f>
        <v>#N/A</v>
      </c>
      <c r="AF124" s="34" t="e">
        <f>VLOOKUP(B124,'Payroll list'!$B$7:$AF$645,31,0)</f>
        <v>#N/A</v>
      </c>
      <c r="AG124" s="34" t="e">
        <f>VLOOKUP(B124,'Payroll list'!$B$7:$AG$645,32,0)</f>
        <v>#N/A</v>
      </c>
      <c r="AH124" s="34" t="e">
        <f>VLOOKUP(B124,'Payroll list'!$B$7:$AH$645,33,0)</f>
        <v>#N/A</v>
      </c>
      <c r="AI124" s="34" t="e">
        <f>VLOOKUP(B124,'Payroll list'!$B$7:$AI$645,34,0)</f>
        <v>#N/A</v>
      </c>
      <c r="AJ124" s="34" t="e">
        <f>VLOOKUP(B124,'Payroll list'!$B$7:$AJ$645,35,0)</f>
        <v>#N/A</v>
      </c>
      <c r="AK124" s="41" t="e">
        <f>VLOOKUP(B124,'Payroll list'!$B$7:$AK$645,36,0)</f>
        <v>#N/A</v>
      </c>
      <c r="AL124" s="31"/>
      <c r="AO124" s="107">
        <v>123</v>
      </c>
      <c r="AP124" s="45"/>
    </row>
    <row r="125" spans="1:42" ht="193.5" customHeight="1">
      <c r="A125" s="18" t="s">
        <v>35</v>
      </c>
      <c r="B125" s="21" t="s">
        <v>62</v>
      </c>
      <c r="C125" s="21" t="s">
        <v>63</v>
      </c>
      <c r="D125" s="20" t="s">
        <v>64</v>
      </c>
      <c r="E125" s="20" t="s">
        <v>38</v>
      </c>
      <c r="F125" s="20" t="s">
        <v>224</v>
      </c>
      <c r="G125" s="20" t="s">
        <v>39</v>
      </c>
      <c r="H125" s="20" t="s">
        <v>40</v>
      </c>
      <c r="I125" s="20" t="s">
        <v>225</v>
      </c>
      <c r="J125" s="20" t="s">
        <v>226</v>
      </c>
      <c r="K125" s="20" t="s">
        <v>41</v>
      </c>
      <c r="L125" s="20" t="s">
        <v>42</v>
      </c>
      <c r="M125" s="20" t="s">
        <v>43</v>
      </c>
      <c r="N125" s="20" t="s">
        <v>44</v>
      </c>
      <c r="O125" s="20" t="s">
        <v>45</v>
      </c>
      <c r="P125" s="20" t="s">
        <v>71</v>
      </c>
      <c r="Q125" s="20" t="s">
        <v>65</v>
      </c>
      <c r="R125" s="58" t="s">
        <v>70</v>
      </c>
      <c r="S125" s="59" t="s">
        <v>69</v>
      </c>
      <c r="T125" s="59" t="s">
        <v>171</v>
      </c>
      <c r="U125" s="59" t="s">
        <v>172</v>
      </c>
      <c r="V125" s="59" t="s">
        <v>173</v>
      </c>
      <c r="W125" s="59" t="s">
        <v>232</v>
      </c>
      <c r="X125" s="59" t="s">
        <v>217</v>
      </c>
      <c r="Y125" s="59" t="s">
        <v>117</v>
      </c>
      <c r="Z125" s="59" t="s">
        <v>174</v>
      </c>
      <c r="AA125" s="114" t="s">
        <v>175</v>
      </c>
      <c r="AB125" s="20" t="s">
        <v>46</v>
      </c>
      <c r="AC125" s="22" t="s">
        <v>47</v>
      </c>
      <c r="AD125" s="22" t="s">
        <v>48</v>
      </c>
      <c r="AE125" s="23" t="s">
        <v>179</v>
      </c>
      <c r="AF125" s="23" t="s">
        <v>400</v>
      </c>
      <c r="AG125" s="23" t="s">
        <v>180</v>
      </c>
      <c r="AH125" s="23" t="s">
        <v>181</v>
      </c>
      <c r="AI125" s="142" t="s">
        <v>182</v>
      </c>
      <c r="AJ125" s="143" t="s">
        <v>417</v>
      </c>
      <c r="AK125" s="142" t="s">
        <v>184</v>
      </c>
      <c r="AL125" s="144" t="s">
        <v>190</v>
      </c>
      <c r="AO125" s="107">
        <v>124</v>
      </c>
      <c r="AP125" s="45"/>
    </row>
    <row r="126" spans="1:42" ht="93.75" customHeight="1">
      <c r="A126" s="107">
        <v>63</v>
      </c>
      <c r="B126" s="42">
        <f>VLOOKUP(A126,$AO$2:$AP$199,2,0)</f>
        <v>0</v>
      </c>
      <c r="C126" s="32" t="e">
        <f>VLOOKUP(B126,'Payroll list'!$B$7:AM$657,2,0)</f>
        <v>#N/A</v>
      </c>
      <c r="D126" s="40" t="e">
        <f>VLOOKUP(B126,'Payroll list'!$B$7:AM$657,3,0)</f>
        <v>#N/A</v>
      </c>
      <c r="E126" s="40" t="e">
        <f>VLOOKUP(B126,'Payroll list'!$B$7:$AM$657,4,0)</f>
        <v>#N/A</v>
      </c>
      <c r="F126" s="34" t="e">
        <f>VLOOKUP(B126,'Payroll list'!$B$7:$AM$657,5,0)</f>
        <v>#N/A</v>
      </c>
      <c r="G126" s="35" t="e">
        <f>VLOOKUP(B126,'Payroll list'!$B$7:$AM$657,6,0)</f>
        <v>#N/A</v>
      </c>
      <c r="H126" s="36" t="e">
        <f>VLOOKUP(B126,'Payroll list'!$B$7:$AM$657,7,0)</f>
        <v>#N/A</v>
      </c>
      <c r="I126" s="36" t="e">
        <f>VLOOKUP(B126,'Payroll list'!$B$7:$AM$657,8,0)</f>
        <v>#N/A</v>
      </c>
      <c r="J126" s="36" t="e">
        <f>VLOOKUP(B126,'Payroll list'!$B$7:$AM$657,9,0)</f>
        <v>#N/A</v>
      </c>
      <c r="K126" s="37" t="e">
        <f>VLOOKUP(B126,'Payroll list'!$B$7:$AM$657,10,0)</f>
        <v>#N/A</v>
      </c>
      <c r="L126" s="38" t="e">
        <f>VLOOKUP(B126,'Payroll list'!$B$7:$AM$657,11,0)</f>
        <v>#N/A</v>
      </c>
      <c r="M126" s="38" t="e">
        <f>VLOOKUP(B126,'Payroll list'!$B$7:$AM$657,12,0)</f>
        <v>#N/A</v>
      </c>
      <c r="N126" s="33" t="e">
        <f>VLOOKUP(B126,'Payroll list'!$B$7:AX$657,13,0)</f>
        <v>#N/A</v>
      </c>
      <c r="O126" s="39" t="e">
        <f>VLOOKUP(B126,'Payroll list'!$B$7:AM$657,14,0)</f>
        <v>#N/A</v>
      </c>
      <c r="P126" s="33" t="e">
        <f>VLOOKUP(B126,'Payroll list'!$B$7:AY$657,15,0)</f>
        <v>#N/A</v>
      </c>
      <c r="Q126" s="34" t="e">
        <f>VLOOKUP(B126,'Payroll list'!$B$7:AZ$657,16,0)</f>
        <v>#N/A</v>
      </c>
      <c r="R126" s="33" t="e">
        <f>VLOOKUP(B126,'Payroll list'!$B$7:AZ$657,17,0)</f>
        <v>#N/A</v>
      </c>
      <c r="S126" s="34" t="e">
        <f>VLOOKUP(B126,'Payroll list'!$B$7:BB$657,18,0)</f>
        <v>#N/A</v>
      </c>
      <c r="T126" s="34" t="e">
        <f>VLOOKUP(B126,'Payroll list'!$B$7:BC$657,19,0)</f>
        <v>#N/A</v>
      </c>
      <c r="U126" s="34" t="e">
        <f>VLOOKUP(B126,'Payroll list'!$B$7:BD$657,20,0)</f>
        <v>#N/A</v>
      </c>
      <c r="V126" s="34" t="e">
        <f>VLOOKUP(B126,'Payroll list'!$B$7:BE$657,21,0)</f>
        <v>#N/A</v>
      </c>
      <c r="W126" s="34" t="e">
        <f>VLOOKUP(B126,'Payroll list'!$B$7:BE$657,22,0)</f>
        <v>#N/A</v>
      </c>
      <c r="X126" s="34" t="e">
        <f>VLOOKUP(B126,'Payroll list'!$B$7:BF$657,23,0)</f>
        <v>#N/A</v>
      </c>
      <c r="Y126" s="34" t="e">
        <f>VLOOKUP(B126,'Payroll list'!$B$7:BG$657,24,0)</f>
        <v>#N/A</v>
      </c>
      <c r="Z126" s="34" t="e">
        <f>VLOOKUP(B126,'Payroll list'!$B$7:BH$657,25,0)</f>
        <v>#N/A</v>
      </c>
      <c r="AA126" s="34" t="e">
        <f>VLOOKUP(B126,'Payroll list'!$B$7:BI$657,26,0)</f>
        <v>#N/A</v>
      </c>
      <c r="AB126" s="34" t="e">
        <f>VLOOKUP(B126,'Payroll list'!$B$7:BJ$657,27,0)</f>
        <v>#N/A</v>
      </c>
      <c r="AC126" s="110" t="e">
        <f>VLOOKUP(B126,'Payroll list'!$B$7:BK$657,28,0)</f>
        <v>#N/A</v>
      </c>
      <c r="AD126" s="110" t="e">
        <f>VLOOKUP(B126,'Payroll list'!$B$7:BL$657,29,0)</f>
        <v>#N/A</v>
      </c>
      <c r="AE126" s="34" t="e">
        <f>VLOOKUP(B126,'Payroll list'!$B$7:$AE$645,30,0)</f>
        <v>#N/A</v>
      </c>
      <c r="AF126" s="34" t="e">
        <f>VLOOKUP(B126,'Payroll list'!$B$7:$AF$645,31,0)</f>
        <v>#N/A</v>
      </c>
      <c r="AG126" s="34" t="e">
        <f>VLOOKUP(B126,'Payroll list'!$B$7:$AG$645,32,0)</f>
        <v>#N/A</v>
      </c>
      <c r="AH126" s="34" t="e">
        <f>VLOOKUP(B126,'Payroll list'!$B$7:$AH$645,33,0)</f>
        <v>#N/A</v>
      </c>
      <c r="AI126" s="34" t="e">
        <f>VLOOKUP(B126,'Payroll list'!$B$7:$AI$645,34,0)</f>
        <v>#N/A</v>
      </c>
      <c r="AJ126" s="34" t="e">
        <f>VLOOKUP(B126,'Payroll list'!$B$7:$AJ$645,35,0)</f>
        <v>#N/A</v>
      </c>
      <c r="AK126" s="41" t="e">
        <f>VLOOKUP(B126,'Payroll list'!$B$7:$AK$645,36,0)</f>
        <v>#N/A</v>
      </c>
      <c r="AL126" s="31"/>
      <c r="AO126" s="107">
        <v>125</v>
      </c>
      <c r="AP126" s="45"/>
    </row>
    <row r="127" spans="1:42" ht="193.5" customHeight="1">
      <c r="A127" s="18" t="s">
        <v>35</v>
      </c>
      <c r="B127" s="21" t="s">
        <v>62</v>
      </c>
      <c r="C127" s="21" t="s">
        <v>63</v>
      </c>
      <c r="D127" s="20" t="s">
        <v>64</v>
      </c>
      <c r="E127" s="20" t="s">
        <v>38</v>
      </c>
      <c r="F127" s="20" t="s">
        <v>224</v>
      </c>
      <c r="G127" s="20" t="s">
        <v>39</v>
      </c>
      <c r="H127" s="20" t="s">
        <v>40</v>
      </c>
      <c r="I127" s="20" t="s">
        <v>225</v>
      </c>
      <c r="J127" s="20" t="s">
        <v>226</v>
      </c>
      <c r="K127" s="20" t="s">
        <v>41</v>
      </c>
      <c r="L127" s="20" t="s">
        <v>42</v>
      </c>
      <c r="M127" s="20" t="s">
        <v>43</v>
      </c>
      <c r="N127" s="20" t="s">
        <v>44</v>
      </c>
      <c r="O127" s="20" t="s">
        <v>45</v>
      </c>
      <c r="P127" s="20" t="s">
        <v>71</v>
      </c>
      <c r="Q127" s="20" t="s">
        <v>65</v>
      </c>
      <c r="R127" s="58" t="s">
        <v>70</v>
      </c>
      <c r="S127" s="59" t="s">
        <v>69</v>
      </c>
      <c r="T127" s="59" t="s">
        <v>171</v>
      </c>
      <c r="U127" s="59" t="s">
        <v>172</v>
      </c>
      <c r="V127" s="59" t="s">
        <v>173</v>
      </c>
      <c r="W127" s="59" t="s">
        <v>232</v>
      </c>
      <c r="X127" s="59" t="s">
        <v>217</v>
      </c>
      <c r="Y127" s="59" t="s">
        <v>117</v>
      </c>
      <c r="Z127" s="59" t="s">
        <v>174</v>
      </c>
      <c r="AA127" s="114" t="s">
        <v>175</v>
      </c>
      <c r="AB127" s="20" t="s">
        <v>46</v>
      </c>
      <c r="AC127" s="22" t="s">
        <v>47</v>
      </c>
      <c r="AD127" s="22" t="s">
        <v>48</v>
      </c>
      <c r="AE127" s="23" t="s">
        <v>179</v>
      </c>
      <c r="AF127" s="23" t="s">
        <v>400</v>
      </c>
      <c r="AG127" s="23" t="s">
        <v>180</v>
      </c>
      <c r="AH127" s="23" t="s">
        <v>181</v>
      </c>
      <c r="AI127" s="142" t="s">
        <v>182</v>
      </c>
      <c r="AJ127" s="143" t="s">
        <v>417</v>
      </c>
      <c r="AK127" s="142" t="s">
        <v>184</v>
      </c>
      <c r="AL127" s="144" t="s">
        <v>190</v>
      </c>
      <c r="AO127" s="107">
        <v>126</v>
      </c>
      <c r="AP127" s="45"/>
    </row>
    <row r="128" spans="1:42" ht="93.75" customHeight="1">
      <c r="A128" s="107">
        <v>64</v>
      </c>
      <c r="B128" s="42">
        <f>VLOOKUP(A128,$AO$2:$AP$199,2,0)</f>
        <v>0</v>
      </c>
      <c r="C128" s="32" t="e">
        <f>VLOOKUP(B128,'Payroll list'!$B$7:AM$657,2,0)</f>
        <v>#N/A</v>
      </c>
      <c r="D128" s="40" t="e">
        <f>VLOOKUP(B128,'Payroll list'!$B$7:AM$657,3,0)</f>
        <v>#N/A</v>
      </c>
      <c r="E128" s="40" t="e">
        <f>VLOOKUP(B128,'Payroll list'!$B$7:$AM$657,4,0)</f>
        <v>#N/A</v>
      </c>
      <c r="F128" s="34" t="e">
        <f>VLOOKUP(B128,'Payroll list'!$B$7:$AM$657,5,0)</f>
        <v>#N/A</v>
      </c>
      <c r="G128" s="35" t="e">
        <f>VLOOKUP(B128,'Payroll list'!$B$7:$AM$657,6,0)</f>
        <v>#N/A</v>
      </c>
      <c r="H128" s="36" t="e">
        <f>VLOOKUP(B128,'Payroll list'!$B$7:$AM$657,7,0)</f>
        <v>#N/A</v>
      </c>
      <c r="I128" s="36" t="e">
        <f>VLOOKUP(B128,'Payroll list'!$B$7:$AM$657,8,0)</f>
        <v>#N/A</v>
      </c>
      <c r="J128" s="36" t="e">
        <f>VLOOKUP(B128,'Payroll list'!$B$7:$AM$657,9,0)</f>
        <v>#N/A</v>
      </c>
      <c r="K128" s="37" t="e">
        <f>VLOOKUP(B128,'Payroll list'!$B$7:$AM$657,10,0)</f>
        <v>#N/A</v>
      </c>
      <c r="L128" s="38" t="e">
        <f>VLOOKUP(B128,'Payroll list'!$B$7:$AM$657,11,0)</f>
        <v>#N/A</v>
      </c>
      <c r="M128" s="38" t="e">
        <f>VLOOKUP(B128,'Payroll list'!$B$7:$AM$657,12,0)</f>
        <v>#N/A</v>
      </c>
      <c r="N128" s="33" t="e">
        <f>VLOOKUP(B128,'Payroll list'!$B$7:AX$657,13,0)</f>
        <v>#N/A</v>
      </c>
      <c r="O128" s="39" t="e">
        <f>VLOOKUP(B128,'Payroll list'!$B$7:AM$657,14,0)</f>
        <v>#N/A</v>
      </c>
      <c r="P128" s="33" t="e">
        <f>VLOOKUP(B128,'Payroll list'!$B$7:AY$657,15,0)</f>
        <v>#N/A</v>
      </c>
      <c r="Q128" s="34" t="e">
        <f>VLOOKUP(B128,'Payroll list'!$B$7:AZ$657,16,0)</f>
        <v>#N/A</v>
      </c>
      <c r="R128" s="33" t="e">
        <f>VLOOKUP(B128,'Payroll list'!$B$7:AZ$657,17,0)</f>
        <v>#N/A</v>
      </c>
      <c r="S128" s="34" t="e">
        <f>VLOOKUP(B128,'Payroll list'!$B$7:BB$657,18,0)</f>
        <v>#N/A</v>
      </c>
      <c r="T128" s="34" t="e">
        <f>VLOOKUP(B128,'Payroll list'!$B$7:BC$657,19,0)</f>
        <v>#N/A</v>
      </c>
      <c r="U128" s="34" t="e">
        <f>VLOOKUP(B128,'Payroll list'!$B$7:BD$657,20,0)</f>
        <v>#N/A</v>
      </c>
      <c r="V128" s="34" t="e">
        <f>VLOOKUP(B128,'Payroll list'!$B$7:BE$657,21,0)</f>
        <v>#N/A</v>
      </c>
      <c r="W128" s="34" t="e">
        <f>VLOOKUP(B128,'Payroll list'!$B$7:BE$657,22,0)</f>
        <v>#N/A</v>
      </c>
      <c r="X128" s="34" t="e">
        <f>VLOOKUP(B128,'Payroll list'!$B$7:BF$657,23,0)</f>
        <v>#N/A</v>
      </c>
      <c r="Y128" s="34" t="e">
        <f>VLOOKUP(B128,'Payroll list'!$B$7:BG$657,24,0)</f>
        <v>#N/A</v>
      </c>
      <c r="Z128" s="34" t="e">
        <f>VLOOKUP(B128,'Payroll list'!$B$7:BH$657,25,0)</f>
        <v>#N/A</v>
      </c>
      <c r="AA128" s="34" t="e">
        <f>VLOOKUP(B128,'Payroll list'!$B$7:BI$657,26,0)</f>
        <v>#N/A</v>
      </c>
      <c r="AB128" s="34" t="e">
        <f>VLOOKUP(B128,'Payroll list'!$B$7:BJ$657,27,0)</f>
        <v>#N/A</v>
      </c>
      <c r="AC128" s="110" t="e">
        <f>VLOOKUP(B128,'Payroll list'!$B$7:BK$657,28,0)</f>
        <v>#N/A</v>
      </c>
      <c r="AD128" s="110" t="e">
        <f>VLOOKUP(B128,'Payroll list'!$B$7:BL$657,29,0)</f>
        <v>#N/A</v>
      </c>
      <c r="AE128" s="34" t="e">
        <f>VLOOKUP(B128,'Payroll list'!$B$7:$AE$645,30,0)</f>
        <v>#N/A</v>
      </c>
      <c r="AF128" s="34" t="e">
        <f>VLOOKUP(B128,'Payroll list'!$B$7:$AF$645,31,0)</f>
        <v>#N/A</v>
      </c>
      <c r="AG128" s="34" t="e">
        <f>VLOOKUP(B128,'Payroll list'!$B$7:$AG$645,32,0)</f>
        <v>#N/A</v>
      </c>
      <c r="AH128" s="34" t="e">
        <f>VLOOKUP(B128,'Payroll list'!$B$7:$AH$645,33,0)</f>
        <v>#N/A</v>
      </c>
      <c r="AI128" s="34" t="e">
        <f>VLOOKUP(B128,'Payroll list'!$B$7:$AI$645,34,0)</f>
        <v>#N/A</v>
      </c>
      <c r="AJ128" s="34" t="e">
        <f>VLOOKUP(B128,'Payroll list'!$B$7:$AJ$645,35,0)</f>
        <v>#N/A</v>
      </c>
      <c r="AK128" s="41" t="e">
        <f>VLOOKUP(B128,'Payroll list'!$B$7:$AK$645,36,0)</f>
        <v>#N/A</v>
      </c>
      <c r="AL128" s="31"/>
      <c r="AO128" s="107">
        <v>127</v>
      </c>
      <c r="AP128" s="45"/>
    </row>
    <row r="129" spans="1:42" ht="193.5" customHeight="1">
      <c r="A129" s="18" t="s">
        <v>35</v>
      </c>
      <c r="B129" s="21" t="s">
        <v>62</v>
      </c>
      <c r="C129" s="21" t="s">
        <v>63</v>
      </c>
      <c r="D129" s="20" t="s">
        <v>64</v>
      </c>
      <c r="E129" s="20" t="s">
        <v>38</v>
      </c>
      <c r="F129" s="20" t="s">
        <v>224</v>
      </c>
      <c r="G129" s="20" t="s">
        <v>39</v>
      </c>
      <c r="H129" s="20" t="s">
        <v>40</v>
      </c>
      <c r="I129" s="20" t="s">
        <v>225</v>
      </c>
      <c r="J129" s="20" t="s">
        <v>226</v>
      </c>
      <c r="K129" s="20" t="s">
        <v>41</v>
      </c>
      <c r="L129" s="20" t="s">
        <v>42</v>
      </c>
      <c r="M129" s="20" t="s">
        <v>43</v>
      </c>
      <c r="N129" s="20" t="s">
        <v>44</v>
      </c>
      <c r="O129" s="20" t="s">
        <v>45</v>
      </c>
      <c r="P129" s="20" t="s">
        <v>71</v>
      </c>
      <c r="Q129" s="20" t="s">
        <v>65</v>
      </c>
      <c r="R129" s="58" t="s">
        <v>70</v>
      </c>
      <c r="S129" s="59" t="s">
        <v>69</v>
      </c>
      <c r="T129" s="59" t="s">
        <v>171</v>
      </c>
      <c r="U129" s="59" t="s">
        <v>172</v>
      </c>
      <c r="V129" s="59" t="s">
        <v>173</v>
      </c>
      <c r="W129" s="59" t="s">
        <v>232</v>
      </c>
      <c r="X129" s="59" t="s">
        <v>217</v>
      </c>
      <c r="Y129" s="59" t="s">
        <v>117</v>
      </c>
      <c r="Z129" s="59" t="s">
        <v>174</v>
      </c>
      <c r="AA129" s="114" t="s">
        <v>175</v>
      </c>
      <c r="AB129" s="20" t="s">
        <v>46</v>
      </c>
      <c r="AC129" s="22" t="s">
        <v>47</v>
      </c>
      <c r="AD129" s="22" t="s">
        <v>48</v>
      </c>
      <c r="AE129" s="23" t="s">
        <v>179</v>
      </c>
      <c r="AF129" s="23" t="s">
        <v>400</v>
      </c>
      <c r="AG129" s="23" t="s">
        <v>180</v>
      </c>
      <c r="AH129" s="23" t="s">
        <v>181</v>
      </c>
      <c r="AI129" s="142" t="s">
        <v>182</v>
      </c>
      <c r="AJ129" s="143" t="s">
        <v>417</v>
      </c>
      <c r="AK129" s="142" t="s">
        <v>184</v>
      </c>
      <c r="AL129" s="144" t="s">
        <v>190</v>
      </c>
      <c r="AO129" s="107">
        <v>128</v>
      </c>
      <c r="AP129" s="45"/>
    </row>
    <row r="130" spans="1:42" ht="93.75" customHeight="1">
      <c r="A130" s="107">
        <v>65</v>
      </c>
      <c r="B130" s="42">
        <f>VLOOKUP(A130,$AO$2:$AP$199,2,0)</f>
        <v>0</v>
      </c>
      <c r="C130" s="32" t="e">
        <f>VLOOKUP(B130,'Payroll list'!$B$7:AM$657,2,0)</f>
        <v>#N/A</v>
      </c>
      <c r="D130" s="40" t="e">
        <f>VLOOKUP(B130,'Payroll list'!$B$7:AM$657,3,0)</f>
        <v>#N/A</v>
      </c>
      <c r="E130" s="40" t="e">
        <f>VLOOKUP(B130,'Payroll list'!$B$7:$AM$657,4,0)</f>
        <v>#N/A</v>
      </c>
      <c r="F130" s="34" t="e">
        <f>VLOOKUP(B130,'Payroll list'!$B$7:$AM$657,5,0)</f>
        <v>#N/A</v>
      </c>
      <c r="G130" s="35" t="e">
        <f>VLOOKUP(B130,'Payroll list'!$B$7:$AM$657,6,0)</f>
        <v>#N/A</v>
      </c>
      <c r="H130" s="36" t="e">
        <f>VLOOKUP(B130,'Payroll list'!$B$7:$AM$657,7,0)</f>
        <v>#N/A</v>
      </c>
      <c r="I130" s="36" t="e">
        <f>VLOOKUP(B130,'Payroll list'!$B$7:$AM$657,8,0)</f>
        <v>#N/A</v>
      </c>
      <c r="J130" s="36" t="e">
        <f>VLOOKUP(B130,'Payroll list'!$B$7:$AM$657,9,0)</f>
        <v>#N/A</v>
      </c>
      <c r="K130" s="37" t="e">
        <f>VLOOKUP(B130,'Payroll list'!$B$7:$AM$657,10,0)</f>
        <v>#N/A</v>
      </c>
      <c r="L130" s="38" t="e">
        <f>VLOOKUP(B130,'Payroll list'!$B$7:$AM$657,11,0)</f>
        <v>#N/A</v>
      </c>
      <c r="M130" s="38" t="e">
        <f>VLOOKUP(B130,'Payroll list'!$B$7:$AM$657,12,0)</f>
        <v>#N/A</v>
      </c>
      <c r="N130" s="33" t="e">
        <f>VLOOKUP(B130,'Payroll list'!$B$7:AX$657,13,0)</f>
        <v>#N/A</v>
      </c>
      <c r="O130" s="39" t="e">
        <f>VLOOKUP(B130,'Payroll list'!$B$7:AM$657,14,0)</f>
        <v>#N/A</v>
      </c>
      <c r="P130" s="33" t="e">
        <f>VLOOKUP(B130,'Payroll list'!$B$7:AY$657,15,0)</f>
        <v>#N/A</v>
      </c>
      <c r="Q130" s="34" t="e">
        <f>VLOOKUP(B130,'Payroll list'!$B$7:AZ$657,16,0)</f>
        <v>#N/A</v>
      </c>
      <c r="R130" s="33" t="e">
        <f>VLOOKUP(B130,'Payroll list'!$B$7:AZ$657,17,0)</f>
        <v>#N/A</v>
      </c>
      <c r="S130" s="34" t="e">
        <f>VLOOKUP(B130,'Payroll list'!$B$7:BB$657,18,0)</f>
        <v>#N/A</v>
      </c>
      <c r="T130" s="34" t="e">
        <f>VLOOKUP(B130,'Payroll list'!$B$7:BC$657,19,0)</f>
        <v>#N/A</v>
      </c>
      <c r="U130" s="34" t="e">
        <f>VLOOKUP(B130,'Payroll list'!$B$7:BD$657,20,0)</f>
        <v>#N/A</v>
      </c>
      <c r="V130" s="34" t="e">
        <f>VLOOKUP(B130,'Payroll list'!$B$7:BE$657,21,0)</f>
        <v>#N/A</v>
      </c>
      <c r="W130" s="34" t="e">
        <f>VLOOKUP(B130,'Payroll list'!$B$7:BE$657,22,0)</f>
        <v>#N/A</v>
      </c>
      <c r="X130" s="34" t="e">
        <f>VLOOKUP(B130,'Payroll list'!$B$7:BF$657,23,0)</f>
        <v>#N/A</v>
      </c>
      <c r="Y130" s="34" t="e">
        <f>VLOOKUP(B130,'Payroll list'!$B$7:BG$657,24,0)</f>
        <v>#N/A</v>
      </c>
      <c r="Z130" s="34" t="e">
        <f>VLOOKUP(B130,'Payroll list'!$B$7:BH$657,25,0)</f>
        <v>#N/A</v>
      </c>
      <c r="AA130" s="34" t="e">
        <f>VLOOKUP(B130,'Payroll list'!$B$7:BI$657,26,0)</f>
        <v>#N/A</v>
      </c>
      <c r="AB130" s="34" t="e">
        <f>VLOOKUP(B130,'Payroll list'!$B$7:BJ$657,27,0)</f>
        <v>#N/A</v>
      </c>
      <c r="AC130" s="110" t="e">
        <f>VLOOKUP(B130,'Payroll list'!$B$7:BK$657,28,0)</f>
        <v>#N/A</v>
      </c>
      <c r="AD130" s="110" t="e">
        <f>VLOOKUP(B130,'Payroll list'!$B$7:BL$657,29,0)</f>
        <v>#N/A</v>
      </c>
      <c r="AE130" s="34" t="e">
        <f>VLOOKUP(B130,'Payroll list'!$B$7:$AE$645,30,0)</f>
        <v>#N/A</v>
      </c>
      <c r="AF130" s="34" t="e">
        <f>VLOOKUP(B130,'Payroll list'!$B$7:$AF$645,31,0)</f>
        <v>#N/A</v>
      </c>
      <c r="AG130" s="34" t="e">
        <f>VLOOKUP(B130,'Payroll list'!$B$7:$AG$645,32,0)</f>
        <v>#N/A</v>
      </c>
      <c r="AH130" s="34" t="e">
        <f>VLOOKUP(B130,'Payroll list'!$B$7:$AH$645,33,0)</f>
        <v>#N/A</v>
      </c>
      <c r="AI130" s="34" t="e">
        <f>VLOOKUP(B130,'Payroll list'!$B$7:$AI$645,34,0)</f>
        <v>#N/A</v>
      </c>
      <c r="AJ130" s="34" t="e">
        <f>VLOOKUP(B130,'Payroll list'!$B$7:$AJ$645,35,0)</f>
        <v>#N/A</v>
      </c>
      <c r="AK130" s="41" t="e">
        <f>VLOOKUP(B130,'Payroll list'!$B$7:$AK$645,36,0)</f>
        <v>#N/A</v>
      </c>
      <c r="AL130" s="31"/>
      <c r="AO130" s="107">
        <v>129</v>
      </c>
      <c r="AP130" s="45"/>
    </row>
    <row r="131" spans="1:42" ht="193.5" customHeight="1">
      <c r="A131" s="18" t="s">
        <v>35</v>
      </c>
      <c r="B131" s="21" t="s">
        <v>62</v>
      </c>
      <c r="C131" s="21" t="s">
        <v>63</v>
      </c>
      <c r="D131" s="20" t="s">
        <v>64</v>
      </c>
      <c r="E131" s="20" t="s">
        <v>38</v>
      </c>
      <c r="F131" s="20" t="s">
        <v>224</v>
      </c>
      <c r="G131" s="20" t="s">
        <v>39</v>
      </c>
      <c r="H131" s="20" t="s">
        <v>40</v>
      </c>
      <c r="I131" s="20" t="s">
        <v>225</v>
      </c>
      <c r="J131" s="20" t="s">
        <v>226</v>
      </c>
      <c r="K131" s="20" t="s">
        <v>41</v>
      </c>
      <c r="L131" s="20" t="s">
        <v>42</v>
      </c>
      <c r="M131" s="20" t="s">
        <v>43</v>
      </c>
      <c r="N131" s="20" t="s">
        <v>44</v>
      </c>
      <c r="O131" s="20" t="s">
        <v>45</v>
      </c>
      <c r="P131" s="20" t="s">
        <v>71</v>
      </c>
      <c r="Q131" s="20" t="s">
        <v>65</v>
      </c>
      <c r="R131" s="58" t="s">
        <v>70</v>
      </c>
      <c r="S131" s="59" t="s">
        <v>69</v>
      </c>
      <c r="T131" s="59" t="s">
        <v>171</v>
      </c>
      <c r="U131" s="59" t="s">
        <v>172</v>
      </c>
      <c r="V131" s="59" t="s">
        <v>173</v>
      </c>
      <c r="W131" s="59" t="s">
        <v>232</v>
      </c>
      <c r="X131" s="59" t="s">
        <v>217</v>
      </c>
      <c r="Y131" s="59" t="s">
        <v>117</v>
      </c>
      <c r="Z131" s="59" t="s">
        <v>174</v>
      </c>
      <c r="AA131" s="114" t="s">
        <v>175</v>
      </c>
      <c r="AB131" s="20" t="s">
        <v>46</v>
      </c>
      <c r="AC131" s="22" t="s">
        <v>47</v>
      </c>
      <c r="AD131" s="22" t="s">
        <v>48</v>
      </c>
      <c r="AE131" s="23" t="s">
        <v>179</v>
      </c>
      <c r="AF131" s="23" t="s">
        <v>400</v>
      </c>
      <c r="AG131" s="23" t="s">
        <v>180</v>
      </c>
      <c r="AH131" s="23" t="s">
        <v>181</v>
      </c>
      <c r="AI131" s="142" t="s">
        <v>182</v>
      </c>
      <c r="AJ131" s="143" t="s">
        <v>417</v>
      </c>
      <c r="AK131" s="142" t="s">
        <v>184</v>
      </c>
      <c r="AL131" s="144" t="s">
        <v>190</v>
      </c>
      <c r="AO131" s="107">
        <v>130</v>
      </c>
      <c r="AP131" s="45"/>
    </row>
    <row r="132" spans="1:42" ht="93.75" customHeight="1">
      <c r="A132" s="107">
        <v>66</v>
      </c>
      <c r="B132" s="42">
        <f>VLOOKUP(A132,$AO$2:$AP$199,2,0)</f>
        <v>0</v>
      </c>
      <c r="C132" s="32" t="e">
        <f>VLOOKUP(B132,'Payroll list'!$B$7:AM$657,2,0)</f>
        <v>#N/A</v>
      </c>
      <c r="D132" s="40" t="e">
        <f>VLOOKUP(B132,'Payroll list'!$B$7:AM$657,3,0)</f>
        <v>#N/A</v>
      </c>
      <c r="E132" s="40" t="e">
        <f>VLOOKUP(B132,'Payroll list'!$B$7:$AM$657,4,0)</f>
        <v>#N/A</v>
      </c>
      <c r="F132" s="34" t="e">
        <f>VLOOKUP(B132,'Payroll list'!$B$7:$AM$657,5,0)</f>
        <v>#N/A</v>
      </c>
      <c r="G132" s="35" t="e">
        <f>VLOOKUP(B132,'Payroll list'!$B$7:$AM$657,6,0)</f>
        <v>#N/A</v>
      </c>
      <c r="H132" s="36" t="e">
        <f>VLOOKUP(B132,'Payroll list'!$B$7:$AM$657,7,0)</f>
        <v>#N/A</v>
      </c>
      <c r="I132" s="36" t="e">
        <f>VLOOKUP(B132,'Payroll list'!$B$7:$AM$657,8,0)</f>
        <v>#N/A</v>
      </c>
      <c r="J132" s="36" t="e">
        <f>VLOOKUP(B132,'Payroll list'!$B$7:$AM$657,9,0)</f>
        <v>#N/A</v>
      </c>
      <c r="K132" s="37" t="e">
        <f>VLOOKUP(B132,'Payroll list'!$B$7:$AM$657,10,0)</f>
        <v>#N/A</v>
      </c>
      <c r="L132" s="38" t="e">
        <f>VLOOKUP(B132,'Payroll list'!$B$7:$AM$657,11,0)</f>
        <v>#N/A</v>
      </c>
      <c r="M132" s="38" t="e">
        <f>VLOOKUP(B132,'Payroll list'!$B$7:$AM$657,12,0)</f>
        <v>#N/A</v>
      </c>
      <c r="N132" s="33" t="e">
        <f>VLOOKUP(B132,'Payroll list'!$B$7:AX$657,13,0)</f>
        <v>#N/A</v>
      </c>
      <c r="O132" s="39" t="e">
        <f>VLOOKUP(B132,'Payroll list'!$B$7:AM$657,14,0)</f>
        <v>#N/A</v>
      </c>
      <c r="P132" s="33" t="e">
        <f>VLOOKUP(B132,'Payroll list'!$B$7:AY$657,15,0)</f>
        <v>#N/A</v>
      </c>
      <c r="Q132" s="34" t="e">
        <f>VLOOKUP(B132,'Payroll list'!$B$7:AZ$657,16,0)</f>
        <v>#N/A</v>
      </c>
      <c r="R132" s="33" t="e">
        <f>VLOOKUP(B132,'Payroll list'!$B$7:AZ$657,17,0)</f>
        <v>#N/A</v>
      </c>
      <c r="S132" s="34" t="e">
        <f>VLOOKUP(B132,'Payroll list'!$B$7:BB$657,18,0)</f>
        <v>#N/A</v>
      </c>
      <c r="T132" s="34" t="e">
        <f>VLOOKUP(B132,'Payroll list'!$B$7:BC$657,19,0)</f>
        <v>#N/A</v>
      </c>
      <c r="U132" s="34" t="e">
        <f>VLOOKUP(B132,'Payroll list'!$B$7:BD$657,20,0)</f>
        <v>#N/A</v>
      </c>
      <c r="V132" s="34" t="e">
        <f>VLOOKUP(B132,'Payroll list'!$B$7:BE$657,21,0)</f>
        <v>#N/A</v>
      </c>
      <c r="W132" s="34" t="e">
        <f>VLOOKUP(B132,'Payroll list'!$B$7:BE$657,22,0)</f>
        <v>#N/A</v>
      </c>
      <c r="X132" s="34" t="e">
        <f>VLOOKUP(B132,'Payroll list'!$B$7:BF$657,23,0)</f>
        <v>#N/A</v>
      </c>
      <c r="Y132" s="34" t="e">
        <f>VLOOKUP(B132,'Payroll list'!$B$7:BG$657,24,0)</f>
        <v>#N/A</v>
      </c>
      <c r="Z132" s="34" t="e">
        <f>VLOOKUP(B132,'Payroll list'!$B$7:BH$657,25,0)</f>
        <v>#N/A</v>
      </c>
      <c r="AA132" s="34" t="e">
        <f>VLOOKUP(B132,'Payroll list'!$B$7:BI$657,26,0)</f>
        <v>#N/A</v>
      </c>
      <c r="AB132" s="34" t="e">
        <f>VLOOKUP(B132,'Payroll list'!$B$7:BJ$657,27,0)</f>
        <v>#N/A</v>
      </c>
      <c r="AC132" s="110" t="e">
        <f>VLOOKUP(B132,'Payroll list'!$B$7:BK$657,28,0)</f>
        <v>#N/A</v>
      </c>
      <c r="AD132" s="110" t="e">
        <f>VLOOKUP(B132,'Payroll list'!$B$7:BL$657,29,0)</f>
        <v>#N/A</v>
      </c>
      <c r="AE132" s="34" t="e">
        <f>VLOOKUP(B132,'Payroll list'!$B$7:$AE$645,30,0)</f>
        <v>#N/A</v>
      </c>
      <c r="AF132" s="34" t="e">
        <f>VLOOKUP(B132,'Payroll list'!$B$7:$AF$645,31,0)</f>
        <v>#N/A</v>
      </c>
      <c r="AG132" s="34" t="e">
        <f>VLOOKUP(B132,'Payroll list'!$B$7:$AG$645,32,0)</f>
        <v>#N/A</v>
      </c>
      <c r="AH132" s="34" t="e">
        <f>VLOOKUP(B132,'Payroll list'!$B$7:$AH$645,33,0)</f>
        <v>#N/A</v>
      </c>
      <c r="AI132" s="34" t="e">
        <f>VLOOKUP(B132,'Payroll list'!$B$7:$AI$645,34,0)</f>
        <v>#N/A</v>
      </c>
      <c r="AJ132" s="34" t="e">
        <f>VLOOKUP(B132,'Payroll list'!$B$7:$AJ$645,35,0)</f>
        <v>#N/A</v>
      </c>
      <c r="AK132" s="41" t="e">
        <f>VLOOKUP(B132,'Payroll list'!$B$7:$AK$645,36,0)</f>
        <v>#N/A</v>
      </c>
      <c r="AL132" s="31"/>
      <c r="AO132" s="107">
        <v>131</v>
      </c>
      <c r="AP132" s="45"/>
    </row>
    <row r="133" spans="1:42" ht="193.5" customHeight="1">
      <c r="A133" s="18" t="s">
        <v>35</v>
      </c>
      <c r="B133" s="21" t="s">
        <v>62</v>
      </c>
      <c r="C133" s="21" t="s">
        <v>63</v>
      </c>
      <c r="D133" s="20" t="s">
        <v>64</v>
      </c>
      <c r="E133" s="20" t="s">
        <v>38</v>
      </c>
      <c r="F133" s="20" t="s">
        <v>224</v>
      </c>
      <c r="G133" s="20" t="s">
        <v>39</v>
      </c>
      <c r="H133" s="20" t="s">
        <v>40</v>
      </c>
      <c r="I133" s="20" t="s">
        <v>225</v>
      </c>
      <c r="J133" s="20" t="s">
        <v>226</v>
      </c>
      <c r="K133" s="20" t="s">
        <v>41</v>
      </c>
      <c r="L133" s="20" t="s">
        <v>42</v>
      </c>
      <c r="M133" s="20" t="s">
        <v>43</v>
      </c>
      <c r="N133" s="20" t="s">
        <v>44</v>
      </c>
      <c r="O133" s="20" t="s">
        <v>45</v>
      </c>
      <c r="P133" s="20" t="s">
        <v>71</v>
      </c>
      <c r="Q133" s="20" t="s">
        <v>65</v>
      </c>
      <c r="R133" s="58" t="s">
        <v>70</v>
      </c>
      <c r="S133" s="59" t="s">
        <v>69</v>
      </c>
      <c r="T133" s="59" t="s">
        <v>171</v>
      </c>
      <c r="U133" s="59" t="s">
        <v>172</v>
      </c>
      <c r="V133" s="59" t="s">
        <v>173</v>
      </c>
      <c r="W133" s="59" t="s">
        <v>232</v>
      </c>
      <c r="X133" s="59" t="s">
        <v>217</v>
      </c>
      <c r="Y133" s="59" t="s">
        <v>117</v>
      </c>
      <c r="Z133" s="59" t="s">
        <v>174</v>
      </c>
      <c r="AA133" s="114" t="s">
        <v>175</v>
      </c>
      <c r="AB133" s="20" t="s">
        <v>46</v>
      </c>
      <c r="AC133" s="22" t="s">
        <v>47</v>
      </c>
      <c r="AD133" s="22" t="s">
        <v>48</v>
      </c>
      <c r="AE133" s="23" t="s">
        <v>179</v>
      </c>
      <c r="AF133" s="23" t="s">
        <v>400</v>
      </c>
      <c r="AG133" s="23" t="s">
        <v>180</v>
      </c>
      <c r="AH133" s="23" t="s">
        <v>181</v>
      </c>
      <c r="AI133" s="142" t="s">
        <v>182</v>
      </c>
      <c r="AJ133" s="143" t="s">
        <v>417</v>
      </c>
      <c r="AK133" s="142" t="s">
        <v>184</v>
      </c>
      <c r="AL133" s="144" t="s">
        <v>190</v>
      </c>
      <c r="AO133" s="107">
        <v>132</v>
      </c>
      <c r="AP133" s="45"/>
    </row>
    <row r="134" spans="1:42" ht="93.75" customHeight="1">
      <c r="A134" s="107">
        <v>67</v>
      </c>
      <c r="B134" s="42">
        <f>VLOOKUP(A134,$AO$2:$AP$199,2,0)</f>
        <v>0</v>
      </c>
      <c r="C134" s="32" t="e">
        <f>VLOOKUP(B134,'Payroll list'!$B$7:AM$657,2,0)</f>
        <v>#N/A</v>
      </c>
      <c r="D134" s="40" t="e">
        <f>VLOOKUP(B134,'Payroll list'!$B$7:AM$657,3,0)</f>
        <v>#N/A</v>
      </c>
      <c r="E134" s="40" t="e">
        <f>VLOOKUP(B134,'Payroll list'!$B$7:$AM$657,4,0)</f>
        <v>#N/A</v>
      </c>
      <c r="F134" s="34" t="e">
        <f>VLOOKUP(B134,'Payroll list'!$B$7:$AM$657,5,0)</f>
        <v>#N/A</v>
      </c>
      <c r="G134" s="35" t="e">
        <f>VLOOKUP(B134,'Payroll list'!$B$7:$AM$657,6,0)</f>
        <v>#N/A</v>
      </c>
      <c r="H134" s="36" t="e">
        <f>VLOOKUP(B134,'Payroll list'!$B$7:$AM$657,7,0)</f>
        <v>#N/A</v>
      </c>
      <c r="I134" s="36" t="e">
        <f>VLOOKUP(B134,'Payroll list'!$B$7:$AM$657,8,0)</f>
        <v>#N/A</v>
      </c>
      <c r="J134" s="36" t="e">
        <f>VLOOKUP(B134,'Payroll list'!$B$7:$AM$657,9,0)</f>
        <v>#N/A</v>
      </c>
      <c r="K134" s="37" t="e">
        <f>VLOOKUP(B134,'Payroll list'!$B$7:$AM$657,10,0)</f>
        <v>#N/A</v>
      </c>
      <c r="L134" s="38" t="e">
        <f>VLOOKUP(B134,'Payroll list'!$B$7:$AM$657,11,0)</f>
        <v>#N/A</v>
      </c>
      <c r="M134" s="38" t="e">
        <f>VLOOKUP(B134,'Payroll list'!$B$7:$AM$657,12,0)</f>
        <v>#N/A</v>
      </c>
      <c r="N134" s="33" t="e">
        <f>VLOOKUP(B134,'Payroll list'!$B$7:AX$657,13,0)</f>
        <v>#N/A</v>
      </c>
      <c r="O134" s="39" t="e">
        <f>VLOOKUP(B134,'Payroll list'!$B$7:AM$657,14,0)</f>
        <v>#N/A</v>
      </c>
      <c r="P134" s="33" t="e">
        <f>VLOOKUP(B134,'Payroll list'!$B$7:AY$657,15,0)</f>
        <v>#N/A</v>
      </c>
      <c r="Q134" s="34" t="e">
        <f>VLOOKUP(B134,'Payroll list'!$B$7:AZ$657,16,0)</f>
        <v>#N/A</v>
      </c>
      <c r="R134" s="33" t="e">
        <f>VLOOKUP(B134,'Payroll list'!$B$7:AZ$657,17,0)</f>
        <v>#N/A</v>
      </c>
      <c r="S134" s="34" t="e">
        <f>VLOOKUP(B134,'Payroll list'!$B$7:BB$657,18,0)</f>
        <v>#N/A</v>
      </c>
      <c r="T134" s="34" t="e">
        <f>VLOOKUP(B134,'Payroll list'!$B$7:BC$657,19,0)</f>
        <v>#N/A</v>
      </c>
      <c r="U134" s="34" t="e">
        <f>VLOOKUP(B134,'Payroll list'!$B$7:BD$657,20,0)</f>
        <v>#N/A</v>
      </c>
      <c r="V134" s="34" t="e">
        <f>VLOOKUP(B134,'Payroll list'!$B$7:BE$657,21,0)</f>
        <v>#N/A</v>
      </c>
      <c r="W134" s="34" t="e">
        <f>VLOOKUP(B134,'Payroll list'!$B$7:BE$657,22,0)</f>
        <v>#N/A</v>
      </c>
      <c r="X134" s="34" t="e">
        <f>VLOOKUP(B134,'Payroll list'!$B$7:BF$657,23,0)</f>
        <v>#N/A</v>
      </c>
      <c r="Y134" s="34" t="e">
        <f>VLOOKUP(B134,'Payroll list'!$B$7:BG$657,24,0)</f>
        <v>#N/A</v>
      </c>
      <c r="Z134" s="34" t="e">
        <f>VLOOKUP(B134,'Payroll list'!$B$7:BH$657,25,0)</f>
        <v>#N/A</v>
      </c>
      <c r="AA134" s="34" t="e">
        <f>VLOOKUP(B134,'Payroll list'!$B$7:BI$657,26,0)</f>
        <v>#N/A</v>
      </c>
      <c r="AB134" s="34" t="e">
        <f>VLOOKUP(B134,'Payroll list'!$B$7:BJ$657,27,0)</f>
        <v>#N/A</v>
      </c>
      <c r="AC134" s="110" t="e">
        <f>VLOOKUP(B134,'Payroll list'!$B$7:BK$657,28,0)</f>
        <v>#N/A</v>
      </c>
      <c r="AD134" s="110" t="e">
        <f>VLOOKUP(B134,'Payroll list'!$B$7:BL$657,29,0)</f>
        <v>#N/A</v>
      </c>
      <c r="AE134" s="34" t="e">
        <f>VLOOKUP(B134,'Payroll list'!$B$7:$AE$645,30,0)</f>
        <v>#N/A</v>
      </c>
      <c r="AF134" s="34" t="e">
        <f>VLOOKUP(B134,'Payroll list'!$B$7:$AF$645,31,0)</f>
        <v>#N/A</v>
      </c>
      <c r="AG134" s="34" t="e">
        <f>VLOOKUP(B134,'Payroll list'!$B$7:$AG$645,32,0)</f>
        <v>#N/A</v>
      </c>
      <c r="AH134" s="34" t="e">
        <f>VLOOKUP(B134,'Payroll list'!$B$7:$AH$645,33,0)</f>
        <v>#N/A</v>
      </c>
      <c r="AI134" s="34" t="e">
        <f>VLOOKUP(B134,'Payroll list'!$B$7:$AI$645,34,0)</f>
        <v>#N/A</v>
      </c>
      <c r="AJ134" s="34" t="e">
        <f>VLOOKUP(B134,'Payroll list'!$B$7:$AJ$645,35,0)</f>
        <v>#N/A</v>
      </c>
      <c r="AK134" s="41" t="e">
        <f>VLOOKUP(B134,'Payroll list'!$B$7:$AK$645,36,0)</f>
        <v>#N/A</v>
      </c>
      <c r="AL134" s="31"/>
      <c r="AO134" s="107">
        <v>133</v>
      </c>
      <c r="AP134" s="45"/>
    </row>
    <row r="135" spans="1:42" ht="193.5" customHeight="1">
      <c r="A135" s="18" t="s">
        <v>35</v>
      </c>
      <c r="B135" s="21" t="s">
        <v>62</v>
      </c>
      <c r="C135" s="21" t="s">
        <v>63</v>
      </c>
      <c r="D135" s="20" t="s">
        <v>64</v>
      </c>
      <c r="E135" s="20" t="s">
        <v>38</v>
      </c>
      <c r="F135" s="20" t="s">
        <v>224</v>
      </c>
      <c r="G135" s="20" t="s">
        <v>39</v>
      </c>
      <c r="H135" s="20" t="s">
        <v>40</v>
      </c>
      <c r="I135" s="20" t="s">
        <v>225</v>
      </c>
      <c r="J135" s="20" t="s">
        <v>226</v>
      </c>
      <c r="K135" s="20" t="s">
        <v>41</v>
      </c>
      <c r="L135" s="20" t="s">
        <v>42</v>
      </c>
      <c r="M135" s="20" t="s">
        <v>43</v>
      </c>
      <c r="N135" s="20" t="s">
        <v>44</v>
      </c>
      <c r="O135" s="20" t="s">
        <v>45</v>
      </c>
      <c r="P135" s="20" t="s">
        <v>71</v>
      </c>
      <c r="Q135" s="20" t="s">
        <v>65</v>
      </c>
      <c r="R135" s="58" t="s">
        <v>70</v>
      </c>
      <c r="S135" s="59" t="s">
        <v>69</v>
      </c>
      <c r="T135" s="59" t="s">
        <v>171</v>
      </c>
      <c r="U135" s="59" t="s">
        <v>172</v>
      </c>
      <c r="V135" s="59" t="s">
        <v>173</v>
      </c>
      <c r="W135" s="59" t="s">
        <v>232</v>
      </c>
      <c r="X135" s="59" t="s">
        <v>217</v>
      </c>
      <c r="Y135" s="59" t="s">
        <v>117</v>
      </c>
      <c r="Z135" s="59" t="s">
        <v>174</v>
      </c>
      <c r="AA135" s="114" t="s">
        <v>175</v>
      </c>
      <c r="AB135" s="20" t="s">
        <v>46</v>
      </c>
      <c r="AC135" s="22" t="s">
        <v>47</v>
      </c>
      <c r="AD135" s="22" t="s">
        <v>48</v>
      </c>
      <c r="AE135" s="23" t="s">
        <v>179</v>
      </c>
      <c r="AF135" s="23" t="s">
        <v>400</v>
      </c>
      <c r="AG135" s="23" t="s">
        <v>180</v>
      </c>
      <c r="AH135" s="23" t="s">
        <v>181</v>
      </c>
      <c r="AI135" s="142" t="s">
        <v>182</v>
      </c>
      <c r="AJ135" s="143" t="s">
        <v>417</v>
      </c>
      <c r="AK135" s="142" t="s">
        <v>184</v>
      </c>
      <c r="AL135" s="144" t="s">
        <v>190</v>
      </c>
      <c r="AO135" s="107">
        <v>134</v>
      </c>
      <c r="AP135" s="45"/>
    </row>
    <row r="136" spans="1:42" ht="93.75" customHeight="1">
      <c r="A136" s="107">
        <v>68</v>
      </c>
      <c r="B136" s="42">
        <f>VLOOKUP(A136,$AO$2:$AP$199,2,0)</f>
        <v>0</v>
      </c>
      <c r="C136" s="32" t="e">
        <f>VLOOKUP(B136,'Payroll list'!$B$7:AM$657,2,0)</f>
        <v>#N/A</v>
      </c>
      <c r="D136" s="40" t="e">
        <f>VLOOKUP(B136,'Payroll list'!$B$7:AM$657,3,0)</f>
        <v>#N/A</v>
      </c>
      <c r="E136" s="40" t="e">
        <f>VLOOKUP(B136,'Payroll list'!$B$7:$AM$657,4,0)</f>
        <v>#N/A</v>
      </c>
      <c r="F136" s="34" t="e">
        <f>VLOOKUP(B136,'Payroll list'!$B$7:$AM$657,5,0)</f>
        <v>#N/A</v>
      </c>
      <c r="G136" s="35" t="e">
        <f>VLOOKUP(B136,'Payroll list'!$B$7:$AM$657,6,0)</f>
        <v>#N/A</v>
      </c>
      <c r="H136" s="36" t="e">
        <f>VLOOKUP(B136,'Payroll list'!$B$7:$AM$657,7,0)</f>
        <v>#N/A</v>
      </c>
      <c r="I136" s="36" t="e">
        <f>VLOOKUP(B136,'Payroll list'!$B$7:$AM$657,8,0)</f>
        <v>#N/A</v>
      </c>
      <c r="J136" s="36" t="e">
        <f>VLOOKUP(B136,'Payroll list'!$B$7:$AM$657,9,0)</f>
        <v>#N/A</v>
      </c>
      <c r="K136" s="37" t="e">
        <f>VLOOKUP(B136,'Payroll list'!$B$7:$AM$657,10,0)</f>
        <v>#N/A</v>
      </c>
      <c r="L136" s="38" t="e">
        <f>VLOOKUP(B136,'Payroll list'!$B$7:$AM$657,11,0)</f>
        <v>#N/A</v>
      </c>
      <c r="M136" s="38" t="e">
        <f>VLOOKUP(B136,'Payroll list'!$B$7:$AM$657,12,0)</f>
        <v>#N/A</v>
      </c>
      <c r="N136" s="33" t="e">
        <f>VLOOKUP(B136,'Payroll list'!$B$7:AX$657,13,0)</f>
        <v>#N/A</v>
      </c>
      <c r="O136" s="39" t="e">
        <f>VLOOKUP(B136,'Payroll list'!$B$7:AM$657,14,0)</f>
        <v>#N/A</v>
      </c>
      <c r="P136" s="33" t="e">
        <f>VLOOKUP(B136,'Payroll list'!$B$7:AY$657,15,0)</f>
        <v>#N/A</v>
      </c>
      <c r="Q136" s="34" t="e">
        <f>VLOOKUP(B136,'Payroll list'!$B$7:AZ$657,16,0)</f>
        <v>#N/A</v>
      </c>
      <c r="R136" s="33" t="e">
        <f>VLOOKUP(B136,'Payroll list'!$B$7:AZ$657,17,0)</f>
        <v>#N/A</v>
      </c>
      <c r="S136" s="34" t="e">
        <f>VLOOKUP(B136,'Payroll list'!$B$7:BB$657,18,0)</f>
        <v>#N/A</v>
      </c>
      <c r="T136" s="34" t="e">
        <f>VLOOKUP(B136,'Payroll list'!$B$7:BC$657,19,0)</f>
        <v>#N/A</v>
      </c>
      <c r="U136" s="34" t="e">
        <f>VLOOKUP(B136,'Payroll list'!$B$7:BD$657,20,0)</f>
        <v>#N/A</v>
      </c>
      <c r="V136" s="34" t="e">
        <f>VLOOKUP(B136,'Payroll list'!$B$7:BE$657,21,0)</f>
        <v>#N/A</v>
      </c>
      <c r="W136" s="34" t="e">
        <f>VLOOKUP(B136,'Payroll list'!$B$7:BE$657,22,0)</f>
        <v>#N/A</v>
      </c>
      <c r="X136" s="34" t="e">
        <f>VLOOKUP(B136,'Payroll list'!$B$7:BF$657,23,0)</f>
        <v>#N/A</v>
      </c>
      <c r="Y136" s="34" t="e">
        <f>VLOOKUP(B136,'Payroll list'!$B$7:BG$657,24,0)</f>
        <v>#N/A</v>
      </c>
      <c r="Z136" s="34" t="e">
        <f>VLOOKUP(B136,'Payroll list'!$B$7:BH$657,25,0)</f>
        <v>#N/A</v>
      </c>
      <c r="AA136" s="34" t="e">
        <f>VLOOKUP(B136,'Payroll list'!$B$7:BI$657,26,0)</f>
        <v>#N/A</v>
      </c>
      <c r="AB136" s="34" t="e">
        <f>VLOOKUP(B136,'Payroll list'!$B$7:BJ$657,27,0)</f>
        <v>#N/A</v>
      </c>
      <c r="AC136" s="110" t="e">
        <f>VLOOKUP(B136,'Payroll list'!$B$7:BK$657,28,0)</f>
        <v>#N/A</v>
      </c>
      <c r="AD136" s="110" t="e">
        <f>VLOOKUP(B136,'Payroll list'!$B$7:BL$657,29,0)</f>
        <v>#N/A</v>
      </c>
      <c r="AE136" s="34" t="e">
        <f>VLOOKUP(B136,'Payroll list'!$B$7:$AE$645,30,0)</f>
        <v>#N/A</v>
      </c>
      <c r="AF136" s="34" t="e">
        <f>VLOOKUP(B136,'Payroll list'!$B$7:$AF$645,31,0)</f>
        <v>#N/A</v>
      </c>
      <c r="AG136" s="34" t="e">
        <f>VLOOKUP(B136,'Payroll list'!$B$7:$AG$645,32,0)</f>
        <v>#N/A</v>
      </c>
      <c r="AH136" s="34" t="e">
        <f>VLOOKUP(B136,'Payroll list'!$B$7:$AH$645,33,0)</f>
        <v>#N/A</v>
      </c>
      <c r="AI136" s="34" t="e">
        <f>VLOOKUP(B136,'Payroll list'!$B$7:$AI$645,34,0)</f>
        <v>#N/A</v>
      </c>
      <c r="AJ136" s="34" t="e">
        <f>VLOOKUP(B136,'Payroll list'!$B$7:$AJ$645,35,0)</f>
        <v>#N/A</v>
      </c>
      <c r="AK136" s="41" t="e">
        <f>VLOOKUP(B136,'Payroll list'!$B$7:$AK$645,36,0)</f>
        <v>#N/A</v>
      </c>
      <c r="AL136" s="31"/>
      <c r="AO136" s="107">
        <v>135</v>
      </c>
      <c r="AP136" s="45"/>
    </row>
    <row r="137" spans="1:42" ht="193.5" customHeight="1">
      <c r="A137" s="18" t="s">
        <v>35</v>
      </c>
      <c r="B137" s="21" t="s">
        <v>62</v>
      </c>
      <c r="C137" s="21" t="s">
        <v>63</v>
      </c>
      <c r="D137" s="20" t="s">
        <v>64</v>
      </c>
      <c r="E137" s="20" t="s">
        <v>38</v>
      </c>
      <c r="F137" s="20" t="s">
        <v>224</v>
      </c>
      <c r="G137" s="20" t="s">
        <v>39</v>
      </c>
      <c r="H137" s="20" t="s">
        <v>40</v>
      </c>
      <c r="I137" s="20" t="s">
        <v>225</v>
      </c>
      <c r="J137" s="20" t="s">
        <v>226</v>
      </c>
      <c r="K137" s="20" t="s">
        <v>41</v>
      </c>
      <c r="L137" s="20" t="s">
        <v>42</v>
      </c>
      <c r="M137" s="20" t="s">
        <v>43</v>
      </c>
      <c r="N137" s="20" t="s">
        <v>44</v>
      </c>
      <c r="O137" s="20" t="s">
        <v>45</v>
      </c>
      <c r="P137" s="20" t="s">
        <v>71</v>
      </c>
      <c r="Q137" s="20" t="s">
        <v>65</v>
      </c>
      <c r="R137" s="58" t="s">
        <v>70</v>
      </c>
      <c r="S137" s="59" t="s">
        <v>69</v>
      </c>
      <c r="T137" s="59" t="s">
        <v>171</v>
      </c>
      <c r="U137" s="59" t="s">
        <v>172</v>
      </c>
      <c r="V137" s="59" t="s">
        <v>173</v>
      </c>
      <c r="W137" s="59" t="s">
        <v>232</v>
      </c>
      <c r="X137" s="59" t="s">
        <v>217</v>
      </c>
      <c r="Y137" s="59" t="s">
        <v>117</v>
      </c>
      <c r="Z137" s="59" t="s">
        <v>174</v>
      </c>
      <c r="AA137" s="114" t="s">
        <v>175</v>
      </c>
      <c r="AB137" s="20" t="s">
        <v>46</v>
      </c>
      <c r="AC137" s="22" t="s">
        <v>47</v>
      </c>
      <c r="AD137" s="22" t="s">
        <v>48</v>
      </c>
      <c r="AE137" s="23" t="s">
        <v>179</v>
      </c>
      <c r="AF137" s="23" t="s">
        <v>400</v>
      </c>
      <c r="AG137" s="23" t="s">
        <v>180</v>
      </c>
      <c r="AH137" s="23" t="s">
        <v>181</v>
      </c>
      <c r="AI137" s="142" t="s">
        <v>182</v>
      </c>
      <c r="AJ137" s="143" t="s">
        <v>417</v>
      </c>
      <c r="AK137" s="142" t="s">
        <v>184</v>
      </c>
      <c r="AL137" s="144" t="s">
        <v>190</v>
      </c>
      <c r="AO137" s="107">
        <v>136</v>
      </c>
      <c r="AP137" s="45"/>
    </row>
    <row r="138" spans="1:42" ht="93.75" customHeight="1">
      <c r="A138" s="107">
        <v>69</v>
      </c>
      <c r="B138" s="42">
        <f>VLOOKUP(A138,$AO$2:$AP$199,2,0)</f>
        <v>0</v>
      </c>
      <c r="C138" s="32" t="e">
        <f>VLOOKUP(B138,'Payroll list'!$B$7:AM$657,2,0)</f>
        <v>#N/A</v>
      </c>
      <c r="D138" s="40" t="e">
        <f>VLOOKUP(B138,'Payroll list'!$B$7:AM$657,3,0)</f>
        <v>#N/A</v>
      </c>
      <c r="E138" s="40" t="e">
        <f>VLOOKUP(B138,'Payroll list'!$B$7:$AM$657,4,0)</f>
        <v>#N/A</v>
      </c>
      <c r="F138" s="34" t="e">
        <f>VLOOKUP(B138,'Payroll list'!$B$7:$AM$657,5,0)</f>
        <v>#N/A</v>
      </c>
      <c r="G138" s="35" t="e">
        <f>VLOOKUP(B138,'Payroll list'!$B$7:$AM$657,6,0)</f>
        <v>#N/A</v>
      </c>
      <c r="H138" s="36" t="e">
        <f>VLOOKUP(B138,'Payroll list'!$B$7:$AM$657,7,0)</f>
        <v>#N/A</v>
      </c>
      <c r="I138" s="36" t="e">
        <f>VLOOKUP(B138,'Payroll list'!$B$7:$AM$657,8,0)</f>
        <v>#N/A</v>
      </c>
      <c r="J138" s="36" t="e">
        <f>VLOOKUP(B138,'Payroll list'!$B$7:$AM$657,9,0)</f>
        <v>#N/A</v>
      </c>
      <c r="K138" s="37" t="e">
        <f>VLOOKUP(B138,'Payroll list'!$B$7:$AM$657,10,0)</f>
        <v>#N/A</v>
      </c>
      <c r="L138" s="38" t="e">
        <f>VLOOKUP(B138,'Payroll list'!$B$7:$AM$657,11,0)</f>
        <v>#N/A</v>
      </c>
      <c r="M138" s="38" t="e">
        <f>VLOOKUP(B138,'Payroll list'!$B$7:$AM$657,12,0)</f>
        <v>#N/A</v>
      </c>
      <c r="N138" s="33" t="e">
        <f>VLOOKUP(B138,'Payroll list'!$B$7:AX$657,13,0)</f>
        <v>#N/A</v>
      </c>
      <c r="O138" s="39" t="e">
        <f>VLOOKUP(B138,'Payroll list'!$B$7:AM$657,14,0)</f>
        <v>#N/A</v>
      </c>
      <c r="P138" s="33" t="e">
        <f>VLOOKUP(B138,'Payroll list'!$B$7:AY$657,15,0)</f>
        <v>#N/A</v>
      </c>
      <c r="Q138" s="34" t="e">
        <f>VLOOKUP(B138,'Payroll list'!$B$7:AZ$657,16,0)</f>
        <v>#N/A</v>
      </c>
      <c r="R138" s="33" t="e">
        <f>VLOOKUP(B138,'Payroll list'!$B$7:AZ$657,17,0)</f>
        <v>#N/A</v>
      </c>
      <c r="S138" s="34" t="e">
        <f>VLOOKUP(B138,'Payroll list'!$B$7:BB$657,18,0)</f>
        <v>#N/A</v>
      </c>
      <c r="T138" s="34" t="e">
        <f>VLOOKUP(B138,'Payroll list'!$B$7:BC$657,19,0)</f>
        <v>#N/A</v>
      </c>
      <c r="U138" s="34" t="e">
        <f>VLOOKUP(B138,'Payroll list'!$B$7:BD$657,20,0)</f>
        <v>#N/A</v>
      </c>
      <c r="V138" s="34" t="e">
        <f>VLOOKUP(B138,'Payroll list'!$B$7:BE$657,21,0)</f>
        <v>#N/A</v>
      </c>
      <c r="W138" s="34" t="e">
        <f>VLOOKUP(B138,'Payroll list'!$B$7:BE$657,22,0)</f>
        <v>#N/A</v>
      </c>
      <c r="X138" s="34" t="e">
        <f>VLOOKUP(B138,'Payroll list'!$B$7:BF$657,23,0)</f>
        <v>#N/A</v>
      </c>
      <c r="Y138" s="34" t="e">
        <f>VLOOKUP(B138,'Payroll list'!$B$7:BG$657,24,0)</f>
        <v>#N/A</v>
      </c>
      <c r="Z138" s="34" t="e">
        <f>VLOOKUP(B138,'Payroll list'!$B$7:BH$657,25,0)</f>
        <v>#N/A</v>
      </c>
      <c r="AA138" s="34" t="e">
        <f>VLOOKUP(B138,'Payroll list'!$B$7:BI$657,26,0)</f>
        <v>#N/A</v>
      </c>
      <c r="AB138" s="34" t="e">
        <f>VLOOKUP(B138,'Payroll list'!$B$7:BJ$657,27,0)</f>
        <v>#N/A</v>
      </c>
      <c r="AC138" s="110" t="e">
        <f>VLOOKUP(B138,'Payroll list'!$B$7:BK$657,28,0)</f>
        <v>#N/A</v>
      </c>
      <c r="AD138" s="110" t="e">
        <f>VLOOKUP(B138,'Payroll list'!$B$7:BL$657,29,0)</f>
        <v>#N/A</v>
      </c>
      <c r="AE138" s="34" t="e">
        <f>VLOOKUP(B138,'Payroll list'!$B$7:$AE$645,30,0)</f>
        <v>#N/A</v>
      </c>
      <c r="AF138" s="34" t="e">
        <f>VLOOKUP(B138,'Payroll list'!$B$7:$AF$645,31,0)</f>
        <v>#N/A</v>
      </c>
      <c r="AG138" s="34" t="e">
        <f>VLOOKUP(B138,'Payroll list'!$B$7:$AG$645,32,0)</f>
        <v>#N/A</v>
      </c>
      <c r="AH138" s="34" t="e">
        <f>VLOOKUP(B138,'Payroll list'!$B$7:$AH$645,33,0)</f>
        <v>#N/A</v>
      </c>
      <c r="AI138" s="34" t="e">
        <f>VLOOKUP(B138,'Payroll list'!$B$7:$AI$645,34,0)</f>
        <v>#N/A</v>
      </c>
      <c r="AJ138" s="34" t="e">
        <f>VLOOKUP(B138,'Payroll list'!$B$7:$AJ$645,35,0)</f>
        <v>#N/A</v>
      </c>
      <c r="AK138" s="41" t="e">
        <f>VLOOKUP(B138,'Payroll list'!$B$7:$AK$645,36,0)</f>
        <v>#N/A</v>
      </c>
      <c r="AL138" s="31"/>
      <c r="AO138" s="107">
        <v>137</v>
      </c>
      <c r="AP138" s="45"/>
    </row>
    <row r="139" spans="1:42" ht="193.5" customHeight="1">
      <c r="A139" s="18" t="s">
        <v>35</v>
      </c>
      <c r="B139" s="21" t="s">
        <v>62</v>
      </c>
      <c r="C139" s="21" t="s">
        <v>63</v>
      </c>
      <c r="D139" s="20" t="s">
        <v>64</v>
      </c>
      <c r="E139" s="20" t="s">
        <v>38</v>
      </c>
      <c r="F139" s="20" t="s">
        <v>224</v>
      </c>
      <c r="G139" s="20" t="s">
        <v>39</v>
      </c>
      <c r="H139" s="20" t="s">
        <v>40</v>
      </c>
      <c r="I139" s="20" t="s">
        <v>225</v>
      </c>
      <c r="J139" s="20" t="s">
        <v>226</v>
      </c>
      <c r="K139" s="20" t="s">
        <v>41</v>
      </c>
      <c r="L139" s="20" t="s">
        <v>42</v>
      </c>
      <c r="M139" s="20" t="s">
        <v>43</v>
      </c>
      <c r="N139" s="20" t="s">
        <v>44</v>
      </c>
      <c r="O139" s="20" t="s">
        <v>45</v>
      </c>
      <c r="P139" s="20" t="s">
        <v>71</v>
      </c>
      <c r="Q139" s="20" t="s">
        <v>65</v>
      </c>
      <c r="R139" s="58" t="s">
        <v>70</v>
      </c>
      <c r="S139" s="59" t="s">
        <v>69</v>
      </c>
      <c r="T139" s="59" t="s">
        <v>171</v>
      </c>
      <c r="U139" s="59" t="s">
        <v>172</v>
      </c>
      <c r="V139" s="59" t="s">
        <v>173</v>
      </c>
      <c r="W139" s="59" t="s">
        <v>232</v>
      </c>
      <c r="X139" s="59" t="s">
        <v>217</v>
      </c>
      <c r="Y139" s="59" t="s">
        <v>117</v>
      </c>
      <c r="Z139" s="59" t="s">
        <v>174</v>
      </c>
      <c r="AA139" s="114" t="s">
        <v>175</v>
      </c>
      <c r="AB139" s="20" t="s">
        <v>46</v>
      </c>
      <c r="AC139" s="22" t="s">
        <v>47</v>
      </c>
      <c r="AD139" s="22" t="s">
        <v>48</v>
      </c>
      <c r="AE139" s="23" t="s">
        <v>179</v>
      </c>
      <c r="AF139" s="23" t="s">
        <v>400</v>
      </c>
      <c r="AG139" s="23" t="s">
        <v>180</v>
      </c>
      <c r="AH139" s="23" t="s">
        <v>181</v>
      </c>
      <c r="AI139" s="142" t="s">
        <v>182</v>
      </c>
      <c r="AJ139" s="143" t="s">
        <v>417</v>
      </c>
      <c r="AK139" s="142" t="s">
        <v>184</v>
      </c>
      <c r="AL139" s="144" t="s">
        <v>190</v>
      </c>
      <c r="AO139" s="107">
        <v>138</v>
      </c>
      <c r="AP139" s="45"/>
    </row>
    <row r="140" spans="1:42" ht="93.75" customHeight="1">
      <c r="A140" s="107">
        <v>70</v>
      </c>
      <c r="B140" s="42">
        <f>VLOOKUP(A140,$AO$2:$AP$199,2,0)</f>
        <v>0</v>
      </c>
      <c r="C140" s="32" t="e">
        <f>VLOOKUP(B140,'Payroll list'!$B$7:AM$657,2,0)</f>
        <v>#N/A</v>
      </c>
      <c r="D140" s="40" t="e">
        <f>VLOOKUP(B140,'Payroll list'!$B$7:AM$657,3,0)</f>
        <v>#N/A</v>
      </c>
      <c r="E140" s="40" t="e">
        <f>VLOOKUP(B140,'Payroll list'!$B$7:$AM$657,4,0)</f>
        <v>#N/A</v>
      </c>
      <c r="F140" s="34" t="e">
        <f>VLOOKUP(B140,'Payroll list'!$B$7:$AM$657,5,0)</f>
        <v>#N/A</v>
      </c>
      <c r="G140" s="35" t="e">
        <f>VLOOKUP(B140,'Payroll list'!$B$7:$AM$657,6,0)</f>
        <v>#N/A</v>
      </c>
      <c r="H140" s="36" t="e">
        <f>VLOOKUP(B140,'Payroll list'!$B$7:$AM$657,7,0)</f>
        <v>#N/A</v>
      </c>
      <c r="I140" s="36" t="e">
        <f>VLOOKUP(B140,'Payroll list'!$B$7:$AM$657,8,0)</f>
        <v>#N/A</v>
      </c>
      <c r="J140" s="36" t="e">
        <f>VLOOKUP(B140,'Payroll list'!$B$7:$AM$657,9,0)</f>
        <v>#N/A</v>
      </c>
      <c r="K140" s="37" t="e">
        <f>VLOOKUP(B140,'Payroll list'!$B$7:$AM$657,10,0)</f>
        <v>#N/A</v>
      </c>
      <c r="L140" s="38" t="e">
        <f>VLOOKUP(B140,'Payroll list'!$B$7:$AM$657,11,0)</f>
        <v>#N/A</v>
      </c>
      <c r="M140" s="38" t="e">
        <f>VLOOKUP(B140,'Payroll list'!$B$7:$AM$657,12,0)</f>
        <v>#N/A</v>
      </c>
      <c r="N140" s="33" t="e">
        <f>VLOOKUP(B140,'Payroll list'!$B$7:AX$657,13,0)</f>
        <v>#N/A</v>
      </c>
      <c r="O140" s="39" t="e">
        <f>VLOOKUP(B140,'Payroll list'!$B$7:AM$657,14,0)</f>
        <v>#N/A</v>
      </c>
      <c r="P140" s="33" t="e">
        <f>VLOOKUP(B140,'Payroll list'!$B$7:AY$657,15,0)</f>
        <v>#N/A</v>
      </c>
      <c r="Q140" s="34" t="e">
        <f>VLOOKUP(B140,'Payroll list'!$B$7:AZ$657,16,0)</f>
        <v>#N/A</v>
      </c>
      <c r="R140" s="33" t="e">
        <f>VLOOKUP(B140,'Payroll list'!$B$7:AZ$657,17,0)</f>
        <v>#N/A</v>
      </c>
      <c r="S140" s="34" t="e">
        <f>VLOOKUP(B140,'Payroll list'!$B$7:BB$657,18,0)</f>
        <v>#N/A</v>
      </c>
      <c r="T140" s="34" t="e">
        <f>VLOOKUP(B140,'Payroll list'!$B$7:BC$657,19,0)</f>
        <v>#N/A</v>
      </c>
      <c r="U140" s="34" t="e">
        <f>VLOOKUP(B140,'Payroll list'!$B$7:BD$657,20,0)</f>
        <v>#N/A</v>
      </c>
      <c r="V140" s="34" t="e">
        <f>VLOOKUP(B140,'Payroll list'!$B$7:BE$657,21,0)</f>
        <v>#N/A</v>
      </c>
      <c r="W140" s="34" t="e">
        <f>VLOOKUP(B140,'Payroll list'!$B$7:BE$657,22,0)</f>
        <v>#N/A</v>
      </c>
      <c r="X140" s="34" t="e">
        <f>VLOOKUP(B140,'Payroll list'!$B$7:BF$657,23,0)</f>
        <v>#N/A</v>
      </c>
      <c r="Y140" s="34" t="e">
        <f>VLOOKUP(B140,'Payroll list'!$B$7:BG$657,24,0)</f>
        <v>#N/A</v>
      </c>
      <c r="Z140" s="34" t="e">
        <f>VLOOKUP(B140,'Payroll list'!$B$7:BH$657,25,0)</f>
        <v>#N/A</v>
      </c>
      <c r="AA140" s="34" t="e">
        <f>VLOOKUP(B140,'Payroll list'!$B$7:BI$657,26,0)</f>
        <v>#N/A</v>
      </c>
      <c r="AB140" s="34" t="e">
        <f>VLOOKUP(B140,'Payroll list'!$B$7:BJ$657,27,0)</f>
        <v>#N/A</v>
      </c>
      <c r="AC140" s="110" t="e">
        <f>VLOOKUP(B140,'Payroll list'!$B$7:BK$657,28,0)</f>
        <v>#N/A</v>
      </c>
      <c r="AD140" s="110" t="e">
        <f>VLOOKUP(B140,'Payroll list'!$B$7:BL$657,29,0)</f>
        <v>#N/A</v>
      </c>
      <c r="AE140" s="34" t="e">
        <f>VLOOKUP(B140,'Payroll list'!$B$7:$AE$645,30,0)</f>
        <v>#N/A</v>
      </c>
      <c r="AF140" s="34" t="e">
        <f>VLOOKUP(B140,'Payroll list'!$B$7:$AF$645,31,0)</f>
        <v>#N/A</v>
      </c>
      <c r="AG140" s="34" t="e">
        <f>VLOOKUP(B140,'Payroll list'!$B$7:$AG$645,32,0)</f>
        <v>#N/A</v>
      </c>
      <c r="AH140" s="34" t="e">
        <f>VLOOKUP(B140,'Payroll list'!$B$7:$AH$645,33,0)</f>
        <v>#N/A</v>
      </c>
      <c r="AI140" s="34" t="e">
        <f>VLOOKUP(B140,'Payroll list'!$B$7:$AI$645,34,0)</f>
        <v>#N/A</v>
      </c>
      <c r="AJ140" s="34" t="e">
        <f>VLOOKUP(B140,'Payroll list'!$B$7:$AJ$645,35,0)</f>
        <v>#N/A</v>
      </c>
      <c r="AK140" s="41" t="e">
        <f>VLOOKUP(B140,'Payroll list'!$B$7:$AK$645,36,0)</f>
        <v>#N/A</v>
      </c>
      <c r="AL140" s="31"/>
      <c r="AO140" s="107">
        <v>139</v>
      </c>
      <c r="AP140" s="45"/>
    </row>
    <row r="141" spans="1:42" ht="193.5" customHeight="1">
      <c r="A141" s="18" t="s">
        <v>35</v>
      </c>
      <c r="B141" s="21" t="s">
        <v>62</v>
      </c>
      <c r="C141" s="21" t="s">
        <v>63</v>
      </c>
      <c r="D141" s="20" t="s">
        <v>64</v>
      </c>
      <c r="E141" s="20" t="s">
        <v>38</v>
      </c>
      <c r="F141" s="20" t="s">
        <v>224</v>
      </c>
      <c r="G141" s="20" t="s">
        <v>39</v>
      </c>
      <c r="H141" s="20" t="s">
        <v>40</v>
      </c>
      <c r="I141" s="20" t="s">
        <v>225</v>
      </c>
      <c r="J141" s="20" t="s">
        <v>226</v>
      </c>
      <c r="K141" s="20" t="s">
        <v>41</v>
      </c>
      <c r="L141" s="20" t="s">
        <v>42</v>
      </c>
      <c r="M141" s="20" t="s">
        <v>43</v>
      </c>
      <c r="N141" s="20" t="s">
        <v>44</v>
      </c>
      <c r="O141" s="20" t="s">
        <v>45</v>
      </c>
      <c r="P141" s="20" t="s">
        <v>71</v>
      </c>
      <c r="Q141" s="20" t="s">
        <v>65</v>
      </c>
      <c r="R141" s="58" t="s">
        <v>70</v>
      </c>
      <c r="S141" s="59" t="s">
        <v>69</v>
      </c>
      <c r="T141" s="59" t="s">
        <v>171</v>
      </c>
      <c r="U141" s="59" t="s">
        <v>172</v>
      </c>
      <c r="V141" s="59" t="s">
        <v>173</v>
      </c>
      <c r="W141" s="59" t="s">
        <v>232</v>
      </c>
      <c r="X141" s="59" t="s">
        <v>217</v>
      </c>
      <c r="Y141" s="59" t="s">
        <v>117</v>
      </c>
      <c r="Z141" s="59" t="s">
        <v>174</v>
      </c>
      <c r="AA141" s="114" t="s">
        <v>175</v>
      </c>
      <c r="AB141" s="20" t="s">
        <v>46</v>
      </c>
      <c r="AC141" s="22" t="s">
        <v>47</v>
      </c>
      <c r="AD141" s="22" t="s">
        <v>48</v>
      </c>
      <c r="AE141" s="23" t="s">
        <v>179</v>
      </c>
      <c r="AF141" s="23" t="s">
        <v>400</v>
      </c>
      <c r="AG141" s="23" t="s">
        <v>180</v>
      </c>
      <c r="AH141" s="23" t="s">
        <v>181</v>
      </c>
      <c r="AI141" s="142" t="s">
        <v>182</v>
      </c>
      <c r="AJ141" s="143" t="s">
        <v>417</v>
      </c>
      <c r="AK141" s="142" t="s">
        <v>184</v>
      </c>
      <c r="AL141" s="144" t="s">
        <v>190</v>
      </c>
      <c r="AO141" s="107">
        <v>140</v>
      </c>
      <c r="AP141" s="45"/>
    </row>
    <row r="142" spans="1:42" ht="93.75" customHeight="1">
      <c r="A142" s="107">
        <v>71</v>
      </c>
      <c r="B142" s="42">
        <f>VLOOKUP(A142,$AO$2:$AP$199,2,0)</f>
        <v>0</v>
      </c>
      <c r="C142" s="32" t="e">
        <f>VLOOKUP(B142,'Payroll list'!$B$7:AM$657,2,0)</f>
        <v>#N/A</v>
      </c>
      <c r="D142" s="40" t="e">
        <f>VLOOKUP(B142,'Payroll list'!$B$7:AM$657,3,0)</f>
        <v>#N/A</v>
      </c>
      <c r="E142" s="40" t="e">
        <f>VLOOKUP(B142,'Payroll list'!$B$7:$AM$657,4,0)</f>
        <v>#N/A</v>
      </c>
      <c r="F142" s="34" t="e">
        <f>VLOOKUP(B142,'Payroll list'!$B$7:$AM$657,5,0)</f>
        <v>#N/A</v>
      </c>
      <c r="G142" s="35" t="e">
        <f>VLOOKUP(B142,'Payroll list'!$B$7:$AM$657,6,0)</f>
        <v>#N/A</v>
      </c>
      <c r="H142" s="36" t="e">
        <f>VLOOKUP(B142,'Payroll list'!$B$7:$AM$657,7,0)</f>
        <v>#N/A</v>
      </c>
      <c r="I142" s="36" t="e">
        <f>VLOOKUP(B142,'Payroll list'!$B$7:$AM$657,8,0)</f>
        <v>#N/A</v>
      </c>
      <c r="J142" s="36" t="e">
        <f>VLOOKUP(B142,'Payroll list'!$B$7:$AM$657,9,0)</f>
        <v>#N/A</v>
      </c>
      <c r="K142" s="37" t="e">
        <f>VLOOKUP(B142,'Payroll list'!$B$7:$AM$657,10,0)</f>
        <v>#N/A</v>
      </c>
      <c r="L142" s="38" t="e">
        <f>VLOOKUP(B142,'Payroll list'!$B$7:$AM$657,11,0)</f>
        <v>#N/A</v>
      </c>
      <c r="M142" s="38" t="e">
        <f>VLOOKUP(B142,'Payroll list'!$B$7:$AM$657,12,0)</f>
        <v>#N/A</v>
      </c>
      <c r="N142" s="33" t="e">
        <f>VLOOKUP(B142,'Payroll list'!$B$7:AX$657,13,0)</f>
        <v>#N/A</v>
      </c>
      <c r="O142" s="39" t="e">
        <f>VLOOKUP(B142,'Payroll list'!$B$7:AM$657,14,0)</f>
        <v>#N/A</v>
      </c>
      <c r="P142" s="33" t="e">
        <f>VLOOKUP(B142,'Payroll list'!$B$7:AY$657,15,0)</f>
        <v>#N/A</v>
      </c>
      <c r="Q142" s="34" t="e">
        <f>VLOOKUP(B142,'Payroll list'!$B$7:AZ$657,16,0)</f>
        <v>#N/A</v>
      </c>
      <c r="R142" s="33" t="e">
        <f>VLOOKUP(B142,'Payroll list'!$B$7:AZ$657,17,0)</f>
        <v>#N/A</v>
      </c>
      <c r="S142" s="34" t="e">
        <f>VLOOKUP(B142,'Payroll list'!$B$7:BB$657,18,0)</f>
        <v>#N/A</v>
      </c>
      <c r="T142" s="34" t="e">
        <f>VLOOKUP(B142,'Payroll list'!$B$7:BC$657,19,0)</f>
        <v>#N/A</v>
      </c>
      <c r="U142" s="34" t="e">
        <f>VLOOKUP(B142,'Payroll list'!$B$7:BD$657,20,0)</f>
        <v>#N/A</v>
      </c>
      <c r="V142" s="34" t="e">
        <f>VLOOKUP(B142,'Payroll list'!$B$7:BE$657,21,0)</f>
        <v>#N/A</v>
      </c>
      <c r="W142" s="34" t="e">
        <f>VLOOKUP(B142,'Payroll list'!$B$7:BE$657,22,0)</f>
        <v>#N/A</v>
      </c>
      <c r="X142" s="34" t="e">
        <f>VLOOKUP(B142,'Payroll list'!$B$7:BF$657,23,0)</f>
        <v>#N/A</v>
      </c>
      <c r="Y142" s="34" t="e">
        <f>VLOOKUP(B142,'Payroll list'!$B$7:BG$657,24,0)</f>
        <v>#N/A</v>
      </c>
      <c r="Z142" s="34" t="e">
        <f>VLOOKUP(B142,'Payroll list'!$B$7:BH$657,25,0)</f>
        <v>#N/A</v>
      </c>
      <c r="AA142" s="34" t="e">
        <f>VLOOKUP(B142,'Payroll list'!$B$7:BI$657,26,0)</f>
        <v>#N/A</v>
      </c>
      <c r="AB142" s="34" t="e">
        <f>VLOOKUP(B142,'Payroll list'!$B$7:BJ$657,27,0)</f>
        <v>#N/A</v>
      </c>
      <c r="AC142" s="110" t="e">
        <f>VLOOKUP(B142,'Payroll list'!$B$7:BK$657,28,0)</f>
        <v>#N/A</v>
      </c>
      <c r="AD142" s="110" t="e">
        <f>VLOOKUP(B142,'Payroll list'!$B$7:BL$657,29,0)</f>
        <v>#N/A</v>
      </c>
      <c r="AE142" s="34" t="e">
        <f>VLOOKUP(B142,'Payroll list'!$B$7:$AE$645,30,0)</f>
        <v>#N/A</v>
      </c>
      <c r="AF142" s="34" t="e">
        <f>VLOOKUP(B142,'Payroll list'!$B$7:$AF$645,31,0)</f>
        <v>#N/A</v>
      </c>
      <c r="AG142" s="34" t="e">
        <f>VLOOKUP(B142,'Payroll list'!$B$7:$AG$645,32,0)</f>
        <v>#N/A</v>
      </c>
      <c r="AH142" s="34" t="e">
        <f>VLOOKUP(B142,'Payroll list'!$B$7:$AH$645,33,0)</f>
        <v>#N/A</v>
      </c>
      <c r="AI142" s="34" t="e">
        <f>VLOOKUP(B142,'Payroll list'!$B$7:$AI$645,34,0)</f>
        <v>#N/A</v>
      </c>
      <c r="AJ142" s="34" t="e">
        <f>VLOOKUP(B142,'Payroll list'!$B$7:$AJ$645,35,0)</f>
        <v>#N/A</v>
      </c>
      <c r="AK142" s="41" t="e">
        <f>VLOOKUP(B142,'Payroll list'!$B$7:$AK$645,36,0)</f>
        <v>#N/A</v>
      </c>
      <c r="AL142" s="31"/>
      <c r="AO142" s="107">
        <v>141</v>
      </c>
      <c r="AP142" s="45"/>
    </row>
    <row r="143" spans="1:42" ht="193.5" customHeight="1">
      <c r="A143" s="18" t="s">
        <v>35</v>
      </c>
      <c r="B143" s="21" t="s">
        <v>62</v>
      </c>
      <c r="C143" s="21" t="s">
        <v>63</v>
      </c>
      <c r="D143" s="20" t="s">
        <v>64</v>
      </c>
      <c r="E143" s="20" t="s">
        <v>38</v>
      </c>
      <c r="F143" s="20" t="s">
        <v>224</v>
      </c>
      <c r="G143" s="20" t="s">
        <v>39</v>
      </c>
      <c r="H143" s="20" t="s">
        <v>40</v>
      </c>
      <c r="I143" s="20" t="s">
        <v>225</v>
      </c>
      <c r="J143" s="20" t="s">
        <v>226</v>
      </c>
      <c r="K143" s="20" t="s">
        <v>41</v>
      </c>
      <c r="L143" s="20" t="s">
        <v>42</v>
      </c>
      <c r="M143" s="20" t="s">
        <v>43</v>
      </c>
      <c r="N143" s="20" t="s">
        <v>44</v>
      </c>
      <c r="O143" s="20" t="s">
        <v>45</v>
      </c>
      <c r="P143" s="20" t="s">
        <v>71</v>
      </c>
      <c r="Q143" s="20" t="s">
        <v>65</v>
      </c>
      <c r="R143" s="58" t="s">
        <v>70</v>
      </c>
      <c r="S143" s="59" t="s">
        <v>69</v>
      </c>
      <c r="T143" s="59" t="s">
        <v>171</v>
      </c>
      <c r="U143" s="59" t="s">
        <v>172</v>
      </c>
      <c r="V143" s="59" t="s">
        <v>173</v>
      </c>
      <c r="W143" s="59" t="s">
        <v>232</v>
      </c>
      <c r="X143" s="59" t="s">
        <v>217</v>
      </c>
      <c r="Y143" s="59" t="s">
        <v>117</v>
      </c>
      <c r="Z143" s="59" t="s">
        <v>174</v>
      </c>
      <c r="AA143" s="114" t="s">
        <v>175</v>
      </c>
      <c r="AB143" s="20" t="s">
        <v>46</v>
      </c>
      <c r="AC143" s="22" t="s">
        <v>47</v>
      </c>
      <c r="AD143" s="22" t="s">
        <v>48</v>
      </c>
      <c r="AE143" s="23" t="s">
        <v>179</v>
      </c>
      <c r="AF143" s="23" t="s">
        <v>400</v>
      </c>
      <c r="AG143" s="23" t="s">
        <v>180</v>
      </c>
      <c r="AH143" s="23" t="s">
        <v>181</v>
      </c>
      <c r="AI143" s="142" t="s">
        <v>182</v>
      </c>
      <c r="AJ143" s="143" t="s">
        <v>417</v>
      </c>
      <c r="AK143" s="142" t="s">
        <v>184</v>
      </c>
      <c r="AL143" s="144" t="s">
        <v>190</v>
      </c>
      <c r="AO143" s="107">
        <v>142</v>
      </c>
      <c r="AP143" s="45"/>
    </row>
    <row r="144" spans="1:42" ht="93.75" customHeight="1">
      <c r="A144" s="107">
        <v>72</v>
      </c>
      <c r="B144" s="42">
        <f>VLOOKUP(A144,$AO$2:$AP$199,2,0)</f>
        <v>0</v>
      </c>
      <c r="C144" s="32" t="e">
        <f>VLOOKUP(B144,'Payroll list'!$B$7:AM$657,2,0)</f>
        <v>#N/A</v>
      </c>
      <c r="D144" s="40" t="e">
        <f>VLOOKUP(B144,'Payroll list'!$B$7:AM$657,3,0)</f>
        <v>#N/A</v>
      </c>
      <c r="E144" s="40" t="e">
        <f>VLOOKUP(B144,'Payroll list'!$B$7:$AM$657,4,0)</f>
        <v>#N/A</v>
      </c>
      <c r="F144" s="34" t="e">
        <f>VLOOKUP(B144,'Payroll list'!$B$7:$AM$657,5,0)</f>
        <v>#N/A</v>
      </c>
      <c r="G144" s="35" t="e">
        <f>VLOOKUP(B144,'Payroll list'!$B$7:$AM$657,6,0)</f>
        <v>#N/A</v>
      </c>
      <c r="H144" s="36" t="e">
        <f>VLOOKUP(B144,'Payroll list'!$B$7:$AM$657,7,0)</f>
        <v>#N/A</v>
      </c>
      <c r="I144" s="36" t="e">
        <f>VLOOKUP(B144,'Payroll list'!$B$7:$AM$657,8,0)</f>
        <v>#N/A</v>
      </c>
      <c r="J144" s="36" t="e">
        <f>VLOOKUP(B144,'Payroll list'!$B$7:$AM$657,9,0)</f>
        <v>#N/A</v>
      </c>
      <c r="K144" s="37" t="e">
        <f>VLOOKUP(B144,'Payroll list'!$B$7:$AM$657,10,0)</f>
        <v>#N/A</v>
      </c>
      <c r="L144" s="38" t="e">
        <f>VLOOKUP(B144,'Payroll list'!$B$7:$AM$657,11,0)</f>
        <v>#N/A</v>
      </c>
      <c r="M144" s="38" t="e">
        <f>VLOOKUP(B144,'Payroll list'!$B$7:$AM$657,12,0)</f>
        <v>#N/A</v>
      </c>
      <c r="N144" s="33" t="e">
        <f>VLOOKUP(B144,'Payroll list'!$B$7:AX$657,13,0)</f>
        <v>#N/A</v>
      </c>
      <c r="O144" s="39" t="e">
        <f>VLOOKUP(B144,'Payroll list'!$B$7:AM$657,14,0)</f>
        <v>#N/A</v>
      </c>
      <c r="P144" s="33" t="e">
        <f>VLOOKUP(B144,'Payroll list'!$B$7:AY$657,15,0)</f>
        <v>#N/A</v>
      </c>
      <c r="Q144" s="34" t="e">
        <f>VLOOKUP(B144,'Payroll list'!$B$7:AZ$657,16,0)</f>
        <v>#N/A</v>
      </c>
      <c r="R144" s="33" t="e">
        <f>VLOOKUP(B144,'Payroll list'!$B$7:AZ$657,17,0)</f>
        <v>#N/A</v>
      </c>
      <c r="S144" s="34" t="e">
        <f>VLOOKUP(B144,'Payroll list'!$B$7:BB$657,18,0)</f>
        <v>#N/A</v>
      </c>
      <c r="T144" s="34" t="e">
        <f>VLOOKUP(B144,'Payroll list'!$B$7:BC$657,19,0)</f>
        <v>#N/A</v>
      </c>
      <c r="U144" s="34" t="e">
        <f>VLOOKUP(B144,'Payroll list'!$B$7:BD$657,20,0)</f>
        <v>#N/A</v>
      </c>
      <c r="V144" s="34" t="e">
        <f>VLOOKUP(B144,'Payroll list'!$B$7:BE$657,21,0)</f>
        <v>#N/A</v>
      </c>
      <c r="W144" s="34" t="e">
        <f>VLOOKUP(B144,'Payroll list'!$B$7:BE$657,22,0)</f>
        <v>#N/A</v>
      </c>
      <c r="X144" s="34" t="e">
        <f>VLOOKUP(B144,'Payroll list'!$B$7:BF$657,23,0)</f>
        <v>#N/A</v>
      </c>
      <c r="Y144" s="34" t="e">
        <f>VLOOKUP(B144,'Payroll list'!$B$7:BG$657,24,0)</f>
        <v>#N/A</v>
      </c>
      <c r="Z144" s="34" t="e">
        <f>VLOOKUP(B144,'Payroll list'!$B$7:BH$657,25,0)</f>
        <v>#N/A</v>
      </c>
      <c r="AA144" s="34" t="e">
        <f>VLOOKUP(B144,'Payroll list'!$B$7:BI$657,26,0)</f>
        <v>#N/A</v>
      </c>
      <c r="AB144" s="34" t="e">
        <f>VLOOKUP(B144,'Payroll list'!$B$7:BJ$657,27,0)</f>
        <v>#N/A</v>
      </c>
      <c r="AC144" s="110" t="e">
        <f>VLOOKUP(B144,'Payroll list'!$B$7:BK$657,28,0)</f>
        <v>#N/A</v>
      </c>
      <c r="AD144" s="110" t="e">
        <f>VLOOKUP(B144,'Payroll list'!$B$7:BL$657,29,0)</f>
        <v>#N/A</v>
      </c>
      <c r="AE144" s="34" t="e">
        <f>VLOOKUP(B144,'Payroll list'!$B$7:$AE$645,30,0)</f>
        <v>#N/A</v>
      </c>
      <c r="AF144" s="34" t="e">
        <f>VLOOKUP(B144,'Payroll list'!$B$7:$AF$645,31,0)</f>
        <v>#N/A</v>
      </c>
      <c r="AG144" s="34" t="e">
        <f>VLOOKUP(B144,'Payroll list'!$B$7:$AG$645,32,0)</f>
        <v>#N/A</v>
      </c>
      <c r="AH144" s="34" t="e">
        <f>VLOOKUP(B144,'Payroll list'!$B$7:$AH$645,33,0)</f>
        <v>#N/A</v>
      </c>
      <c r="AI144" s="34" t="e">
        <f>VLOOKUP(B144,'Payroll list'!$B$7:$AI$645,34,0)</f>
        <v>#N/A</v>
      </c>
      <c r="AJ144" s="34" t="e">
        <f>VLOOKUP(B144,'Payroll list'!$B$7:$AJ$645,35,0)</f>
        <v>#N/A</v>
      </c>
      <c r="AK144" s="41" t="e">
        <f>VLOOKUP(B144,'Payroll list'!$B$7:$AK$645,36,0)</f>
        <v>#N/A</v>
      </c>
      <c r="AL144" s="31"/>
      <c r="AO144" s="107">
        <v>143</v>
      </c>
      <c r="AP144" s="45"/>
    </row>
    <row r="145" spans="1:42" ht="193.5" customHeight="1">
      <c r="A145" s="18" t="s">
        <v>35</v>
      </c>
      <c r="B145" s="21" t="s">
        <v>62</v>
      </c>
      <c r="C145" s="21" t="s">
        <v>63</v>
      </c>
      <c r="D145" s="20" t="s">
        <v>64</v>
      </c>
      <c r="E145" s="20" t="s">
        <v>38</v>
      </c>
      <c r="F145" s="20" t="s">
        <v>224</v>
      </c>
      <c r="G145" s="20" t="s">
        <v>39</v>
      </c>
      <c r="H145" s="20" t="s">
        <v>40</v>
      </c>
      <c r="I145" s="20" t="s">
        <v>225</v>
      </c>
      <c r="J145" s="20" t="s">
        <v>226</v>
      </c>
      <c r="K145" s="20" t="s">
        <v>41</v>
      </c>
      <c r="L145" s="20" t="s">
        <v>42</v>
      </c>
      <c r="M145" s="20" t="s">
        <v>43</v>
      </c>
      <c r="N145" s="20" t="s">
        <v>44</v>
      </c>
      <c r="O145" s="20" t="s">
        <v>45</v>
      </c>
      <c r="P145" s="20" t="s">
        <v>71</v>
      </c>
      <c r="Q145" s="20" t="s">
        <v>65</v>
      </c>
      <c r="R145" s="58" t="s">
        <v>70</v>
      </c>
      <c r="S145" s="59" t="s">
        <v>69</v>
      </c>
      <c r="T145" s="59" t="s">
        <v>171</v>
      </c>
      <c r="U145" s="59" t="s">
        <v>172</v>
      </c>
      <c r="V145" s="59" t="s">
        <v>173</v>
      </c>
      <c r="W145" s="59" t="s">
        <v>232</v>
      </c>
      <c r="X145" s="59" t="s">
        <v>217</v>
      </c>
      <c r="Y145" s="59" t="s">
        <v>117</v>
      </c>
      <c r="Z145" s="59" t="s">
        <v>174</v>
      </c>
      <c r="AA145" s="114" t="s">
        <v>175</v>
      </c>
      <c r="AB145" s="20" t="s">
        <v>46</v>
      </c>
      <c r="AC145" s="22" t="s">
        <v>47</v>
      </c>
      <c r="AD145" s="22" t="s">
        <v>48</v>
      </c>
      <c r="AE145" s="23" t="s">
        <v>179</v>
      </c>
      <c r="AF145" s="23" t="s">
        <v>400</v>
      </c>
      <c r="AG145" s="23" t="s">
        <v>180</v>
      </c>
      <c r="AH145" s="23" t="s">
        <v>181</v>
      </c>
      <c r="AI145" s="142" t="s">
        <v>182</v>
      </c>
      <c r="AJ145" s="143" t="s">
        <v>417</v>
      </c>
      <c r="AK145" s="142" t="s">
        <v>184</v>
      </c>
      <c r="AL145" s="144" t="s">
        <v>190</v>
      </c>
      <c r="AO145" s="107">
        <v>144</v>
      </c>
      <c r="AP145" s="45"/>
    </row>
    <row r="146" spans="1:42" ht="93.75" customHeight="1">
      <c r="A146" s="107">
        <v>73</v>
      </c>
      <c r="B146" s="42">
        <f>VLOOKUP(A146,$AO$2:$AP$199,2,0)</f>
        <v>0</v>
      </c>
      <c r="C146" s="32" t="e">
        <f>VLOOKUP(B146,'Payroll list'!$B$7:AM$657,2,0)</f>
        <v>#N/A</v>
      </c>
      <c r="D146" s="40" t="e">
        <f>VLOOKUP(B146,'Payroll list'!$B$7:AM$657,3,0)</f>
        <v>#N/A</v>
      </c>
      <c r="E146" s="40" t="e">
        <f>VLOOKUP(B146,'Payroll list'!$B$7:$AM$657,4,0)</f>
        <v>#N/A</v>
      </c>
      <c r="F146" s="34" t="e">
        <f>VLOOKUP(B146,'Payroll list'!$B$7:$AM$657,5,0)</f>
        <v>#N/A</v>
      </c>
      <c r="G146" s="35" t="e">
        <f>VLOOKUP(B146,'Payroll list'!$B$7:$AM$657,6,0)</f>
        <v>#N/A</v>
      </c>
      <c r="H146" s="36" t="e">
        <f>VLOOKUP(B146,'Payroll list'!$B$7:$AM$657,7,0)</f>
        <v>#N/A</v>
      </c>
      <c r="I146" s="36" t="e">
        <f>VLOOKUP(B146,'Payroll list'!$B$7:$AM$657,8,0)</f>
        <v>#N/A</v>
      </c>
      <c r="J146" s="36" t="e">
        <f>VLOOKUP(B146,'Payroll list'!$B$7:$AM$657,9,0)</f>
        <v>#N/A</v>
      </c>
      <c r="K146" s="37" t="e">
        <f>VLOOKUP(B146,'Payroll list'!$B$7:$AM$657,10,0)</f>
        <v>#N/A</v>
      </c>
      <c r="L146" s="38" t="e">
        <f>VLOOKUP(B146,'Payroll list'!$B$7:$AM$657,11,0)</f>
        <v>#N/A</v>
      </c>
      <c r="M146" s="38" t="e">
        <f>VLOOKUP(B146,'Payroll list'!$B$7:$AM$657,12,0)</f>
        <v>#N/A</v>
      </c>
      <c r="N146" s="33" t="e">
        <f>VLOOKUP(B146,'Payroll list'!$B$7:AX$657,13,0)</f>
        <v>#N/A</v>
      </c>
      <c r="O146" s="39" t="e">
        <f>VLOOKUP(B146,'Payroll list'!$B$7:AM$657,14,0)</f>
        <v>#N/A</v>
      </c>
      <c r="P146" s="33" t="e">
        <f>VLOOKUP(B146,'Payroll list'!$B$7:AY$657,15,0)</f>
        <v>#N/A</v>
      </c>
      <c r="Q146" s="34" t="e">
        <f>VLOOKUP(B146,'Payroll list'!$B$7:AZ$657,16,0)</f>
        <v>#N/A</v>
      </c>
      <c r="R146" s="33" t="e">
        <f>VLOOKUP(B146,'Payroll list'!$B$7:AZ$657,17,0)</f>
        <v>#N/A</v>
      </c>
      <c r="S146" s="34" t="e">
        <f>VLOOKUP(B146,'Payroll list'!$B$7:BB$657,18,0)</f>
        <v>#N/A</v>
      </c>
      <c r="T146" s="34" t="e">
        <f>VLOOKUP(B146,'Payroll list'!$B$7:BC$657,19,0)</f>
        <v>#N/A</v>
      </c>
      <c r="U146" s="34" t="e">
        <f>VLOOKUP(B146,'Payroll list'!$B$7:BD$657,20,0)</f>
        <v>#N/A</v>
      </c>
      <c r="V146" s="34" t="e">
        <f>VLOOKUP(B146,'Payroll list'!$B$7:BE$657,21,0)</f>
        <v>#N/A</v>
      </c>
      <c r="W146" s="34" t="e">
        <f>VLOOKUP(B146,'Payroll list'!$B$7:BE$657,22,0)</f>
        <v>#N/A</v>
      </c>
      <c r="X146" s="34" t="e">
        <f>VLOOKUP(B146,'Payroll list'!$B$7:BF$657,23,0)</f>
        <v>#N/A</v>
      </c>
      <c r="Y146" s="34" t="e">
        <f>VLOOKUP(B146,'Payroll list'!$B$7:BG$657,24,0)</f>
        <v>#N/A</v>
      </c>
      <c r="Z146" s="34" t="e">
        <f>VLOOKUP(B146,'Payroll list'!$B$7:BH$657,25,0)</f>
        <v>#N/A</v>
      </c>
      <c r="AA146" s="34" t="e">
        <f>VLOOKUP(B146,'Payroll list'!$B$7:BI$657,26,0)</f>
        <v>#N/A</v>
      </c>
      <c r="AB146" s="34" t="e">
        <f>VLOOKUP(B146,'Payroll list'!$B$7:BJ$657,27,0)</f>
        <v>#N/A</v>
      </c>
      <c r="AC146" s="110" t="e">
        <f>VLOOKUP(B146,'Payroll list'!$B$7:BK$657,28,0)</f>
        <v>#N/A</v>
      </c>
      <c r="AD146" s="110" t="e">
        <f>VLOOKUP(B146,'Payroll list'!$B$7:BL$657,29,0)</f>
        <v>#N/A</v>
      </c>
      <c r="AE146" s="34" t="e">
        <f>VLOOKUP(B146,'Payroll list'!$B$7:$AE$645,30,0)</f>
        <v>#N/A</v>
      </c>
      <c r="AF146" s="34" t="e">
        <f>VLOOKUP(B146,'Payroll list'!$B$7:$AF$645,31,0)</f>
        <v>#N/A</v>
      </c>
      <c r="AG146" s="34" t="e">
        <f>VLOOKUP(B146,'Payroll list'!$B$7:$AG$645,32,0)</f>
        <v>#N/A</v>
      </c>
      <c r="AH146" s="34" t="e">
        <f>VLOOKUP(B146,'Payroll list'!$B$7:$AH$645,33,0)</f>
        <v>#N/A</v>
      </c>
      <c r="AI146" s="34" t="e">
        <f>VLOOKUP(B146,'Payroll list'!$B$7:$AI$645,34,0)</f>
        <v>#N/A</v>
      </c>
      <c r="AJ146" s="34" t="e">
        <f>VLOOKUP(B146,'Payroll list'!$B$7:$AJ$645,35,0)</f>
        <v>#N/A</v>
      </c>
      <c r="AK146" s="41" t="e">
        <f>VLOOKUP(B146,'Payroll list'!$B$7:$AK$645,36,0)</f>
        <v>#N/A</v>
      </c>
      <c r="AL146" s="31"/>
      <c r="AO146" s="107">
        <v>145</v>
      </c>
      <c r="AP146" s="45"/>
    </row>
    <row r="147" spans="1:42" ht="193.5" customHeight="1">
      <c r="A147" s="18" t="s">
        <v>35</v>
      </c>
      <c r="B147" s="21" t="s">
        <v>62</v>
      </c>
      <c r="C147" s="21" t="s">
        <v>63</v>
      </c>
      <c r="D147" s="20" t="s">
        <v>64</v>
      </c>
      <c r="E147" s="20" t="s">
        <v>38</v>
      </c>
      <c r="F147" s="20" t="s">
        <v>224</v>
      </c>
      <c r="G147" s="20" t="s">
        <v>39</v>
      </c>
      <c r="H147" s="20" t="s">
        <v>40</v>
      </c>
      <c r="I147" s="20" t="s">
        <v>225</v>
      </c>
      <c r="J147" s="20" t="s">
        <v>226</v>
      </c>
      <c r="K147" s="20" t="s">
        <v>41</v>
      </c>
      <c r="L147" s="20" t="s">
        <v>42</v>
      </c>
      <c r="M147" s="20" t="s">
        <v>43</v>
      </c>
      <c r="N147" s="20" t="s">
        <v>44</v>
      </c>
      <c r="O147" s="20" t="s">
        <v>45</v>
      </c>
      <c r="P147" s="20" t="s">
        <v>71</v>
      </c>
      <c r="Q147" s="20" t="s">
        <v>65</v>
      </c>
      <c r="R147" s="58" t="s">
        <v>70</v>
      </c>
      <c r="S147" s="59" t="s">
        <v>69</v>
      </c>
      <c r="T147" s="59" t="s">
        <v>171</v>
      </c>
      <c r="U147" s="59" t="s">
        <v>172</v>
      </c>
      <c r="V147" s="59" t="s">
        <v>173</v>
      </c>
      <c r="W147" s="59" t="s">
        <v>232</v>
      </c>
      <c r="X147" s="59" t="s">
        <v>217</v>
      </c>
      <c r="Y147" s="59" t="s">
        <v>117</v>
      </c>
      <c r="Z147" s="59" t="s">
        <v>174</v>
      </c>
      <c r="AA147" s="114" t="s">
        <v>175</v>
      </c>
      <c r="AB147" s="20" t="s">
        <v>46</v>
      </c>
      <c r="AC147" s="22" t="s">
        <v>47</v>
      </c>
      <c r="AD147" s="22" t="s">
        <v>48</v>
      </c>
      <c r="AE147" s="23" t="s">
        <v>179</v>
      </c>
      <c r="AF147" s="23" t="s">
        <v>400</v>
      </c>
      <c r="AG147" s="23" t="s">
        <v>180</v>
      </c>
      <c r="AH147" s="23" t="s">
        <v>181</v>
      </c>
      <c r="AI147" s="142" t="s">
        <v>182</v>
      </c>
      <c r="AJ147" s="143" t="s">
        <v>417</v>
      </c>
      <c r="AK147" s="142" t="s">
        <v>184</v>
      </c>
      <c r="AL147" s="144" t="s">
        <v>190</v>
      </c>
      <c r="AO147" s="107">
        <v>146</v>
      </c>
      <c r="AP147" s="45"/>
    </row>
    <row r="148" spans="1:42" ht="93.75" customHeight="1">
      <c r="A148" s="107">
        <v>74</v>
      </c>
      <c r="B148" s="42">
        <f>VLOOKUP(A148,$AO$2:$AP$199,2,0)</f>
        <v>0</v>
      </c>
      <c r="C148" s="32" t="e">
        <f>VLOOKUP(B148,'Payroll list'!$B$7:AM$657,2,0)</f>
        <v>#N/A</v>
      </c>
      <c r="D148" s="40" t="e">
        <f>VLOOKUP(B148,'Payroll list'!$B$7:AM$657,3,0)</f>
        <v>#N/A</v>
      </c>
      <c r="E148" s="40" t="e">
        <f>VLOOKUP(B148,'Payroll list'!$B$7:$AM$657,4,0)</f>
        <v>#N/A</v>
      </c>
      <c r="F148" s="34" t="e">
        <f>VLOOKUP(B148,'Payroll list'!$B$7:$AM$657,5,0)</f>
        <v>#N/A</v>
      </c>
      <c r="G148" s="35" t="e">
        <f>VLOOKUP(B148,'Payroll list'!$B$7:$AM$657,6,0)</f>
        <v>#N/A</v>
      </c>
      <c r="H148" s="36" t="e">
        <f>VLOOKUP(B148,'Payroll list'!$B$7:$AM$657,7,0)</f>
        <v>#N/A</v>
      </c>
      <c r="I148" s="36" t="e">
        <f>VLOOKUP(B148,'Payroll list'!$B$7:$AM$657,8,0)</f>
        <v>#N/A</v>
      </c>
      <c r="J148" s="36" t="e">
        <f>VLOOKUP(B148,'Payroll list'!$B$7:$AM$657,9,0)</f>
        <v>#N/A</v>
      </c>
      <c r="K148" s="37" t="e">
        <f>VLOOKUP(B148,'Payroll list'!$B$7:$AM$657,10,0)</f>
        <v>#N/A</v>
      </c>
      <c r="L148" s="38" t="e">
        <f>VLOOKUP(B148,'Payroll list'!$B$7:$AM$657,11,0)</f>
        <v>#N/A</v>
      </c>
      <c r="M148" s="38" t="e">
        <f>VLOOKUP(B148,'Payroll list'!$B$7:$AM$657,12,0)</f>
        <v>#N/A</v>
      </c>
      <c r="N148" s="33" t="e">
        <f>VLOOKUP(B148,'Payroll list'!$B$7:AX$657,13,0)</f>
        <v>#N/A</v>
      </c>
      <c r="O148" s="39" t="e">
        <f>VLOOKUP(B148,'Payroll list'!$B$7:AM$657,14,0)</f>
        <v>#N/A</v>
      </c>
      <c r="P148" s="33" t="e">
        <f>VLOOKUP(B148,'Payroll list'!$B$7:AY$657,15,0)</f>
        <v>#N/A</v>
      </c>
      <c r="Q148" s="34" t="e">
        <f>VLOOKUP(B148,'Payroll list'!$B$7:AZ$657,16,0)</f>
        <v>#N/A</v>
      </c>
      <c r="R148" s="33" t="e">
        <f>VLOOKUP(B148,'Payroll list'!$B$7:AZ$657,17,0)</f>
        <v>#N/A</v>
      </c>
      <c r="S148" s="34" t="e">
        <f>VLOOKUP(B148,'Payroll list'!$B$7:BB$657,18,0)</f>
        <v>#N/A</v>
      </c>
      <c r="T148" s="34" t="e">
        <f>VLOOKUP(B148,'Payroll list'!$B$7:BC$657,19,0)</f>
        <v>#N/A</v>
      </c>
      <c r="U148" s="34" t="e">
        <f>VLOOKUP(B148,'Payroll list'!$B$7:BD$657,20,0)</f>
        <v>#N/A</v>
      </c>
      <c r="V148" s="34" t="e">
        <f>VLOOKUP(B148,'Payroll list'!$B$7:BE$657,21,0)</f>
        <v>#N/A</v>
      </c>
      <c r="W148" s="34" t="e">
        <f>VLOOKUP(B148,'Payroll list'!$B$7:BE$657,22,0)</f>
        <v>#N/A</v>
      </c>
      <c r="X148" s="34" t="e">
        <f>VLOOKUP(B148,'Payroll list'!$B$7:BF$657,23,0)</f>
        <v>#N/A</v>
      </c>
      <c r="Y148" s="34" t="e">
        <f>VLOOKUP(B148,'Payroll list'!$B$7:BG$657,24,0)</f>
        <v>#N/A</v>
      </c>
      <c r="Z148" s="34" t="e">
        <f>VLOOKUP(B148,'Payroll list'!$B$7:BH$657,25,0)</f>
        <v>#N/A</v>
      </c>
      <c r="AA148" s="34" t="e">
        <f>VLOOKUP(B148,'Payroll list'!$B$7:BI$657,26,0)</f>
        <v>#N/A</v>
      </c>
      <c r="AB148" s="34" t="e">
        <f>VLOOKUP(B148,'Payroll list'!$B$7:BJ$657,27,0)</f>
        <v>#N/A</v>
      </c>
      <c r="AC148" s="110" t="e">
        <f>VLOOKUP(B148,'Payroll list'!$B$7:BK$657,28,0)</f>
        <v>#N/A</v>
      </c>
      <c r="AD148" s="110" t="e">
        <f>VLOOKUP(B148,'Payroll list'!$B$7:BL$657,29,0)</f>
        <v>#N/A</v>
      </c>
      <c r="AE148" s="34" t="e">
        <f>VLOOKUP(B148,'Payroll list'!$B$7:$AE$645,30,0)</f>
        <v>#N/A</v>
      </c>
      <c r="AF148" s="34" t="e">
        <f>VLOOKUP(B148,'Payroll list'!$B$7:$AF$645,31,0)</f>
        <v>#N/A</v>
      </c>
      <c r="AG148" s="34" t="e">
        <f>VLOOKUP(B148,'Payroll list'!$B$7:$AG$645,32,0)</f>
        <v>#N/A</v>
      </c>
      <c r="AH148" s="34" t="e">
        <f>VLOOKUP(B148,'Payroll list'!$B$7:$AH$645,33,0)</f>
        <v>#N/A</v>
      </c>
      <c r="AI148" s="34" t="e">
        <f>VLOOKUP(B148,'Payroll list'!$B$7:$AI$645,34,0)</f>
        <v>#N/A</v>
      </c>
      <c r="AJ148" s="34" t="e">
        <f>VLOOKUP(B148,'Payroll list'!$B$7:$AJ$645,35,0)</f>
        <v>#N/A</v>
      </c>
      <c r="AK148" s="41" t="e">
        <f>VLOOKUP(B148,'Payroll list'!$B$7:$AK$645,36,0)</f>
        <v>#N/A</v>
      </c>
      <c r="AL148" s="31"/>
      <c r="AO148" s="107">
        <v>147</v>
      </c>
      <c r="AP148" s="45"/>
    </row>
    <row r="149" spans="1:42" ht="193.5" customHeight="1">
      <c r="A149" s="18" t="s">
        <v>35</v>
      </c>
      <c r="B149" s="21" t="s">
        <v>62</v>
      </c>
      <c r="C149" s="21" t="s">
        <v>63</v>
      </c>
      <c r="D149" s="20" t="s">
        <v>64</v>
      </c>
      <c r="E149" s="20" t="s">
        <v>38</v>
      </c>
      <c r="F149" s="20" t="s">
        <v>224</v>
      </c>
      <c r="G149" s="20" t="s">
        <v>39</v>
      </c>
      <c r="H149" s="20" t="s">
        <v>40</v>
      </c>
      <c r="I149" s="20" t="s">
        <v>225</v>
      </c>
      <c r="J149" s="20" t="s">
        <v>226</v>
      </c>
      <c r="K149" s="20" t="s">
        <v>41</v>
      </c>
      <c r="L149" s="20" t="s">
        <v>42</v>
      </c>
      <c r="M149" s="20" t="s">
        <v>43</v>
      </c>
      <c r="N149" s="20" t="s">
        <v>44</v>
      </c>
      <c r="O149" s="20" t="s">
        <v>45</v>
      </c>
      <c r="P149" s="20" t="s">
        <v>71</v>
      </c>
      <c r="Q149" s="20" t="s">
        <v>65</v>
      </c>
      <c r="R149" s="58" t="s">
        <v>70</v>
      </c>
      <c r="S149" s="59" t="s">
        <v>69</v>
      </c>
      <c r="T149" s="59" t="s">
        <v>171</v>
      </c>
      <c r="U149" s="59" t="s">
        <v>172</v>
      </c>
      <c r="V149" s="59" t="s">
        <v>173</v>
      </c>
      <c r="W149" s="59" t="s">
        <v>232</v>
      </c>
      <c r="X149" s="59" t="s">
        <v>217</v>
      </c>
      <c r="Y149" s="59" t="s">
        <v>117</v>
      </c>
      <c r="Z149" s="59" t="s">
        <v>174</v>
      </c>
      <c r="AA149" s="114" t="s">
        <v>175</v>
      </c>
      <c r="AB149" s="20" t="s">
        <v>46</v>
      </c>
      <c r="AC149" s="22" t="s">
        <v>47</v>
      </c>
      <c r="AD149" s="22" t="s">
        <v>48</v>
      </c>
      <c r="AE149" s="23" t="s">
        <v>179</v>
      </c>
      <c r="AF149" s="23" t="s">
        <v>400</v>
      </c>
      <c r="AG149" s="23" t="s">
        <v>180</v>
      </c>
      <c r="AH149" s="23" t="s">
        <v>181</v>
      </c>
      <c r="AI149" s="142" t="s">
        <v>182</v>
      </c>
      <c r="AJ149" s="143" t="s">
        <v>417</v>
      </c>
      <c r="AK149" s="142" t="s">
        <v>184</v>
      </c>
      <c r="AL149" s="144" t="s">
        <v>190</v>
      </c>
      <c r="AO149" s="107">
        <v>148</v>
      </c>
      <c r="AP149" s="45"/>
    </row>
    <row r="150" spans="1:42" ht="93.75" customHeight="1">
      <c r="A150" s="107">
        <v>75</v>
      </c>
      <c r="B150" s="42">
        <f>VLOOKUP(A150,$AO$2:$AP$199,2,0)</f>
        <v>0</v>
      </c>
      <c r="C150" s="32" t="e">
        <f>VLOOKUP(B150,'Payroll list'!$B$7:AM$657,2,0)</f>
        <v>#N/A</v>
      </c>
      <c r="D150" s="40" t="e">
        <f>VLOOKUP(B150,'Payroll list'!$B$7:AM$657,3,0)</f>
        <v>#N/A</v>
      </c>
      <c r="E150" s="40" t="e">
        <f>VLOOKUP(B150,'Payroll list'!$B$7:$AM$657,4,0)</f>
        <v>#N/A</v>
      </c>
      <c r="F150" s="34" t="e">
        <f>VLOOKUP(B150,'Payroll list'!$B$7:$AM$657,5,0)</f>
        <v>#N/A</v>
      </c>
      <c r="G150" s="35" t="e">
        <f>VLOOKUP(B150,'Payroll list'!$B$7:$AM$657,6,0)</f>
        <v>#N/A</v>
      </c>
      <c r="H150" s="36" t="e">
        <f>VLOOKUP(B150,'Payroll list'!$B$7:$AM$657,7,0)</f>
        <v>#N/A</v>
      </c>
      <c r="I150" s="36" t="e">
        <f>VLOOKUP(B150,'Payroll list'!$B$7:$AM$657,8,0)</f>
        <v>#N/A</v>
      </c>
      <c r="J150" s="36" t="e">
        <f>VLOOKUP(B150,'Payroll list'!$B$7:$AM$657,9,0)</f>
        <v>#N/A</v>
      </c>
      <c r="K150" s="37" t="e">
        <f>VLOOKUP(B150,'Payroll list'!$B$7:$AM$657,10,0)</f>
        <v>#N/A</v>
      </c>
      <c r="L150" s="38" t="e">
        <f>VLOOKUP(B150,'Payroll list'!$B$7:$AM$657,11,0)</f>
        <v>#N/A</v>
      </c>
      <c r="M150" s="38" t="e">
        <f>VLOOKUP(B150,'Payroll list'!$B$7:$AM$657,12,0)</f>
        <v>#N/A</v>
      </c>
      <c r="N150" s="33" t="e">
        <f>VLOOKUP(B150,'Payroll list'!$B$7:AX$657,13,0)</f>
        <v>#N/A</v>
      </c>
      <c r="O150" s="39" t="e">
        <f>VLOOKUP(B150,'Payroll list'!$B$7:AM$657,14,0)</f>
        <v>#N/A</v>
      </c>
      <c r="P150" s="33" t="e">
        <f>VLOOKUP(B150,'Payroll list'!$B$7:AY$657,15,0)</f>
        <v>#N/A</v>
      </c>
      <c r="Q150" s="34" t="e">
        <f>VLOOKUP(B150,'Payroll list'!$B$7:AZ$657,16,0)</f>
        <v>#N/A</v>
      </c>
      <c r="R150" s="33" t="e">
        <f>VLOOKUP(B150,'Payroll list'!$B$7:AZ$657,17,0)</f>
        <v>#N/A</v>
      </c>
      <c r="S150" s="34" t="e">
        <f>VLOOKUP(B150,'Payroll list'!$B$7:BB$657,18,0)</f>
        <v>#N/A</v>
      </c>
      <c r="T150" s="34" t="e">
        <f>VLOOKUP(B150,'Payroll list'!$B$7:BC$657,19,0)</f>
        <v>#N/A</v>
      </c>
      <c r="U150" s="34" t="e">
        <f>VLOOKUP(B150,'Payroll list'!$B$7:BD$657,20,0)</f>
        <v>#N/A</v>
      </c>
      <c r="V150" s="34" t="e">
        <f>VLOOKUP(B150,'Payroll list'!$B$7:BE$657,21,0)</f>
        <v>#N/A</v>
      </c>
      <c r="W150" s="34" t="e">
        <f>VLOOKUP(B150,'Payroll list'!$B$7:BE$657,22,0)</f>
        <v>#N/A</v>
      </c>
      <c r="X150" s="34" t="e">
        <f>VLOOKUP(B150,'Payroll list'!$B$7:BF$657,23,0)</f>
        <v>#N/A</v>
      </c>
      <c r="Y150" s="34" t="e">
        <f>VLOOKUP(B150,'Payroll list'!$B$7:BG$657,24,0)</f>
        <v>#N/A</v>
      </c>
      <c r="Z150" s="34" t="e">
        <f>VLOOKUP(B150,'Payroll list'!$B$7:BH$657,25,0)</f>
        <v>#N/A</v>
      </c>
      <c r="AA150" s="34" t="e">
        <f>VLOOKUP(B150,'Payroll list'!$B$7:BI$657,26,0)</f>
        <v>#N/A</v>
      </c>
      <c r="AB150" s="34" t="e">
        <f>VLOOKUP(B150,'Payroll list'!$B$7:BJ$657,27,0)</f>
        <v>#N/A</v>
      </c>
      <c r="AC150" s="110" t="e">
        <f>VLOOKUP(B150,'Payroll list'!$B$7:BK$657,28,0)</f>
        <v>#N/A</v>
      </c>
      <c r="AD150" s="110" t="e">
        <f>VLOOKUP(B150,'Payroll list'!$B$7:BL$657,29,0)</f>
        <v>#N/A</v>
      </c>
      <c r="AE150" s="34" t="e">
        <f>VLOOKUP(B150,'Payroll list'!$B$7:$AE$645,30,0)</f>
        <v>#N/A</v>
      </c>
      <c r="AF150" s="34" t="e">
        <f>VLOOKUP(B150,'Payroll list'!$B$7:$AF$645,31,0)</f>
        <v>#N/A</v>
      </c>
      <c r="AG150" s="34" t="e">
        <f>VLOOKUP(B150,'Payroll list'!$B$7:$AG$645,32,0)</f>
        <v>#N/A</v>
      </c>
      <c r="AH150" s="34" t="e">
        <f>VLOOKUP(B150,'Payroll list'!$B$7:$AH$645,33,0)</f>
        <v>#N/A</v>
      </c>
      <c r="AI150" s="34" t="e">
        <f>VLOOKUP(B150,'Payroll list'!$B$7:$AI$645,34,0)</f>
        <v>#N/A</v>
      </c>
      <c r="AJ150" s="34" t="e">
        <f>VLOOKUP(B150,'Payroll list'!$B$7:$AJ$645,35,0)</f>
        <v>#N/A</v>
      </c>
      <c r="AK150" s="41" t="e">
        <f>VLOOKUP(B150,'Payroll list'!$B$7:$AK$645,36,0)</f>
        <v>#N/A</v>
      </c>
      <c r="AL150" s="31"/>
      <c r="AO150" s="107">
        <v>149</v>
      </c>
      <c r="AP150" s="53"/>
    </row>
    <row r="151" spans="1:42" ht="193.5" customHeight="1">
      <c r="A151" s="18" t="s">
        <v>35</v>
      </c>
      <c r="B151" s="21" t="s">
        <v>62</v>
      </c>
      <c r="C151" s="21" t="s">
        <v>63</v>
      </c>
      <c r="D151" s="20" t="s">
        <v>64</v>
      </c>
      <c r="E151" s="20" t="s">
        <v>38</v>
      </c>
      <c r="F151" s="20" t="s">
        <v>224</v>
      </c>
      <c r="G151" s="20" t="s">
        <v>39</v>
      </c>
      <c r="H151" s="20" t="s">
        <v>40</v>
      </c>
      <c r="I151" s="20" t="s">
        <v>225</v>
      </c>
      <c r="J151" s="20" t="s">
        <v>226</v>
      </c>
      <c r="K151" s="20" t="s">
        <v>41</v>
      </c>
      <c r="L151" s="20" t="s">
        <v>42</v>
      </c>
      <c r="M151" s="20" t="s">
        <v>43</v>
      </c>
      <c r="N151" s="20" t="s">
        <v>44</v>
      </c>
      <c r="O151" s="20" t="s">
        <v>45</v>
      </c>
      <c r="P151" s="20" t="s">
        <v>71</v>
      </c>
      <c r="Q151" s="20" t="s">
        <v>65</v>
      </c>
      <c r="R151" s="58" t="s">
        <v>70</v>
      </c>
      <c r="S151" s="59" t="s">
        <v>69</v>
      </c>
      <c r="T151" s="59" t="s">
        <v>171</v>
      </c>
      <c r="U151" s="59" t="s">
        <v>172</v>
      </c>
      <c r="V151" s="59" t="s">
        <v>173</v>
      </c>
      <c r="W151" s="59" t="s">
        <v>232</v>
      </c>
      <c r="X151" s="59" t="s">
        <v>217</v>
      </c>
      <c r="Y151" s="59" t="s">
        <v>117</v>
      </c>
      <c r="Z151" s="59" t="s">
        <v>174</v>
      </c>
      <c r="AA151" s="114" t="s">
        <v>175</v>
      </c>
      <c r="AB151" s="20" t="s">
        <v>46</v>
      </c>
      <c r="AC151" s="22" t="s">
        <v>47</v>
      </c>
      <c r="AD151" s="22" t="s">
        <v>48</v>
      </c>
      <c r="AE151" s="23" t="s">
        <v>179</v>
      </c>
      <c r="AF151" s="23" t="s">
        <v>400</v>
      </c>
      <c r="AG151" s="23" t="s">
        <v>180</v>
      </c>
      <c r="AH151" s="23" t="s">
        <v>181</v>
      </c>
      <c r="AI151" s="142" t="s">
        <v>182</v>
      </c>
      <c r="AJ151" s="143" t="s">
        <v>417</v>
      </c>
      <c r="AK151" s="142" t="s">
        <v>184</v>
      </c>
      <c r="AL151" s="144" t="s">
        <v>190</v>
      </c>
      <c r="AO151" s="107">
        <v>150</v>
      </c>
      <c r="AP151" s="53"/>
    </row>
    <row r="152" spans="1:42" ht="93.75" customHeight="1">
      <c r="A152" s="107">
        <v>76</v>
      </c>
      <c r="B152" s="42">
        <f>VLOOKUP(A152,$AO$2:$AP$199,2,0)</f>
        <v>0</v>
      </c>
      <c r="C152" s="32" t="e">
        <f>VLOOKUP(B152,'Payroll list'!$B$7:AM$657,2,0)</f>
        <v>#N/A</v>
      </c>
      <c r="D152" s="40" t="e">
        <f>VLOOKUP(B152,'Payroll list'!$B$7:AM$657,3,0)</f>
        <v>#N/A</v>
      </c>
      <c r="E152" s="40" t="e">
        <f>VLOOKUP(B152,'Payroll list'!$B$7:$AM$657,4,0)</f>
        <v>#N/A</v>
      </c>
      <c r="F152" s="34" t="e">
        <f>VLOOKUP(B152,'Payroll list'!$B$7:$AM$657,5,0)</f>
        <v>#N/A</v>
      </c>
      <c r="G152" s="35" t="e">
        <f>VLOOKUP(B152,'Payroll list'!$B$7:$AM$657,6,0)</f>
        <v>#N/A</v>
      </c>
      <c r="H152" s="36" t="e">
        <f>VLOOKUP(B152,'Payroll list'!$B$7:$AM$657,7,0)</f>
        <v>#N/A</v>
      </c>
      <c r="I152" s="36" t="e">
        <f>VLOOKUP(B152,'Payroll list'!$B$7:$AM$657,8,0)</f>
        <v>#N/A</v>
      </c>
      <c r="J152" s="36" t="e">
        <f>VLOOKUP(B152,'Payroll list'!$B$7:$AM$657,9,0)</f>
        <v>#N/A</v>
      </c>
      <c r="K152" s="37" t="e">
        <f>VLOOKUP(B152,'Payroll list'!$B$7:$AM$657,10,0)</f>
        <v>#N/A</v>
      </c>
      <c r="L152" s="38" t="e">
        <f>VLOOKUP(B152,'Payroll list'!$B$7:$AM$657,11,0)</f>
        <v>#N/A</v>
      </c>
      <c r="M152" s="38" t="e">
        <f>VLOOKUP(B152,'Payroll list'!$B$7:$AM$657,12,0)</f>
        <v>#N/A</v>
      </c>
      <c r="N152" s="33" t="e">
        <f>VLOOKUP(B152,'Payroll list'!$B$7:AX$657,13,0)</f>
        <v>#N/A</v>
      </c>
      <c r="O152" s="39" t="e">
        <f>VLOOKUP(B152,'Payroll list'!$B$7:AM$657,14,0)</f>
        <v>#N/A</v>
      </c>
      <c r="P152" s="33" t="e">
        <f>VLOOKUP(B152,'Payroll list'!$B$7:AY$657,15,0)</f>
        <v>#N/A</v>
      </c>
      <c r="Q152" s="34" t="e">
        <f>VLOOKUP(B152,'Payroll list'!$B$7:AZ$657,16,0)</f>
        <v>#N/A</v>
      </c>
      <c r="R152" s="33" t="e">
        <f>VLOOKUP(B152,'Payroll list'!$B$7:AZ$657,17,0)</f>
        <v>#N/A</v>
      </c>
      <c r="S152" s="34" t="e">
        <f>VLOOKUP(B152,'Payroll list'!$B$7:BB$657,18,0)</f>
        <v>#N/A</v>
      </c>
      <c r="T152" s="34" t="e">
        <f>VLOOKUP(B152,'Payroll list'!$B$7:BC$657,19,0)</f>
        <v>#N/A</v>
      </c>
      <c r="U152" s="34" t="e">
        <f>VLOOKUP(B152,'Payroll list'!$B$7:BD$657,20,0)</f>
        <v>#N/A</v>
      </c>
      <c r="V152" s="34" t="e">
        <f>VLOOKUP(B152,'Payroll list'!$B$7:BE$657,21,0)</f>
        <v>#N/A</v>
      </c>
      <c r="W152" s="34" t="e">
        <f>VLOOKUP(B152,'Payroll list'!$B$7:BE$657,22,0)</f>
        <v>#N/A</v>
      </c>
      <c r="X152" s="34" t="e">
        <f>VLOOKUP(B152,'Payroll list'!$B$7:BF$657,23,0)</f>
        <v>#N/A</v>
      </c>
      <c r="Y152" s="34" t="e">
        <f>VLOOKUP(B152,'Payroll list'!$B$7:BG$657,24,0)</f>
        <v>#N/A</v>
      </c>
      <c r="Z152" s="34" t="e">
        <f>VLOOKUP(B152,'Payroll list'!$B$7:BH$657,25,0)</f>
        <v>#N/A</v>
      </c>
      <c r="AA152" s="34" t="e">
        <f>VLOOKUP(B152,'Payroll list'!$B$7:BI$657,26,0)</f>
        <v>#N/A</v>
      </c>
      <c r="AB152" s="34" t="e">
        <f>VLOOKUP(B152,'Payroll list'!$B$7:BJ$657,27,0)</f>
        <v>#N/A</v>
      </c>
      <c r="AC152" s="110" t="e">
        <f>VLOOKUP(B152,'Payroll list'!$B$7:BK$657,28,0)</f>
        <v>#N/A</v>
      </c>
      <c r="AD152" s="110" t="e">
        <f>VLOOKUP(B152,'Payroll list'!$B$7:BL$657,29,0)</f>
        <v>#N/A</v>
      </c>
      <c r="AE152" s="34" t="e">
        <f>VLOOKUP(B152,'Payroll list'!$B$7:$AE$645,30,0)</f>
        <v>#N/A</v>
      </c>
      <c r="AF152" s="34" t="e">
        <f>VLOOKUP(B152,'Payroll list'!$B$7:$AF$645,31,0)</f>
        <v>#N/A</v>
      </c>
      <c r="AG152" s="34" t="e">
        <f>VLOOKUP(B152,'Payroll list'!$B$7:$AG$645,32,0)</f>
        <v>#N/A</v>
      </c>
      <c r="AH152" s="34" t="e">
        <f>VLOOKUP(B152,'Payroll list'!$B$7:$AH$645,33,0)</f>
        <v>#N/A</v>
      </c>
      <c r="AI152" s="34" t="e">
        <f>VLOOKUP(B152,'Payroll list'!$B$7:$AI$645,34,0)</f>
        <v>#N/A</v>
      </c>
      <c r="AJ152" s="34" t="e">
        <f>VLOOKUP(B152,'Payroll list'!$B$7:$AJ$645,35,0)</f>
        <v>#N/A</v>
      </c>
      <c r="AK152" s="41" t="e">
        <f>VLOOKUP(B152,'Payroll list'!$B$7:$AK$645,36,0)</f>
        <v>#N/A</v>
      </c>
      <c r="AL152" s="31"/>
      <c r="AO152" s="107">
        <v>151</v>
      </c>
      <c r="AP152" s="53"/>
    </row>
    <row r="153" spans="1:42" ht="193.5" customHeight="1">
      <c r="A153" s="18" t="s">
        <v>35</v>
      </c>
      <c r="B153" s="21" t="s">
        <v>62</v>
      </c>
      <c r="C153" s="21" t="s">
        <v>63</v>
      </c>
      <c r="D153" s="20" t="s">
        <v>64</v>
      </c>
      <c r="E153" s="20" t="s">
        <v>38</v>
      </c>
      <c r="F153" s="20" t="s">
        <v>224</v>
      </c>
      <c r="G153" s="20" t="s">
        <v>39</v>
      </c>
      <c r="H153" s="20" t="s">
        <v>40</v>
      </c>
      <c r="I153" s="20" t="s">
        <v>225</v>
      </c>
      <c r="J153" s="20" t="s">
        <v>226</v>
      </c>
      <c r="K153" s="20" t="s">
        <v>41</v>
      </c>
      <c r="L153" s="20" t="s">
        <v>42</v>
      </c>
      <c r="M153" s="20" t="s">
        <v>43</v>
      </c>
      <c r="N153" s="20" t="s">
        <v>44</v>
      </c>
      <c r="O153" s="20" t="s">
        <v>45</v>
      </c>
      <c r="P153" s="20" t="s">
        <v>71</v>
      </c>
      <c r="Q153" s="20" t="s">
        <v>65</v>
      </c>
      <c r="R153" s="58" t="s">
        <v>70</v>
      </c>
      <c r="S153" s="59" t="s">
        <v>69</v>
      </c>
      <c r="T153" s="59" t="s">
        <v>171</v>
      </c>
      <c r="U153" s="59" t="s">
        <v>172</v>
      </c>
      <c r="V153" s="59" t="s">
        <v>173</v>
      </c>
      <c r="W153" s="59" t="s">
        <v>232</v>
      </c>
      <c r="X153" s="59" t="s">
        <v>217</v>
      </c>
      <c r="Y153" s="59" t="s">
        <v>117</v>
      </c>
      <c r="Z153" s="59" t="s">
        <v>174</v>
      </c>
      <c r="AA153" s="114" t="s">
        <v>175</v>
      </c>
      <c r="AB153" s="20" t="s">
        <v>46</v>
      </c>
      <c r="AC153" s="22" t="s">
        <v>47</v>
      </c>
      <c r="AD153" s="22" t="s">
        <v>48</v>
      </c>
      <c r="AE153" s="23" t="s">
        <v>179</v>
      </c>
      <c r="AF153" s="23" t="s">
        <v>400</v>
      </c>
      <c r="AG153" s="23" t="s">
        <v>180</v>
      </c>
      <c r="AH153" s="23" t="s">
        <v>181</v>
      </c>
      <c r="AI153" s="142" t="s">
        <v>182</v>
      </c>
      <c r="AJ153" s="143" t="s">
        <v>417</v>
      </c>
      <c r="AK153" s="142" t="s">
        <v>184</v>
      </c>
      <c r="AL153" s="144" t="s">
        <v>190</v>
      </c>
      <c r="AO153" s="107">
        <v>152</v>
      </c>
      <c r="AP153" s="45"/>
    </row>
    <row r="154" spans="1:42" ht="93.75" customHeight="1">
      <c r="A154" s="107">
        <v>77</v>
      </c>
      <c r="B154" s="42">
        <f>VLOOKUP(A154,$AO$2:$AP$199,2,0)</f>
        <v>0</v>
      </c>
      <c r="C154" s="32" t="e">
        <f>VLOOKUP(B154,'Payroll list'!$B$7:AM$657,2,0)</f>
        <v>#N/A</v>
      </c>
      <c r="D154" s="40" t="e">
        <f>VLOOKUP(B154,'Payroll list'!$B$7:AM$657,3,0)</f>
        <v>#N/A</v>
      </c>
      <c r="E154" s="40" t="e">
        <f>VLOOKUP(B154,'Payroll list'!$B$7:$AM$657,4,0)</f>
        <v>#N/A</v>
      </c>
      <c r="F154" s="34" t="e">
        <f>VLOOKUP(B154,'Payroll list'!$B$7:$AM$657,5,0)</f>
        <v>#N/A</v>
      </c>
      <c r="G154" s="35" t="e">
        <f>VLOOKUP(B154,'Payroll list'!$B$7:$AM$657,6,0)</f>
        <v>#N/A</v>
      </c>
      <c r="H154" s="36" t="e">
        <f>VLOOKUP(B154,'Payroll list'!$B$7:$AM$657,7,0)</f>
        <v>#N/A</v>
      </c>
      <c r="I154" s="36" t="e">
        <f>VLOOKUP(B154,'Payroll list'!$B$7:$AM$657,8,0)</f>
        <v>#N/A</v>
      </c>
      <c r="J154" s="36" t="e">
        <f>VLOOKUP(B154,'Payroll list'!$B$7:$AM$657,9,0)</f>
        <v>#N/A</v>
      </c>
      <c r="K154" s="37" t="e">
        <f>VLOOKUP(B154,'Payroll list'!$B$7:$AM$657,10,0)</f>
        <v>#N/A</v>
      </c>
      <c r="L154" s="38" t="e">
        <f>VLOOKUP(B154,'Payroll list'!$B$7:$AM$657,11,0)</f>
        <v>#N/A</v>
      </c>
      <c r="M154" s="38" t="e">
        <f>VLOOKUP(B154,'Payroll list'!$B$7:$AM$657,12,0)</f>
        <v>#N/A</v>
      </c>
      <c r="N154" s="33" t="e">
        <f>VLOOKUP(B154,'Payroll list'!$B$7:AX$657,13,0)</f>
        <v>#N/A</v>
      </c>
      <c r="O154" s="39" t="e">
        <f>VLOOKUP(B154,'Payroll list'!$B$7:AM$657,14,0)</f>
        <v>#N/A</v>
      </c>
      <c r="P154" s="33" t="e">
        <f>VLOOKUP(B154,'Payroll list'!$B$7:AY$657,15,0)</f>
        <v>#N/A</v>
      </c>
      <c r="Q154" s="34" t="e">
        <f>VLOOKUP(B154,'Payroll list'!$B$7:AZ$657,16,0)</f>
        <v>#N/A</v>
      </c>
      <c r="R154" s="33" t="e">
        <f>VLOOKUP(B154,'Payroll list'!$B$7:AZ$657,17,0)</f>
        <v>#N/A</v>
      </c>
      <c r="S154" s="34" t="e">
        <f>VLOOKUP(B154,'Payroll list'!$B$7:BB$657,18,0)</f>
        <v>#N/A</v>
      </c>
      <c r="T154" s="34" t="e">
        <f>VLOOKUP(B154,'Payroll list'!$B$7:BC$657,19,0)</f>
        <v>#N/A</v>
      </c>
      <c r="U154" s="34" t="e">
        <f>VLOOKUP(B154,'Payroll list'!$B$7:BD$657,20,0)</f>
        <v>#N/A</v>
      </c>
      <c r="V154" s="34" t="e">
        <f>VLOOKUP(B154,'Payroll list'!$B$7:BE$657,21,0)</f>
        <v>#N/A</v>
      </c>
      <c r="W154" s="34" t="e">
        <f>VLOOKUP(B154,'Payroll list'!$B$7:BE$657,22,0)</f>
        <v>#N/A</v>
      </c>
      <c r="X154" s="34" t="e">
        <f>VLOOKUP(B154,'Payroll list'!$B$7:BF$657,23,0)</f>
        <v>#N/A</v>
      </c>
      <c r="Y154" s="34" t="e">
        <f>VLOOKUP(B154,'Payroll list'!$B$7:BG$657,24,0)</f>
        <v>#N/A</v>
      </c>
      <c r="Z154" s="34" t="e">
        <f>VLOOKUP(B154,'Payroll list'!$B$7:BH$657,25,0)</f>
        <v>#N/A</v>
      </c>
      <c r="AA154" s="34" t="e">
        <f>VLOOKUP(B154,'Payroll list'!$B$7:BI$657,26,0)</f>
        <v>#N/A</v>
      </c>
      <c r="AB154" s="34" t="e">
        <f>VLOOKUP(B154,'Payroll list'!$B$7:BJ$657,27,0)</f>
        <v>#N/A</v>
      </c>
      <c r="AC154" s="110" t="e">
        <f>VLOOKUP(B154,'Payroll list'!$B$7:BK$657,28,0)</f>
        <v>#N/A</v>
      </c>
      <c r="AD154" s="110" t="e">
        <f>VLOOKUP(B154,'Payroll list'!$B$7:BL$657,29,0)</f>
        <v>#N/A</v>
      </c>
      <c r="AE154" s="34" t="e">
        <f>VLOOKUP(B154,'Payroll list'!$B$7:$AE$645,30,0)</f>
        <v>#N/A</v>
      </c>
      <c r="AF154" s="34" t="e">
        <f>VLOOKUP(B154,'Payroll list'!$B$7:$AF$645,31,0)</f>
        <v>#N/A</v>
      </c>
      <c r="AG154" s="34" t="e">
        <f>VLOOKUP(B154,'Payroll list'!$B$7:$AG$645,32,0)</f>
        <v>#N/A</v>
      </c>
      <c r="AH154" s="34" t="e">
        <f>VLOOKUP(B154,'Payroll list'!$B$7:$AH$645,33,0)</f>
        <v>#N/A</v>
      </c>
      <c r="AI154" s="34" t="e">
        <f>VLOOKUP(B154,'Payroll list'!$B$7:$AI$645,34,0)</f>
        <v>#N/A</v>
      </c>
      <c r="AJ154" s="34" t="e">
        <f>VLOOKUP(B154,'Payroll list'!$B$7:$AJ$645,35,0)</f>
        <v>#N/A</v>
      </c>
      <c r="AK154" s="41" t="e">
        <f>VLOOKUP(B154,'Payroll list'!$B$7:$AK$645,36,0)</f>
        <v>#N/A</v>
      </c>
      <c r="AL154" s="31"/>
      <c r="AO154" s="107">
        <v>153</v>
      </c>
      <c r="AP154" s="45"/>
    </row>
    <row r="155" spans="1:42" ht="193.5" customHeight="1">
      <c r="A155" s="18" t="s">
        <v>35</v>
      </c>
      <c r="B155" s="21" t="s">
        <v>62</v>
      </c>
      <c r="C155" s="21" t="s">
        <v>63</v>
      </c>
      <c r="D155" s="20" t="s">
        <v>64</v>
      </c>
      <c r="E155" s="20" t="s">
        <v>38</v>
      </c>
      <c r="F155" s="20" t="s">
        <v>224</v>
      </c>
      <c r="G155" s="20" t="s">
        <v>39</v>
      </c>
      <c r="H155" s="20" t="s">
        <v>40</v>
      </c>
      <c r="I155" s="20" t="s">
        <v>225</v>
      </c>
      <c r="J155" s="20" t="s">
        <v>226</v>
      </c>
      <c r="K155" s="20" t="s">
        <v>41</v>
      </c>
      <c r="L155" s="20" t="s">
        <v>42</v>
      </c>
      <c r="M155" s="20" t="s">
        <v>43</v>
      </c>
      <c r="N155" s="20" t="s">
        <v>44</v>
      </c>
      <c r="O155" s="20" t="s">
        <v>45</v>
      </c>
      <c r="P155" s="20" t="s">
        <v>71</v>
      </c>
      <c r="Q155" s="20" t="s">
        <v>65</v>
      </c>
      <c r="R155" s="58" t="s">
        <v>70</v>
      </c>
      <c r="S155" s="59" t="s">
        <v>69</v>
      </c>
      <c r="T155" s="59" t="s">
        <v>171</v>
      </c>
      <c r="U155" s="59" t="s">
        <v>172</v>
      </c>
      <c r="V155" s="59" t="s">
        <v>173</v>
      </c>
      <c r="W155" s="59" t="s">
        <v>232</v>
      </c>
      <c r="X155" s="59" t="s">
        <v>217</v>
      </c>
      <c r="Y155" s="59" t="s">
        <v>117</v>
      </c>
      <c r="Z155" s="59" t="s">
        <v>174</v>
      </c>
      <c r="AA155" s="114" t="s">
        <v>175</v>
      </c>
      <c r="AB155" s="20" t="s">
        <v>46</v>
      </c>
      <c r="AC155" s="22" t="s">
        <v>47</v>
      </c>
      <c r="AD155" s="22" t="s">
        <v>48</v>
      </c>
      <c r="AE155" s="23" t="s">
        <v>179</v>
      </c>
      <c r="AF155" s="23" t="s">
        <v>400</v>
      </c>
      <c r="AG155" s="23" t="s">
        <v>180</v>
      </c>
      <c r="AH155" s="23" t="s">
        <v>181</v>
      </c>
      <c r="AI155" s="142" t="s">
        <v>182</v>
      </c>
      <c r="AJ155" s="143" t="s">
        <v>417</v>
      </c>
      <c r="AK155" s="142" t="s">
        <v>184</v>
      </c>
      <c r="AL155" s="144" t="s">
        <v>190</v>
      </c>
      <c r="AO155" s="107">
        <v>154</v>
      </c>
      <c r="AP155" s="45"/>
    </row>
    <row r="156" spans="1:42" ht="93.75" customHeight="1">
      <c r="A156" s="107">
        <v>78</v>
      </c>
      <c r="B156" s="42">
        <f>VLOOKUP(A156,$AO$2:$AP$199,2,0)</f>
        <v>0</v>
      </c>
      <c r="C156" s="32" t="e">
        <f>VLOOKUP(B156,'Payroll list'!$B$7:AM$657,2,0)</f>
        <v>#N/A</v>
      </c>
      <c r="D156" s="40" t="e">
        <f>VLOOKUP(B156,'Payroll list'!$B$7:AM$657,3,0)</f>
        <v>#N/A</v>
      </c>
      <c r="E156" s="40" t="e">
        <f>VLOOKUP(B156,'Payroll list'!$B$7:$AM$657,4,0)</f>
        <v>#N/A</v>
      </c>
      <c r="F156" s="34" t="e">
        <f>VLOOKUP(B156,'Payroll list'!$B$7:$AM$657,5,0)</f>
        <v>#N/A</v>
      </c>
      <c r="G156" s="35" t="e">
        <f>VLOOKUP(B156,'Payroll list'!$B$7:$AM$657,6,0)</f>
        <v>#N/A</v>
      </c>
      <c r="H156" s="36" t="e">
        <f>VLOOKUP(B156,'Payroll list'!$B$7:$AM$657,7,0)</f>
        <v>#N/A</v>
      </c>
      <c r="I156" s="36" t="e">
        <f>VLOOKUP(B156,'Payroll list'!$B$7:$AM$657,8,0)</f>
        <v>#N/A</v>
      </c>
      <c r="J156" s="36" t="e">
        <f>VLOOKUP(B156,'Payroll list'!$B$7:$AM$657,9,0)</f>
        <v>#N/A</v>
      </c>
      <c r="K156" s="37" t="e">
        <f>VLOOKUP(B156,'Payroll list'!$B$7:$AM$657,10,0)</f>
        <v>#N/A</v>
      </c>
      <c r="L156" s="38" t="e">
        <f>VLOOKUP(B156,'Payroll list'!$B$7:$AM$657,11,0)</f>
        <v>#N/A</v>
      </c>
      <c r="M156" s="38" t="e">
        <f>VLOOKUP(B156,'Payroll list'!$B$7:$AM$657,12,0)</f>
        <v>#N/A</v>
      </c>
      <c r="N156" s="33" t="e">
        <f>VLOOKUP(B156,'Payroll list'!$B$7:AX$657,13,0)</f>
        <v>#N/A</v>
      </c>
      <c r="O156" s="39" t="e">
        <f>VLOOKUP(B156,'Payroll list'!$B$7:AM$657,14,0)</f>
        <v>#N/A</v>
      </c>
      <c r="P156" s="33" t="e">
        <f>VLOOKUP(B156,'Payroll list'!$B$7:AY$657,15,0)</f>
        <v>#N/A</v>
      </c>
      <c r="Q156" s="34" t="e">
        <f>VLOOKUP(B156,'Payroll list'!$B$7:AZ$657,16,0)</f>
        <v>#N/A</v>
      </c>
      <c r="R156" s="33" t="e">
        <f>VLOOKUP(B156,'Payroll list'!$B$7:AZ$657,17,0)</f>
        <v>#N/A</v>
      </c>
      <c r="S156" s="34" t="e">
        <f>VLOOKUP(B156,'Payroll list'!$B$7:BB$657,18,0)</f>
        <v>#N/A</v>
      </c>
      <c r="T156" s="34" t="e">
        <f>VLOOKUP(B156,'Payroll list'!$B$7:BC$657,19,0)</f>
        <v>#N/A</v>
      </c>
      <c r="U156" s="34" t="e">
        <f>VLOOKUP(B156,'Payroll list'!$B$7:BD$657,20,0)</f>
        <v>#N/A</v>
      </c>
      <c r="V156" s="34" t="e">
        <f>VLOOKUP(B156,'Payroll list'!$B$7:BE$657,21,0)</f>
        <v>#N/A</v>
      </c>
      <c r="W156" s="34" t="e">
        <f>VLOOKUP(B156,'Payroll list'!$B$7:BE$657,22,0)</f>
        <v>#N/A</v>
      </c>
      <c r="X156" s="34" t="e">
        <f>VLOOKUP(B156,'Payroll list'!$B$7:BF$657,23,0)</f>
        <v>#N/A</v>
      </c>
      <c r="Y156" s="34" t="e">
        <f>VLOOKUP(B156,'Payroll list'!$B$7:BG$657,24,0)</f>
        <v>#N/A</v>
      </c>
      <c r="Z156" s="34" t="e">
        <f>VLOOKUP(B156,'Payroll list'!$B$7:BH$657,25,0)</f>
        <v>#N/A</v>
      </c>
      <c r="AA156" s="34" t="e">
        <f>VLOOKUP(B156,'Payroll list'!$B$7:BI$657,26,0)</f>
        <v>#N/A</v>
      </c>
      <c r="AB156" s="34" t="e">
        <f>VLOOKUP(B156,'Payroll list'!$B$7:BJ$657,27,0)</f>
        <v>#N/A</v>
      </c>
      <c r="AC156" s="110" t="e">
        <f>VLOOKUP(B156,'Payroll list'!$B$7:BK$657,28,0)</f>
        <v>#N/A</v>
      </c>
      <c r="AD156" s="110" t="e">
        <f>VLOOKUP(B156,'Payroll list'!$B$7:BL$657,29,0)</f>
        <v>#N/A</v>
      </c>
      <c r="AE156" s="34" t="e">
        <f>VLOOKUP(B156,'Payroll list'!$B$7:$AE$645,30,0)</f>
        <v>#N/A</v>
      </c>
      <c r="AF156" s="34" t="e">
        <f>VLOOKUP(B156,'Payroll list'!$B$7:$AF$645,31,0)</f>
        <v>#N/A</v>
      </c>
      <c r="AG156" s="34" t="e">
        <f>VLOOKUP(B156,'Payroll list'!$B$7:$AG$645,32,0)</f>
        <v>#N/A</v>
      </c>
      <c r="AH156" s="34" t="e">
        <f>VLOOKUP(B156,'Payroll list'!$B$7:$AH$645,33,0)</f>
        <v>#N/A</v>
      </c>
      <c r="AI156" s="34" t="e">
        <f>VLOOKUP(B156,'Payroll list'!$B$7:$AI$645,34,0)</f>
        <v>#N/A</v>
      </c>
      <c r="AJ156" s="34" t="e">
        <f>VLOOKUP(B156,'Payroll list'!$B$7:$AJ$645,35,0)</f>
        <v>#N/A</v>
      </c>
      <c r="AK156" s="41" t="e">
        <f>VLOOKUP(B156,'Payroll list'!$B$7:$AK$645,36,0)</f>
        <v>#N/A</v>
      </c>
      <c r="AL156" s="31"/>
      <c r="AO156" s="107">
        <v>155</v>
      </c>
      <c r="AP156" s="45"/>
    </row>
    <row r="157" spans="1:42" ht="193.5" customHeight="1">
      <c r="A157" s="18" t="s">
        <v>35</v>
      </c>
      <c r="B157" s="21" t="s">
        <v>62</v>
      </c>
      <c r="C157" s="21" t="s">
        <v>63</v>
      </c>
      <c r="D157" s="20" t="s">
        <v>64</v>
      </c>
      <c r="E157" s="20" t="s">
        <v>38</v>
      </c>
      <c r="F157" s="20" t="s">
        <v>224</v>
      </c>
      <c r="G157" s="20" t="s">
        <v>39</v>
      </c>
      <c r="H157" s="20" t="s">
        <v>40</v>
      </c>
      <c r="I157" s="20" t="s">
        <v>225</v>
      </c>
      <c r="J157" s="20" t="s">
        <v>226</v>
      </c>
      <c r="K157" s="20" t="s">
        <v>41</v>
      </c>
      <c r="L157" s="20" t="s">
        <v>42</v>
      </c>
      <c r="M157" s="20" t="s">
        <v>43</v>
      </c>
      <c r="N157" s="20" t="s">
        <v>44</v>
      </c>
      <c r="O157" s="20" t="s">
        <v>45</v>
      </c>
      <c r="P157" s="20" t="s">
        <v>71</v>
      </c>
      <c r="Q157" s="20" t="s">
        <v>65</v>
      </c>
      <c r="R157" s="58" t="s">
        <v>70</v>
      </c>
      <c r="S157" s="59" t="s">
        <v>69</v>
      </c>
      <c r="T157" s="59" t="s">
        <v>171</v>
      </c>
      <c r="U157" s="59" t="s">
        <v>172</v>
      </c>
      <c r="V157" s="59" t="s">
        <v>173</v>
      </c>
      <c r="W157" s="59" t="s">
        <v>232</v>
      </c>
      <c r="X157" s="59" t="s">
        <v>217</v>
      </c>
      <c r="Y157" s="59" t="s">
        <v>117</v>
      </c>
      <c r="Z157" s="59" t="s">
        <v>174</v>
      </c>
      <c r="AA157" s="114" t="s">
        <v>175</v>
      </c>
      <c r="AB157" s="20" t="s">
        <v>46</v>
      </c>
      <c r="AC157" s="22" t="s">
        <v>47</v>
      </c>
      <c r="AD157" s="22" t="s">
        <v>48</v>
      </c>
      <c r="AE157" s="23" t="s">
        <v>179</v>
      </c>
      <c r="AF157" s="23" t="s">
        <v>400</v>
      </c>
      <c r="AG157" s="23" t="s">
        <v>180</v>
      </c>
      <c r="AH157" s="23" t="s">
        <v>181</v>
      </c>
      <c r="AI157" s="142" t="s">
        <v>182</v>
      </c>
      <c r="AJ157" s="143" t="s">
        <v>417</v>
      </c>
      <c r="AK157" s="142" t="s">
        <v>184</v>
      </c>
      <c r="AL157" s="144" t="s">
        <v>190</v>
      </c>
      <c r="AO157" s="107">
        <v>156</v>
      </c>
      <c r="AP157" s="45"/>
    </row>
    <row r="158" spans="1:42" ht="93.75" customHeight="1">
      <c r="A158" s="107">
        <v>79</v>
      </c>
      <c r="B158" s="42">
        <f>VLOOKUP(A158,$AO$2:$AP$199,2,0)</f>
        <v>0</v>
      </c>
      <c r="C158" s="32" t="e">
        <f>VLOOKUP(B158,'Payroll list'!$B$7:AM$657,2,0)</f>
        <v>#N/A</v>
      </c>
      <c r="D158" s="40" t="e">
        <f>VLOOKUP(B158,'Payroll list'!$B$7:AM$657,3,0)</f>
        <v>#N/A</v>
      </c>
      <c r="E158" s="40" t="e">
        <f>VLOOKUP(B158,'Payroll list'!$B$7:$AM$657,4,0)</f>
        <v>#N/A</v>
      </c>
      <c r="F158" s="34" t="e">
        <f>VLOOKUP(B158,'Payroll list'!$B$7:$AM$657,5,0)</f>
        <v>#N/A</v>
      </c>
      <c r="G158" s="35" t="e">
        <f>VLOOKUP(B158,'Payroll list'!$B$7:$AM$657,6,0)</f>
        <v>#N/A</v>
      </c>
      <c r="H158" s="36" t="e">
        <f>VLOOKUP(B158,'Payroll list'!$B$7:$AM$657,7,0)</f>
        <v>#N/A</v>
      </c>
      <c r="I158" s="36" t="e">
        <f>VLOOKUP(B158,'Payroll list'!$B$7:$AM$657,8,0)</f>
        <v>#N/A</v>
      </c>
      <c r="J158" s="36" t="e">
        <f>VLOOKUP(B158,'Payroll list'!$B$7:$AM$657,9,0)</f>
        <v>#N/A</v>
      </c>
      <c r="K158" s="37" t="e">
        <f>VLOOKUP(B158,'Payroll list'!$B$7:$AM$657,10,0)</f>
        <v>#N/A</v>
      </c>
      <c r="L158" s="38" t="e">
        <f>VLOOKUP(B158,'Payroll list'!$B$7:$AM$657,11,0)</f>
        <v>#N/A</v>
      </c>
      <c r="M158" s="38" t="e">
        <f>VLOOKUP(B158,'Payroll list'!$B$7:$AM$657,12,0)</f>
        <v>#N/A</v>
      </c>
      <c r="N158" s="33" t="e">
        <f>VLOOKUP(B158,'Payroll list'!$B$7:AX$657,13,0)</f>
        <v>#N/A</v>
      </c>
      <c r="O158" s="39" t="e">
        <f>VLOOKUP(B158,'Payroll list'!$B$7:AM$657,14,0)</f>
        <v>#N/A</v>
      </c>
      <c r="P158" s="33" t="e">
        <f>VLOOKUP(B158,'Payroll list'!$B$7:AY$657,15,0)</f>
        <v>#N/A</v>
      </c>
      <c r="Q158" s="34" t="e">
        <f>VLOOKUP(B158,'Payroll list'!$B$7:AZ$657,16,0)</f>
        <v>#N/A</v>
      </c>
      <c r="R158" s="33" t="e">
        <f>VLOOKUP(B158,'Payroll list'!$B$7:AZ$657,17,0)</f>
        <v>#N/A</v>
      </c>
      <c r="S158" s="34" t="e">
        <f>VLOOKUP(B158,'Payroll list'!$B$7:BB$657,18,0)</f>
        <v>#N/A</v>
      </c>
      <c r="T158" s="34" t="e">
        <f>VLOOKUP(B158,'Payroll list'!$B$7:BC$657,19,0)</f>
        <v>#N/A</v>
      </c>
      <c r="U158" s="34" t="e">
        <f>VLOOKUP(B158,'Payroll list'!$B$7:BD$657,20,0)</f>
        <v>#N/A</v>
      </c>
      <c r="V158" s="34" t="e">
        <f>VLOOKUP(B158,'Payroll list'!$B$7:BE$657,21,0)</f>
        <v>#N/A</v>
      </c>
      <c r="W158" s="34" t="e">
        <f>VLOOKUP(B158,'Payroll list'!$B$7:BE$657,22,0)</f>
        <v>#N/A</v>
      </c>
      <c r="X158" s="34" t="e">
        <f>VLOOKUP(B158,'Payroll list'!$B$7:BF$657,23,0)</f>
        <v>#N/A</v>
      </c>
      <c r="Y158" s="34" t="e">
        <f>VLOOKUP(B158,'Payroll list'!$B$7:BG$657,24,0)</f>
        <v>#N/A</v>
      </c>
      <c r="Z158" s="34" t="e">
        <f>VLOOKUP(B158,'Payroll list'!$B$7:BH$657,25,0)</f>
        <v>#N/A</v>
      </c>
      <c r="AA158" s="34" t="e">
        <f>VLOOKUP(B158,'Payroll list'!$B$7:BI$657,26,0)</f>
        <v>#N/A</v>
      </c>
      <c r="AB158" s="34" t="e">
        <f>VLOOKUP(B158,'Payroll list'!$B$7:BJ$657,27,0)</f>
        <v>#N/A</v>
      </c>
      <c r="AC158" s="110" t="e">
        <f>VLOOKUP(B158,'Payroll list'!$B$7:BK$657,28,0)</f>
        <v>#N/A</v>
      </c>
      <c r="AD158" s="110" t="e">
        <f>VLOOKUP(B158,'Payroll list'!$B$7:BL$657,29,0)</f>
        <v>#N/A</v>
      </c>
      <c r="AE158" s="34" t="e">
        <f>VLOOKUP(B158,'Payroll list'!$B$7:$AE$645,30,0)</f>
        <v>#N/A</v>
      </c>
      <c r="AF158" s="34" t="e">
        <f>VLOOKUP(B158,'Payroll list'!$B$7:$AF$645,31,0)</f>
        <v>#N/A</v>
      </c>
      <c r="AG158" s="34" t="e">
        <f>VLOOKUP(B158,'Payroll list'!$B$7:$AG$645,32,0)</f>
        <v>#N/A</v>
      </c>
      <c r="AH158" s="34" t="e">
        <f>VLOOKUP(B158,'Payroll list'!$B$7:$AH$645,33,0)</f>
        <v>#N/A</v>
      </c>
      <c r="AI158" s="34" t="e">
        <f>VLOOKUP(B158,'Payroll list'!$B$7:$AI$645,34,0)</f>
        <v>#N/A</v>
      </c>
      <c r="AJ158" s="34" t="e">
        <f>VLOOKUP(B158,'Payroll list'!$B$7:$AJ$645,35,0)</f>
        <v>#N/A</v>
      </c>
      <c r="AK158" s="41" t="e">
        <f>VLOOKUP(B158,'Payroll list'!$B$7:$AK$645,36,0)</f>
        <v>#N/A</v>
      </c>
      <c r="AL158" s="31"/>
      <c r="AO158" s="107">
        <v>157</v>
      </c>
      <c r="AP158" s="45"/>
    </row>
    <row r="159" spans="1:42" ht="193.5" customHeight="1">
      <c r="A159" s="18" t="s">
        <v>35</v>
      </c>
      <c r="B159" s="21" t="s">
        <v>62</v>
      </c>
      <c r="C159" s="21" t="s">
        <v>63</v>
      </c>
      <c r="D159" s="20" t="s">
        <v>64</v>
      </c>
      <c r="E159" s="20" t="s">
        <v>38</v>
      </c>
      <c r="F159" s="20" t="s">
        <v>224</v>
      </c>
      <c r="G159" s="20" t="s">
        <v>39</v>
      </c>
      <c r="H159" s="20" t="s">
        <v>40</v>
      </c>
      <c r="I159" s="20" t="s">
        <v>225</v>
      </c>
      <c r="J159" s="20" t="s">
        <v>226</v>
      </c>
      <c r="K159" s="20" t="s">
        <v>41</v>
      </c>
      <c r="L159" s="20" t="s">
        <v>42</v>
      </c>
      <c r="M159" s="20" t="s">
        <v>43</v>
      </c>
      <c r="N159" s="20" t="s">
        <v>44</v>
      </c>
      <c r="O159" s="20" t="s">
        <v>45</v>
      </c>
      <c r="P159" s="20" t="s">
        <v>71</v>
      </c>
      <c r="Q159" s="20" t="s">
        <v>65</v>
      </c>
      <c r="R159" s="58" t="s">
        <v>70</v>
      </c>
      <c r="S159" s="59" t="s">
        <v>69</v>
      </c>
      <c r="T159" s="59" t="s">
        <v>171</v>
      </c>
      <c r="U159" s="59" t="s">
        <v>172</v>
      </c>
      <c r="V159" s="59" t="s">
        <v>173</v>
      </c>
      <c r="W159" s="59" t="s">
        <v>232</v>
      </c>
      <c r="X159" s="59" t="s">
        <v>217</v>
      </c>
      <c r="Y159" s="59" t="s">
        <v>117</v>
      </c>
      <c r="Z159" s="59" t="s">
        <v>174</v>
      </c>
      <c r="AA159" s="114" t="s">
        <v>175</v>
      </c>
      <c r="AB159" s="20" t="s">
        <v>46</v>
      </c>
      <c r="AC159" s="22" t="s">
        <v>47</v>
      </c>
      <c r="AD159" s="22" t="s">
        <v>48</v>
      </c>
      <c r="AE159" s="23" t="s">
        <v>179</v>
      </c>
      <c r="AF159" s="23" t="s">
        <v>400</v>
      </c>
      <c r="AG159" s="23" t="s">
        <v>180</v>
      </c>
      <c r="AH159" s="23" t="s">
        <v>181</v>
      </c>
      <c r="AI159" s="142" t="s">
        <v>182</v>
      </c>
      <c r="AJ159" s="143" t="s">
        <v>417</v>
      </c>
      <c r="AK159" s="142" t="s">
        <v>184</v>
      </c>
      <c r="AL159" s="144" t="s">
        <v>190</v>
      </c>
      <c r="AO159" s="107">
        <v>158</v>
      </c>
      <c r="AP159" s="45"/>
    </row>
    <row r="160" spans="1:42" ht="93.75" customHeight="1">
      <c r="A160" s="107">
        <v>80</v>
      </c>
      <c r="B160" s="42">
        <f>VLOOKUP(A160,$AO$2:$AP$199,2,0)</f>
        <v>0</v>
      </c>
      <c r="C160" s="32" t="e">
        <f>VLOOKUP(B160,'Payroll list'!$B$7:AM$657,2,0)</f>
        <v>#N/A</v>
      </c>
      <c r="D160" s="40" t="e">
        <f>VLOOKUP(B160,'Payroll list'!$B$7:AM$657,3,0)</f>
        <v>#N/A</v>
      </c>
      <c r="E160" s="40" t="e">
        <f>VLOOKUP(B160,'Payroll list'!$B$7:$AM$657,4,0)</f>
        <v>#N/A</v>
      </c>
      <c r="F160" s="34" t="e">
        <f>VLOOKUP(B160,'Payroll list'!$B$7:$AM$657,5,0)</f>
        <v>#N/A</v>
      </c>
      <c r="G160" s="35" t="e">
        <f>VLOOKUP(B160,'Payroll list'!$B$7:$AM$657,6,0)</f>
        <v>#N/A</v>
      </c>
      <c r="H160" s="36" t="e">
        <f>VLOOKUP(B160,'Payroll list'!$B$7:$AM$657,7,0)</f>
        <v>#N/A</v>
      </c>
      <c r="I160" s="36" t="e">
        <f>VLOOKUP(B160,'Payroll list'!$B$7:$AM$657,8,0)</f>
        <v>#N/A</v>
      </c>
      <c r="J160" s="36" t="e">
        <f>VLOOKUP(B160,'Payroll list'!$B$7:$AM$657,9,0)</f>
        <v>#N/A</v>
      </c>
      <c r="K160" s="37" t="e">
        <f>VLOOKUP(B160,'Payroll list'!$B$7:$AM$657,10,0)</f>
        <v>#N/A</v>
      </c>
      <c r="L160" s="38" t="e">
        <f>VLOOKUP(B160,'Payroll list'!$B$7:$AM$657,11,0)</f>
        <v>#N/A</v>
      </c>
      <c r="M160" s="38" t="e">
        <f>VLOOKUP(B160,'Payroll list'!$B$7:$AM$657,12,0)</f>
        <v>#N/A</v>
      </c>
      <c r="N160" s="33" t="e">
        <f>VLOOKUP(B160,'Payroll list'!$B$7:AX$657,13,0)</f>
        <v>#N/A</v>
      </c>
      <c r="O160" s="39" t="e">
        <f>VLOOKUP(B160,'Payroll list'!$B$7:AM$657,14,0)</f>
        <v>#N/A</v>
      </c>
      <c r="P160" s="33" t="e">
        <f>VLOOKUP(B160,'Payroll list'!$B$7:AY$657,15,0)</f>
        <v>#N/A</v>
      </c>
      <c r="Q160" s="34" t="e">
        <f>VLOOKUP(B160,'Payroll list'!$B$7:AZ$657,16,0)</f>
        <v>#N/A</v>
      </c>
      <c r="R160" s="33" t="e">
        <f>VLOOKUP(B160,'Payroll list'!$B$7:AZ$657,17,0)</f>
        <v>#N/A</v>
      </c>
      <c r="S160" s="34" t="e">
        <f>VLOOKUP(B160,'Payroll list'!$B$7:BB$657,18,0)</f>
        <v>#N/A</v>
      </c>
      <c r="T160" s="34" t="e">
        <f>VLOOKUP(B160,'Payroll list'!$B$7:BC$657,19,0)</f>
        <v>#N/A</v>
      </c>
      <c r="U160" s="34" t="e">
        <f>VLOOKUP(B160,'Payroll list'!$B$7:BD$657,20,0)</f>
        <v>#N/A</v>
      </c>
      <c r="V160" s="34" t="e">
        <f>VLOOKUP(B160,'Payroll list'!$B$7:BE$657,21,0)</f>
        <v>#N/A</v>
      </c>
      <c r="W160" s="34" t="e">
        <f>VLOOKUP(B160,'Payroll list'!$B$7:BE$657,22,0)</f>
        <v>#N/A</v>
      </c>
      <c r="X160" s="34" t="e">
        <f>VLOOKUP(B160,'Payroll list'!$B$7:BF$657,23,0)</f>
        <v>#N/A</v>
      </c>
      <c r="Y160" s="34" t="e">
        <f>VLOOKUP(B160,'Payroll list'!$B$7:BG$657,24,0)</f>
        <v>#N/A</v>
      </c>
      <c r="Z160" s="34" t="e">
        <f>VLOOKUP(B160,'Payroll list'!$B$7:BH$657,25,0)</f>
        <v>#N/A</v>
      </c>
      <c r="AA160" s="34" t="e">
        <f>VLOOKUP(B160,'Payroll list'!$B$7:BI$657,26,0)</f>
        <v>#N/A</v>
      </c>
      <c r="AB160" s="34" t="e">
        <f>VLOOKUP(B160,'Payroll list'!$B$7:BJ$657,27,0)</f>
        <v>#N/A</v>
      </c>
      <c r="AC160" s="110" t="e">
        <f>VLOOKUP(B160,'Payroll list'!$B$7:BK$657,28,0)</f>
        <v>#N/A</v>
      </c>
      <c r="AD160" s="110" t="e">
        <f>VLOOKUP(B160,'Payroll list'!$B$7:BL$657,29,0)</f>
        <v>#N/A</v>
      </c>
      <c r="AE160" s="34" t="e">
        <f>VLOOKUP(B160,'Payroll list'!$B$7:$AE$645,30,0)</f>
        <v>#N/A</v>
      </c>
      <c r="AF160" s="34" t="e">
        <f>VLOOKUP(B160,'Payroll list'!$B$7:$AF$645,31,0)</f>
        <v>#N/A</v>
      </c>
      <c r="AG160" s="34" t="e">
        <f>VLOOKUP(B160,'Payroll list'!$B$7:$AG$645,32,0)</f>
        <v>#N/A</v>
      </c>
      <c r="AH160" s="34" t="e">
        <f>VLOOKUP(B160,'Payroll list'!$B$7:$AH$645,33,0)</f>
        <v>#N/A</v>
      </c>
      <c r="AI160" s="34" t="e">
        <f>VLOOKUP(B160,'Payroll list'!$B$7:$AI$645,34,0)</f>
        <v>#N/A</v>
      </c>
      <c r="AJ160" s="34" t="e">
        <f>VLOOKUP(B160,'Payroll list'!$B$7:$AJ$645,35,0)</f>
        <v>#N/A</v>
      </c>
      <c r="AK160" s="41" t="e">
        <f>VLOOKUP(B160,'Payroll list'!$B$7:$AK$645,36,0)</f>
        <v>#N/A</v>
      </c>
      <c r="AL160" s="31"/>
      <c r="AO160" s="107">
        <v>159</v>
      </c>
      <c r="AP160" s="45"/>
    </row>
    <row r="161" spans="1:42" ht="193.5" customHeight="1">
      <c r="A161" s="18" t="s">
        <v>35</v>
      </c>
      <c r="B161" s="21" t="s">
        <v>62</v>
      </c>
      <c r="C161" s="21" t="s">
        <v>63</v>
      </c>
      <c r="D161" s="20" t="s">
        <v>64</v>
      </c>
      <c r="E161" s="20" t="s">
        <v>38</v>
      </c>
      <c r="F161" s="20" t="s">
        <v>224</v>
      </c>
      <c r="G161" s="20" t="s">
        <v>39</v>
      </c>
      <c r="H161" s="20" t="s">
        <v>40</v>
      </c>
      <c r="I161" s="20" t="s">
        <v>225</v>
      </c>
      <c r="J161" s="20" t="s">
        <v>226</v>
      </c>
      <c r="K161" s="20" t="s">
        <v>41</v>
      </c>
      <c r="L161" s="20" t="s">
        <v>42</v>
      </c>
      <c r="M161" s="20" t="s">
        <v>43</v>
      </c>
      <c r="N161" s="20" t="s">
        <v>44</v>
      </c>
      <c r="O161" s="20" t="s">
        <v>45</v>
      </c>
      <c r="P161" s="20" t="s">
        <v>71</v>
      </c>
      <c r="Q161" s="20" t="s">
        <v>65</v>
      </c>
      <c r="R161" s="58" t="s">
        <v>70</v>
      </c>
      <c r="S161" s="59" t="s">
        <v>69</v>
      </c>
      <c r="T161" s="59" t="s">
        <v>171</v>
      </c>
      <c r="U161" s="59" t="s">
        <v>172</v>
      </c>
      <c r="V161" s="59" t="s">
        <v>173</v>
      </c>
      <c r="W161" s="59" t="s">
        <v>232</v>
      </c>
      <c r="X161" s="59" t="s">
        <v>217</v>
      </c>
      <c r="Y161" s="59" t="s">
        <v>117</v>
      </c>
      <c r="Z161" s="59" t="s">
        <v>174</v>
      </c>
      <c r="AA161" s="114" t="s">
        <v>175</v>
      </c>
      <c r="AB161" s="20" t="s">
        <v>46</v>
      </c>
      <c r="AC161" s="22" t="s">
        <v>47</v>
      </c>
      <c r="AD161" s="22" t="s">
        <v>48</v>
      </c>
      <c r="AE161" s="23" t="s">
        <v>179</v>
      </c>
      <c r="AF161" s="23" t="s">
        <v>400</v>
      </c>
      <c r="AG161" s="23" t="s">
        <v>180</v>
      </c>
      <c r="AH161" s="23" t="s">
        <v>181</v>
      </c>
      <c r="AI161" s="142" t="s">
        <v>182</v>
      </c>
      <c r="AJ161" s="143" t="s">
        <v>417</v>
      </c>
      <c r="AK161" s="142" t="s">
        <v>184</v>
      </c>
      <c r="AL161" s="144" t="s">
        <v>190</v>
      </c>
      <c r="AO161" s="107">
        <v>160</v>
      </c>
      <c r="AP161" s="45"/>
    </row>
    <row r="162" spans="1:42" ht="93.75" customHeight="1">
      <c r="A162" s="107">
        <v>81</v>
      </c>
      <c r="B162" s="42">
        <f>VLOOKUP(A162,$AO$2:$AP$199,2,0)</f>
        <v>0</v>
      </c>
      <c r="C162" s="32" t="e">
        <f>VLOOKUP(B162,'Payroll list'!$B$7:AM$657,2,0)</f>
        <v>#N/A</v>
      </c>
      <c r="D162" s="40" t="e">
        <f>VLOOKUP(B162,'Payroll list'!$B$7:AM$657,3,0)</f>
        <v>#N/A</v>
      </c>
      <c r="E162" s="40" t="e">
        <f>VLOOKUP(B162,'Payroll list'!$B$7:$AM$657,4,0)</f>
        <v>#N/A</v>
      </c>
      <c r="F162" s="34" t="e">
        <f>VLOOKUP(B162,'Payroll list'!$B$7:$AM$657,5,0)</f>
        <v>#N/A</v>
      </c>
      <c r="G162" s="35" t="e">
        <f>VLOOKUP(B162,'Payroll list'!$B$7:$AM$657,6,0)</f>
        <v>#N/A</v>
      </c>
      <c r="H162" s="36" t="e">
        <f>VLOOKUP(B162,'Payroll list'!$B$7:$AM$657,7,0)</f>
        <v>#N/A</v>
      </c>
      <c r="I162" s="36" t="e">
        <f>VLOOKUP(B162,'Payroll list'!$B$7:$AM$657,8,0)</f>
        <v>#N/A</v>
      </c>
      <c r="J162" s="36" t="e">
        <f>VLOOKUP(B162,'Payroll list'!$B$7:$AM$657,9,0)</f>
        <v>#N/A</v>
      </c>
      <c r="K162" s="37" t="e">
        <f>VLOOKUP(B162,'Payroll list'!$B$7:$AM$657,10,0)</f>
        <v>#N/A</v>
      </c>
      <c r="L162" s="38" t="e">
        <f>VLOOKUP(B162,'Payroll list'!$B$7:$AM$657,11,0)</f>
        <v>#N/A</v>
      </c>
      <c r="M162" s="38" t="e">
        <f>VLOOKUP(B162,'Payroll list'!$B$7:$AM$657,12,0)</f>
        <v>#N/A</v>
      </c>
      <c r="N162" s="33" t="e">
        <f>VLOOKUP(B162,'Payroll list'!$B$7:AX$657,13,0)</f>
        <v>#N/A</v>
      </c>
      <c r="O162" s="39" t="e">
        <f>VLOOKUP(B162,'Payroll list'!$B$7:AM$657,14,0)</f>
        <v>#N/A</v>
      </c>
      <c r="P162" s="33" t="e">
        <f>VLOOKUP(B162,'Payroll list'!$B$7:AY$657,15,0)</f>
        <v>#N/A</v>
      </c>
      <c r="Q162" s="34" t="e">
        <f>VLOOKUP(B162,'Payroll list'!$B$7:AZ$657,16,0)</f>
        <v>#N/A</v>
      </c>
      <c r="R162" s="33" t="e">
        <f>VLOOKUP(B162,'Payroll list'!$B$7:AZ$657,17,0)</f>
        <v>#N/A</v>
      </c>
      <c r="S162" s="34" t="e">
        <f>VLOOKUP(B162,'Payroll list'!$B$7:BB$657,18,0)</f>
        <v>#N/A</v>
      </c>
      <c r="T162" s="34" t="e">
        <f>VLOOKUP(B162,'Payroll list'!$B$7:BC$657,19,0)</f>
        <v>#N/A</v>
      </c>
      <c r="U162" s="34" t="e">
        <f>VLOOKUP(B162,'Payroll list'!$B$7:BD$657,20,0)</f>
        <v>#N/A</v>
      </c>
      <c r="V162" s="34" t="e">
        <f>VLOOKUP(B162,'Payroll list'!$B$7:BE$657,21,0)</f>
        <v>#N/A</v>
      </c>
      <c r="W162" s="34" t="e">
        <f>VLOOKUP(B162,'Payroll list'!$B$7:BE$657,22,0)</f>
        <v>#N/A</v>
      </c>
      <c r="X162" s="34" t="e">
        <f>VLOOKUP(B162,'Payroll list'!$B$7:BF$657,23,0)</f>
        <v>#N/A</v>
      </c>
      <c r="Y162" s="34" t="e">
        <f>VLOOKUP(B162,'Payroll list'!$B$7:BG$657,24,0)</f>
        <v>#N/A</v>
      </c>
      <c r="Z162" s="34" t="e">
        <f>VLOOKUP(B162,'Payroll list'!$B$7:BH$657,25,0)</f>
        <v>#N/A</v>
      </c>
      <c r="AA162" s="34" t="e">
        <f>VLOOKUP(B162,'Payroll list'!$B$7:BI$657,26,0)</f>
        <v>#N/A</v>
      </c>
      <c r="AB162" s="34" t="e">
        <f>VLOOKUP(B162,'Payroll list'!$B$7:BJ$657,27,0)</f>
        <v>#N/A</v>
      </c>
      <c r="AC162" s="110" t="e">
        <f>VLOOKUP(B162,'Payroll list'!$B$7:BK$657,28,0)</f>
        <v>#N/A</v>
      </c>
      <c r="AD162" s="110" t="e">
        <f>VLOOKUP(B162,'Payroll list'!$B$7:BL$657,29,0)</f>
        <v>#N/A</v>
      </c>
      <c r="AE162" s="34" t="e">
        <f>VLOOKUP(B162,'Payroll list'!$B$7:$AE$645,30,0)</f>
        <v>#N/A</v>
      </c>
      <c r="AF162" s="34" t="e">
        <f>VLOOKUP(B162,'Payroll list'!$B$7:$AF$645,31,0)</f>
        <v>#N/A</v>
      </c>
      <c r="AG162" s="34" t="e">
        <f>VLOOKUP(B162,'Payroll list'!$B$7:$AG$645,32,0)</f>
        <v>#N/A</v>
      </c>
      <c r="AH162" s="34" t="e">
        <f>VLOOKUP(B162,'Payroll list'!$B$7:$AH$645,33,0)</f>
        <v>#N/A</v>
      </c>
      <c r="AI162" s="34" t="e">
        <f>VLOOKUP(B162,'Payroll list'!$B$7:$AI$645,34,0)</f>
        <v>#N/A</v>
      </c>
      <c r="AJ162" s="34" t="e">
        <f>VLOOKUP(B162,'Payroll list'!$B$7:$AJ$645,35,0)</f>
        <v>#N/A</v>
      </c>
      <c r="AK162" s="41" t="e">
        <f>VLOOKUP(B162,'Payroll list'!$B$7:$AK$645,36,0)</f>
        <v>#N/A</v>
      </c>
      <c r="AL162" s="31"/>
      <c r="AO162" s="107">
        <v>161</v>
      </c>
      <c r="AP162" s="45"/>
    </row>
    <row r="163" spans="1:42" ht="60.75" customHeight="1">
      <c r="AP163" s="44"/>
    </row>
    <row r="164" spans="1:42" ht="60.75" customHeight="1">
      <c r="AP164" s="44"/>
    </row>
    <row r="165" spans="1:42" ht="60.75" customHeight="1">
      <c r="AP165" s="44"/>
    </row>
    <row r="166" spans="1:42" ht="60.75" customHeight="1">
      <c r="AP166" s="44"/>
    </row>
    <row r="167" spans="1:42" ht="60.75" customHeight="1">
      <c r="AP167" s="44"/>
    </row>
    <row r="168" spans="1:42" ht="60.75" customHeight="1">
      <c r="AP168" s="44"/>
    </row>
    <row r="169" spans="1:42" ht="60.75" customHeight="1">
      <c r="AP169" s="44"/>
    </row>
    <row r="170" spans="1:42" ht="60.75" customHeight="1">
      <c r="AP170" s="44"/>
    </row>
    <row r="171" spans="1:42" ht="60.75" customHeight="1">
      <c r="AP171" s="44"/>
    </row>
    <row r="172" spans="1:42" ht="60.75" customHeight="1">
      <c r="AP172" s="44"/>
    </row>
    <row r="173" spans="1:42" ht="60.75" customHeight="1">
      <c r="AP173" s="44"/>
    </row>
    <row r="174" spans="1:42" ht="60.75" customHeight="1">
      <c r="AP174" s="44"/>
    </row>
    <row r="175" spans="1:42" ht="60.75" customHeight="1">
      <c r="AP175" s="44"/>
    </row>
    <row r="176" spans="1:42" ht="60.75" customHeight="1">
      <c r="AP176" s="44"/>
    </row>
    <row r="177" spans="42:42" ht="60.75" customHeight="1">
      <c r="AP177" s="44"/>
    </row>
    <row r="178" spans="42:42" ht="60.75" customHeight="1">
      <c r="AP178" s="44"/>
    </row>
    <row r="179" spans="42:42" ht="60.75" customHeight="1">
      <c r="AP179" s="44"/>
    </row>
    <row r="180" spans="42:42" ht="60.75" customHeight="1">
      <c r="AP180" s="44"/>
    </row>
    <row r="181" spans="42:42" ht="60.75" customHeight="1">
      <c r="AP181" s="44"/>
    </row>
    <row r="182" spans="42:42" ht="60.75" customHeight="1">
      <c r="AP182" s="44"/>
    </row>
    <row r="183" spans="42:42" ht="60.75" customHeight="1">
      <c r="AP183" s="44"/>
    </row>
    <row r="184" spans="42:42" ht="60.75" customHeight="1">
      <c r="AP184" s="44"/>
    </row>
    <row r="185" spans="42:42" ht="60.75" customHeight="1">
      <c r="AP185" s="44"/>
    </row>
    <row r="186" spans="42:42" ht="60.75" customHeight="1">
      <c r="AP186" s="44"/>
    </row>
    <row r="187" spans="42:42" ht="60.75" customHeight="1">
      <c r="AP187" s="44"/>
    </row>
    <row r="188" spans="42:42" ht="60.75" customHeight="1">
      <c r="AP188" s="44"/>
    </row>
    <row r="189" spans="42:42" ht="60.75" customHeight="1">
      <c r="AP189" s="44"/>
    </row>
    <row r="190" spans="42:42" ht="60.75" customHeight="1">
      <c r="AP190" s="44"/>
    </row>
    <row r="191" spans="42:42" ht="60.75" customHeight="1">
      <c r="AP191" s="44"/>
    </row>
    <row r="192" spans="42:42" ht="60.75" customHeight="1">
      <c r="AP192" s="44"/>
    </row>
    <row r="193" spans="42:42" ht="60.75" customHeight="1">
      <c r="AP193" s="44"/>
    </row>
    <row r="194" spans="42:42" ht="60.75" customHeight="1">
      <c r="AP194" s="44"/>
    </row>
    <row r="195" spans="42:42" ht="60.75" customHeight="1">
      <c r="AP195" s="44"/>
    </row>
    <row r="196" spans="42:42" ht="60.75" customHeight="1">
      <c r="AP196" s="44"/>
    </row>
    <row r="197" spans="42:42" ht="60.75" customHeight="1">
      <c r="AP197" s="44"/>
    </row>
    <row r="198" spans="42:42" ht="60.75" customHeight="1">
      <c r="AP198" s="44"/>
    </row>
    <row r="199" spans="42:42" ht="60.75" customHeight="1">
      <c r="AP199" s="44"/>
    </row>
    <row r="200" spans="42:42" ht="60.75" customHeight="1">
      <c r="AP200" s="44"/>
    </row>
    <row r="201" spans="42:42" ht="60.75" customHeight="1">
      <c r="AP201" s="44"/>
    </row>
    <row r="202" spans="42:42" ht="60.75" customHeight="1">
      <c r="AP202" s="44"/>
    </row>
    <row r="203" spans="42:42" ht="60.75" customHeight="1">
      <c r="AP203" s="44"/>
    </row>
    <row r="204" spans="42:42" ht="60.75" customHeight="1">
      <c r="AP204" s="44"/>
    </row>
    <row r="205" spans="42:42" ht="60.75" customHeight="1">
      <c r="AP205" s="44"/>
    </row>
    <row r="206" spans="42:42" ht="60.75" customHeight="1">
      <c r="AP206" s="44"/>
    </row>
    <row r="207" spans="42:42" ht="60.75" customHeight="1">
      <c r="AP207" s="44"/>
    </row>
    <row r="208" spans="42:42" ht="60.75" customHeight="1">
      <c r="AP208" s="44"/>
    </row>
    <row r="209" spans="42:42" ht="60.75" customHeight="1">
      <c r="AP209" s="44"/>
    </row>
    <row r="210" spans="42:42" ht="60.75" customHeight="1">
      <c r="AP210" s="44"/>
    </row>
    <row r="211" spans="42:42" ht="60.75" customHeight="1">
      <c r="AP211" s="44"/>
    </row>
    <row r="212" spans="42:42" ht="60.75" customHeight="1">
      <c r="AP212" s="44"/>
    </row>
    <row r="213" spans="42:42" ht="60.75" customHeight="1">
      <c r="AP213" s="44"/>
    </row>
    <row r="214" spans="42:42" ht="60.75" customHeight="1">
      <c r="AP214" s="44"/>
    </row>
    <row r="215" spans="42:42" ht="60.75" customHeight="1">
      <c r="AP215" s="44"/>
    </row>
    <row r="216" spans="42:42" ht="60.75" customHeight="1">
      <c r="AP216" s="44"/>
    </row>
    <row r="217" spans="42:42" ht="60.75" customHeight="1">
      <c r="AP217" s="44"/>
    </row>
    <row r="218" spans="42:42" ht="60.75" customHeight="1">
      <c r="AP218" s="44"/>
    </row>
    <row r="219" spans="42:42" ht="60.75" customHeight="1">
      <c r="AP219" s="44"/>
    </row>
    <row r="220" spans="42:42" ht="60.75" customHeight="1">
      <c r="AP220" s="44"/>
    </row>
    <row r="221" spans="42:42" ht="60.75" customHeight="1">
      <c r="AP221" s="44"/>
    </row>
    <row r="222" spans="42:42" ht="60.75" customHeight="1">
      <c r="AP222" s="44"/>
    </row>
    <row r="223" spans="42:42" ht="60.75" customHeight="1">
      <c r="AP223" s="44"/>
    </row>
    <row r="224" spans="42:42" ht="60.75" customHeight="1">
      <c r="AP224" s="44"/>
    </row>
    <row r="225" spans="42:42" ht="60.75" customHeight="1">
      <c r="AP225" s="44"/>
    </row>
    <row r="226" spans="42:42" ht="60.75" customHeight="1">
      <c r="AP226" s="44"/>
    </row>
    <row r="227" spans="42:42" ht="60.75" customHeight="1">
      <c r="AP227" s="44"/>
    </row>
    <row r="228" spans="42:42" ht="60.75" customHeight="1">
      <c r="AP228" s="44"/>
    </row>
    <row r="229" spans="42:42" ht="60.75" customHeight="1">
      <c r="AP229" s="44"/>
    </row>
    <row r="230" spans="42:42" ht="60.75" customHeight="1">
      <c r="AP230" s="44"/>
    </row>
    <row r="231" spans="42:42" ht="60.75" customHeight="1">
      <c r="AP231" s="44"/>
    </row>
    <row r="232" spans="42:42" ht="60.75" customHeight="1">
      <c r="AP232" s="44"/>
    </row>
    <row r="233" spans="42:42" ht="60.75" customHeight="1">
      <c r="AP233" s="44"/>
    </row>
    <row r="234" spans="42:42" ht="60.75" customHeight="1">
      <c r="AP234" s="44"/>
    </row>
    <row r="235" spans="42:42" ht="60.75" customHeight="1">
      <c r="AP235" s="44"/>
    </row>
    <row r="236" spans="42:42" ht="60.75" customHeight="1">
      <c r="AP236" s="44"/>
    </row>
    <row r="237" spans="42:42" ht="60.75" customHeight="1">
      <c r="AP237" s="44"/>
    </row>
    <row r="238" spans="42:42" ht="60.75" customHeight="1">
      <c r="AP238" s="44"/>
    </row>
    <row r="239" spans="42:42" ht="60.75" customHeight="1">
      <c r="AP239" s="44"/>
    </row>
    <row r="240" spans="42:42" ht="60.75" customHeight="1">
      <c r="AP240" s="44"/>
    </row>
    <row r="241" spans="42:42" ht="60.75" customHeight="1">
      <c r="AP241" s="44"/>
    </row>
    <row r="242" spans="42:42" ht="60.75" customHeight="1">
      <c r="AP242" s="44"/>
    </row>
    <row r="243" spans="42:42" ht="60.75" customHeight="1">
      <c r="AP243" s="44"/>
    </row>
    <row r="244" spans="42:42" ht="60.75" customHeight="1">
      <c r="AP244" s="44"/>
    </row>
    <row r="245" spans="42:42" ht="60.75" customHeight="1">
      <c r="AP245" s="45"/>
    </row>
    <row r="246" spans="42:42" ht="60.75" customHeight="1">
      <c r="AP246" s="45"/>
    </row>
    <row r="247" spans="42:42" ht="60.75" customHeight="1"/>
    <row r="248" spans="42:42" ht="60.75" customHeight="1"/>
    <row r="249" spans="42:42" ht="60.75" customHeight="1"/>
    <row r="250" spans="42:42" ht="60.75" customHeight="1"/>
    <row r="251" spans="42:42" ht="60.75" customHeight="1"/>
    <row r="252" spans="42:42" ht="60.75" customHeight="1"/>
    <row r="253" spans="42:42" ht="60.75" customHeight="1"/>
    <row r="254" spans="42:42" ht="60.75" customHeight="1"/>
    <row r="255" spans="42:42" ht="60.75" customHeight="1"/>
    <row r="256" spans="42:42" ht="60.75" customHeight="1"/>
    <row r="257" ht="60.75" customHeight="1"/>
    <row r="258" ht="60.75" customHeight="1"/>
    <row r="259" ht="60.75" customHeight="1"/>
    <row r="260" ht="60.75" customHeight="1"/>
    <row r="261" ht="60.75" customHeight="1"/>
    <row r="262" ht="60.75" customHeight="1"/>
    <row r="263" ht="60.75" customHeight="1"/>
    <row r="264" ht="60.75" customHeight="1"/>
    <row r="265" ht="60.75" customHeight="1"/>
    <row r="266" ht="60.75" customHeight="1"/>
    <row r="267" ht="60.75" customHeight="1"/>
    <row r="268" ht="60.75" customHeight="1"/>
    <row r="269" ht="60.75" customHeight="1"/>
    <row r="270" ht="60.75" customHeight="1"/>
    <row r="271" ht="60.75" customHeight="1"/>
    <row r="272" ht="60.75" customHeight="1"/>
    <row r="273" ht="60.75" customHeight="1"/>
    <row r="274" ht="60.75" customHeight="1"/>
    <row r="275" ht="60.75" customHeight="1"/>
    <row r="276" ht="60.75" customHeight="1"/>
    <row r="277" ht="60.75" customHeight="1"/>
    <row r="278" ht="60.75" customHeight="1"/>
    <row r="279" ht="60.75" customHeight="1"/>
    <row r="280" ht="60.75" customHeight="1"/>
    <row r="281" ht="60.75" customHeight="1"/>
    <row r="282" ht="60.75" customHeight="1"/>
    <row r="283" ht="60.75" customHeight="1"/>
    <row r="284" ht="60.75" customHeight="1"/>
    <row r="285" ht="60.75" customHeight="1"/>
    <row r="286" ht="60.75" customHeight="1"/>
    <row r="287" ht="60.75" customHeight="1"/>
    <row r="288" ht="60.75" customHeight="1"/>
    <row r="289" ht="60.75" customHeight="1"/>
    <row r="290" ht="60.75" customHeight="1"/>
    <row r="291" ht="60.75" customHeight="1"/>
    <row r="292" ht="60.75" customHeight="1"/>
    <row r="293" ht="60.75" customHeight="1"/>
    <row r="294" ht="60.75" customHeight="1"/>
    <row r="295" ht="60.75" customHeight="1"/>
    <row r="296" ht="60.75" customHeight="1"/>
    <row r="297" ht="60.75" customHeight="1"/>
    <row r="298" ht="60.75" customHeight="1"/>
    <row r="299" ht="60.75" customHeight="1"/>
    <row r="300" ht="60.75" customHeight="1"/>
    <row r="301" ht="60.75" customHeight="1"/>
    <row r="302" ht="60.75" customHeight="1"/>
    <row r="303" ht="60.75" customHeight="1"/>
    <row r="304" ht="60.75" customHeight="1"/>
    <row r="305" ht="60.75" customHeight="1"/>
    <row r="306" ht="60.75" customHeight="1"/>
    <row r="307" ht="60.75" customHeight="1"/>
    <row r="308" ht="60.75" customHeight="1"/>
    <row r="309" ht="60.75" customHeight="1"/>
    <row r="310" ht="60.75" customHeight="1"/>
    <row r="311" ht="60.75" customHeight="1"/>
    <row r="312" ht="60.75" customHeight="1"/>
    <row r="313" ht="60.75" customHeight="1"/>
    <row r="314" ht="60.75" customHeight="1"/>
    <row r="315" ht="60.75" customHeight="1"/>
    <row r="316" ht="60.75" customHeight="1"/>
    <row r="317" ht="60.75" customHeight="1"/>
    <row r="318" ht="60.75" customHeight="1"/>
    <row r="319" ht="60.75" customHeight="1"/>
    <row r="320" ht="60.75" customHeight="1"/>
    <row r="321" ht="60.75" customHeight="1"/>
    <row r="322" ht="60.75" customHeight="1"/>
    <row r="323" ht="60.75" customHeight="1"/>
    <row r="324" ht="60.75" customHeight="1"/>
    <row r="325" ht="60.75" customHeight="1"/>
    <row r="326" ht="60.75" customHeight="1"/>
    <row r="327" ht="60.75" customHeight="1"/>
    <row r="328" ht="60.75" customHeight="1"/>
    <row r="329" ht="60.75" customHeight="1"/>
    <row r="330" ht="60.75" customHeight="1"/>
    <row r="331" ht="60.75" customHeight="1"/>
    <row r="332" ht="60.75" customHeight="1"/>
    <row r="333" ht="60.75" customHeight="1"/>
    <row r="334" ht="60.75" customHeight="1"/>
    <row r="335" ht="60.75" customHeight="1"/>
    <row r="336" ht="60.75" customHeight="1"/>
    <row r="337" ht="60.75" customHeight="1"/>
    <row r="338" ht="60.75" customHeight="1"/>
    <row r="339" ht="60.75" customHeight="1"/>
    <row r="340" ht="60.75" customHeight="1"/>
    <row r="341" ht="60.75" customHeight="1"/>
    <row r="342" ht="60.75" customHeight="1"/>
    <row r="343" ht="60.75" customHeight="1"/>
    <row r="344" ht="60.75" customHeight="1"/>
    <row r="345" ht="60.75" customHeight="1"/>
    <row r="346" ht="60.75" customHeight="1"/>
    <row r="347" ht="60.75" customHeight="1"/>
    <row r="348" ht="60.75" customHeight="1"/>
    <row r="349" ht="60.75" customHeight="1"/>
    <row r="350" ht="60.75" customHeight="1"/>
    <row r="351" ht="60.75" customHeight="1"/>
    <row r="352" ht="60.75" customHeight="1"/>
    <row r="353" ht="60.75" customHeight="1"/>
    <row r="354" ht="60.75" customHeight="1"/>
    <row r="355" ht="60.75" customHeight="1"/>
    <row r="356" ht="60.75" customHeight="1"/>
    <row r="357" ht="60.75" customHeight="1"/>
    <row r="358" ht="60.75" customHeight="1"/>
    <row r="359" ht="60.75" customHeight="1"/>
    <row r="360" ht="60.75" customHeight="1"/>
    <row r="361" ht="60.75" customHeight="1"/>
    <row r="362" ht="60.75" customHeight="1"/>
    <row r="363" ht="60.75" customHeight="1"/>
    <row r="364" ht="60.75" customHeight="1"/>
    <row r="365" ht="60.75" customHeight="1"/>
    <row r="366" ht="60.75" customHeight="1"/>
    <row r="367" ht="60.75" customHeight="1"/>
    <row r="368" ht="60.75" customHeight="1"/>
    <row r="369" ht="60.75" customHeight="1"/>
    <row r="370" ht="60.75" customHeight="1"/>
    <row r="371" ht="60.75" customHeight="1"/>
    <row r="372" ht="60.75" customHeight="1"/>
    <row r="373" ht="60.75" customHeight="1"/>
    <row r="374" ht="60.75" customHeight="1"/>
    <row r="375" ht="60.75" customHeight="1"/>
    <row r="376" ht="60.75" customHeight="1"/>
    <row r="377" ht="60.75" customHeight="1"/>
    <row r="378" ht="60.75" customHeight="1"/>
    <row r="379" ht="60.75" customHeight="1"/>
    <row r="380" ht="60.75" customHeight="1"/>
    <row r="381" ht="60.75" customHeight="1"/>
    <row r="382" ht="60.75" customHeight="1"/>
    <row r="383" ht="60.75" customHeight="1"/>
    <row r="384" ht="60.75" customHeight="1"/>
    <row r="385" ht="60.75" customHeight="1"/>
    <row r="386" ht="60.75" customHeight="1"/>
    <row r="387" ht="60.75" customHeight="1"/>
    <row r="388" ht="60.75" customHeight="1"/>
    <row r="389" ht="60.75" customHeight="1"/>
    <row r="390" ht="60.75" customHeight="1"/>
    <row r="391" ht="60.75" customHeight="1"/>
    <row r="392" ht="60.75" customHeight="1"/>
    <row r="393" ht="60.75" customHeight="1"/>
    <row r="394" ht="60.75" customHeight="1"/>
    <row r="395" ht="60.75" customHeight="1"/>
    <row r="396" ht="60.75" customHeight="1"/>
    <row r="397" ht="60.75" customHeight="1"/>
    <row r="398" ht="60.75" customHeight="1"/>
    <row r="399" ht="60.75" customHeight="1"/>
    <row r="400" ht="60.75" customHeight="1"/>
    <row r="401" ht="60.75" customHeight="1"/>
    <row r="402" ht="60.75" customHeight="1"/>
    <row r="403" ht="60.75" customHeight="1"/>
    <row r="404" ht="60.75" customHeight="1"/>
    <row r="405" ht="60.75" customHeight="1"/>
    <row r="406" ht="60.75" customHeight="1"/>
    <row r="407" ht="60.75" customHeight="1"/>
    <row r="408" ht="60.75" customHeight="1"/>
    <row r="409" ht="60.75" customHeight="1"/>
    <row r="410" ht="60.75" customHeight="1"/>
    <row r="411" ht="60.75" customHeight="1"/>
    <row r="412" ht="60.75" customHeight="1"/>
    <row r="413" ht="60.75" customHeight="1"/>
    <row r="414" ht="60.75" customHeight="1"/>
    <row r="415" ht="60.75" customHeight="1"/>
    <row r="416" ht="60.75" customHeight="1"/>
    <row r="417" ht="60.75" customHeight="1"/>
    <row r="418" ht="60.75" customHeight="1"/>
    <row r="419" ht="60.75" customHeight="1"/>
    <row r="420" ht="60.75" customHeight="1"/>
    <row r="421" ht="60.75" customHeight="1"/>
    <row r="422" ht="60.75" customHeight="1"/>
    <row r="423" ht="60.75" customHeight="1"/>
    <row r="424" ht="60.75" customHeight="1"/>
    <row r="425" ht="60.75" customHeight="1"/>
    <row r="426" ht="60.75" customHeight="1"/>
    <row r="427" ht="60.75" customHeight="1"/>
    <row r="428" ht="60.75" customHeight="1"/>
    <row r="429" ht="60.75" customHeight="1"/>
    <row r="430" ht="60.75" customHeight="1"/>
    <row r="431" ht="60.75" customHeight="1"/>
    <row r="432" ht="60.75" customHeight="1"/>
    <row r="433" ht="60.75" customHeight="1"/>
    <row r="434" ht="60.75" customHeight="1"/>
    <row r="435" ht="60.75" customHeight="1"/>
    <row r="436" ht="60.75" customHeight="1"/>
    <row r="437" ht="60.75" customHeight="1"/>
    <row r="438" ht="60.75" customHeight="1"/>
    <row r="439" ht="60.75" customHeight="1"/>
    <row r="440" ht="60.75" customHeight="1"/>
    <row r="441" ht="60.75" customHeight="1"/>
    <row r="442" ht="60.75" customHeight="1"/>
    <row r="443" ht="60.75" customHeight="1"/>
    <row r="444" ht="60.75" customHeight="1"/>
    <row r="445" ht="60.75" customHeight="1"/>
    <row r="446" ht="60.75" customHeight="1"/>
    <row r="447" ht="60.75" customHeight="1"/>
    <row r="448" ht="60.75" customHeight="1"/>
    <row r="449" ht="60.75" customHeight="1"/>
    <row r="450" ht="60.75" customHeight="1"/>
    <row r="451" ht="60.75" customHeight="1"/>
    <row r="452" ht="60.75" customHeight="1"/>
    <row r="453" ht="60.75" customHeight="1"/>
    <row r="454" ht="60.75" customHeight="1"/>
    <row r="455" ht="60.75" customHeight="1"/>
    <row r="456" ht="60.75" customHeight="1"/>
    <row r="457" ht="60.75" customHeight="1"/>
    <row r="458" ht="60.75" customHeight="1"/>
    <row r="459" ht="60.75" customHeight="1"/>
    <row r="460" ht="60.75" customHeight="1"/>
    <row r="461" ht="60.75" customHeight="1"/>
    <row r="462" ht="60.75" customHeight="1"/>
    <row r="463" ht="60.75" customHeight="1"/>
    <row r="464" ht="60.75" customHeight="1"/>
    <row r="465" ht="60.75" customHeight="1"/>
    <row r="466" ht="60.75" customHeight="1"/>
    <row r="467" ht="60.75" customHeight="1"/>
    <row r="468" ht="60.75" customHeight="1"/>
    <row r="469" ht="60.75" customHeight="1"/>
    <row r="470" ht="60.75" customHeight="1"/>
    <row r="471" ht="60.75" customHeight="1"/>
    <row r="472" ht="60.75" customHeight="1"/>
    <row r="473" ht="60.75" customHeight="1"/>
    <row r="474" ht="60.75" customHeight="1"/>
    <row r="475" ht="60.75" customHeight="1"/>
    <row r="476" ht="60.75" customHeight="1"/>
    <row r="477" ht="60.75" customHeight="1"/>
    <row r="478" ht="60.75" customHeight="1"/>
    <row r="479" ht="60.75" customHeight="1"/>
    <row r="480" ht="60.75" customHeight="1"/>
    <row r="481" ht="60.75" customHeight="1"/>
    <row r="482" ht="60.75" customHeight="1"/>
    <row r="483" ht="60.75" customHeight="1"/>
    <row r="484" ht="60.75" customHeight="1"/>
    <row r="485" ht="60.75" customHeight="1"/>
    <row r="486" ht="60.75" customHeight="1"/>
    <row r="487" ht="60.75" customHeight="1"/>
    <row r="488" ht="60.75" customHeight="1"/>
    <row r="489" ht="60.75" customHeight="1"/>
    <row r="490" ht="60.75" customHeight="1"/>
    <row r="491" ht="60.75" customHeight="1"/>
    <row r="492" ht="60.75" customHeight="1"/>
    <row r="493" ht="60.75" customHeight="1"/>
    <row r="494" ht="60.75" customHeight="1"/>
    <row r="495" ht="60.75" customHeight="1"/>
    <row r="496" ht="60.75" customHeight="1"/>
    <row r="497" ht="60.75" customHeight="1"/>
    <row r="498" ht="60.75" customHeight="1"/>
    <row r="499" ht="60.75" customHeight="1"/>
    <row r="500" ht="60.75" customHeight="1"/>
    <row r="501" ht="60.75" customHeight="1"/>
    <row r="502" ht="60.75" customHeight="1"/>
    <row r="503" ht="60.75" customHeight="1"/>
    <row r="504" ht="60.75" customHeight="1"/>
    <row r="505" ht="60.75" customHeight="1"/>
    <row r="506" ht="60.75" customHeight="1"/>
    <row r="507" ht="60.75" customHeight="1"/>
    <row r="508" ht="60.75" customHeight="1"/>
    <row r="509" ht="60.75" customHeight="1"/>
    <row r="510" ht="60.75" customHeight="1"/>
    <row r="511" ht="60.75" customHeight="1"/>
    <row r="512" ht="60.75" customHeight="1"/>
    <row r="513" ht="60.75" customHeight="1"/>
    <row r="514" ht="60.75" customHeight="1"/>
    <row r="515" ht="60.75" customHeight="1"/>
    <row r="516" ht="60.75" customHeight="1"/>
    <row r="517" ht="60.75" customHeight="1"/>
    <row r="518" ht="60.75" customHeight="1"/>
    <row r="519" ht="60.75" customHeight="1"/>
    <row r="520" ht="60.75" customHeight="1"/>
    <row r="521" ht="60.75" customHeight="1"/>
    <row r="522" ht="60.75" customHeight="1"/>
    <row r="523" ht="60.75" customHeight="1"/>
    <row r="524" ht="60.75" customHeight="1"/>
    <row r="525" ht="60.75" customHeight="1"/>
    <row r="526" ht="60.75" customHeight="1"/>
    <row r="527" ht="60.75" customHeight="1"/>
    <row r="528" ht="60.75" customHeight="1"/>
    <row r="529" ht="60.75" customHeight="1"/>
    <row r="530" ht="60.75" customHeight="1"/>
    <row r="531" ht="60.75" customHeight="1"/>
    <row r="532" ht="60.75" customHeight="1"/>
    <row r="533" ht="60.75" customHeight="1"/>
    <row r="534" ht="60.75" customHeight="1"/>
    <row r="535" ht="60.75" customHeight="1"/>
    <row r="536" ht="60.75" customHeight="1"/>
    <row r="537" ht="60.75" customHeight="1"/>
    <row r="538" ht="60.75" customHeight="1"/>
    <row r="539" ht="60.75" customHeight="1"/>
    <row r="540" ht="60.75" customHeight="1"/>
    <row r="541" ht="60.75" customHeight="1"/>
    <row r="542" ht="60.75" customHeight="1"/>
    <row r="543" ht="60.75" customHeight="1"/>
    <row r="544" ht="60.75" customHeight="1"/>
    <row r="545" ht="60.75" customHeight="1"/>
  </sheetData>
  <phoneticPr fontId="18" type="noConversion"/>
  <conditionalFormatting sqref="AP24">
    <cfRule type="expression" dxfId="12" priority="55">
      <formula>#REF!&lt;&gt;""</formula>
    </cfRule>
  </conditionalFormatting>
  <conditionalFormatting sqref="AP31">
    <cfRule type="expression" dxfId="11" priority="54">
      <formula>$A1048553&lt;&gt;""</formula>
    </cfRule>
  </conditionalFormatting>
  <conditionalFormatting sqref="AP32">
    <cfRule type="expression" dxfId="10" priority="53">
      <formula>$A1048499&lt;&gt;""</formula>
    </cfRule>
  </conditionalFormatting>
  <conditionalFormatting sqref="AP45:AP47">
    <cfRule type="expression" dxfId="9" priority="767">
      <formula>$A45&lt;&gt;""</formula>
    </cfRule>
  </conditionalFormatting>
  <conditionalFormatting sqref="AP15">
    <cfRule type="expression" dxfId="8" priority="13">
      <formula>#REF!&lt;&gt;""</formula>
    </cfRule>
  </conditionalFormatting>
  <conditionalFormatting sqref="AP16">
    <cfRule type="expression" dxfId="7" priority="12">
      <formula>$A1048531&lt;&gt;""</formula>
    </cfRule>
  </conditionalFormatting>
  <conditionalFormatting sqref="AP19">
    <cfRule type="expression" dxfId="6" priority="11">
      <formula>#REF!&lt;&gt;""</formula>
    </cfRule>
  </conditionalFormatting>
  <conditionalFormatting sqref="AP7">
    <cfRule type="expression" dxfId="5" priority="6">
      <formula>$A1048542&lt;&gt;""</formula>
    </cfRule>
  </conditionalFormatting>
  <conditionalFormatting sqref="AP8">
    <cfRule type="expression" dxfId="4" priority="5">
      <formula>#REF!&lt;&gt;""</formula>
    </cfRule>
  </conditionalFormatting>
  <conditionalFormatting sqref="AP9">
    <cfRule type="expression" dxfId="3" priority="4">
      <formula>#REF!&lt;&gt;""</formula>
    </cfRule>
  </conditionalFormatting>
  <conditionalFormatting sqref="AP11">
    <cfRule type="expression" dxfId="2" priority="3">
      <formula>#REF!&lt;&gt;""</formula>
    </cfRule>
  </conditionalFormatting>
  <conditionalFormatting sqref="AP10">
    <cfRule type="expression" dxfId="1" priority="2">
      <formula>#REF!&lt;&gt;""</formula>
    </cfRule>
  </conditionalFormatting>
  <conditionalFormatting sqref="AP12">
    <cfRule type="expression" dxfId="0" priority="1">
      <formula>#REF!&lt;&gt;""</formula>
    </cfRule>
  </conditionalFormatting>
  <printOptions horizontalCentered="1" verticalCentered="1"/>
  <pageMargins left="0" right="0" top="0.11811023622047245" bottom="0" header="0.19685039370078741" footer="0.19685039370078741"/>
  <pageSetup paperSize="9" scale="32" orientation="landscape" horizontalDpi="360" verticalDpi="360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Payroll list</vt:lpstr>
      <vt:lpstr>Sheet1</vt:lpstr>
      <vt:lpstr>Deno</vt:lpstr>
      <vt:lpstr>工资签收表</vt:lpstr>
      <vt:lpstr>Payroll Slip</vt:lpstr>
      <vt:lpstr>Deno!Print_Area</vt:lpstr>
      <vt:lpstr>'Payroll list'!Print_Area</vt:lpstr>
      <vt:lpstr>工资签收表!Print_Area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HOK LAY STORE</cp:lastModifiedBy>
  <cp:lastPrinted>2024-08-21T06:46:17Z</cp:lastPrinted>
  <dcterms:created xsi:type="dcterms:W3CDTF">2014-05-03T05:42:30Z</dcterms:created>
  <dcterms:modified xsi:type="dcterms:W3CDTF">2024-11-01T02:29:14Z</dcterms:modified>
</cp:coreProperties>
</file>