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ការងារសាល់c\2023\01.10.2023\"/>
    </mc:Choice>
  </mc:AlternateContent>
  <xr:revisionPtr revIDLastSave="0" documentId="13_ncr:1_{22E933DC-6447-4AEE-B3E2-F585D8167D62}" xr6:coauthVersionLast="47" xr6:coauthVersionMax="47" xr10:uidLastSave="{00000000-0000-0000-0000-000000000000}"/>
  <bookViews>
    <workbookView xWindow="6720" yWindow="1395" windowWidth="17565" windowHeight="12750" tabRatio="794" xr2:uid="{00000000-000D-0000-FFFF-FFFF00000000}"/>
  </bookViews>
  <sheets>
    <sheet name="អនុញ្ញាតព្យួរថ្ងៃទី ១០ មករា" sheetId="32" r:id="rId1"/>
    <sheet name="ដេរ" sheetId="33" r:id="rId2"/>
    <sheet name="ទេសចរណ៍" sheetId="34" r:id="rId3"/>
    <sheet name="ផ្សេងៗ(អត់បានលុយ)" sheetId="35" r:id="rId4"/>
    <sheet name="Sheet1" sheetId="8" state="hidden" r:id="rId5"/>
    <sheet name="Sheet2" sheetId="9" state="hidden" r:id="rId6"/>
    <sheet name="Sheet3" sheetId="10" state="hidden" r:id="rId7"/>
    <sheet name="Sheet4" sheetId="11" state="hidden" r:id="rId8"/>
    <sheet name="Sheet6" sheetId="13" state="hidden" r:id="rId9"/>
    <sheet name="Sheet8" sheetId="15" state="hidden" r:id="rId10"/>
    <sheet name="Noted" sheetId="2" state="hidden" r:id="rId11"/>
  </sheets>
  <definedNames>
    <definedName name="_xlnm._FilterDatabase" localSheetId="1" hidden="1">ដេរ!$A$3:$R$15</definedName>
    <definedName name="_xlnm._FilterDatabase" localSheetId="2" hidden="1">ទេសចរណ៍!$A$3:$R$18</definedName>
    <definedName name="_xlnm._FilterDatabase" localSheetId="3" hidden="1">'ផ្សេងៗ(អត់បានលុយ)'!$A$3:$R$12</definedName>
    <definedName name="_xlnm._FilterDatabase" localSheetId="0" hidden="1">'អនុញ្ញាតព្យួរថ្ងៃទី ១០ មករា'!$A$3:$Q$18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33" l="1"/>
  <c r="L32" i="33"/>
  <c r="K32" i="33"/>
  <c r="I32" i="33"/>
  <c r="F40" i="33"/>
  <c r="G18" i="35"/>
  <c r="G17" i="35"/>
  <c r="I17" i="35"/>
  <c r="J39" i="34"/>
  <c r="K39" i="34"/>
  <c r="L39" i="34"/>
  <c r="I39" i="34"/>
  <c r="J38" i="34"/>
  <c r="K38" i="34"/>
  <c r="L38" i="34"/>
  <c r="I38" i="34"/>
  <c r="B2" i="34"/>
  <c r="I18" i="35"/>
  <c r="L18" i="35"/>
  <c r="K18" i="35"/>
  <c r="J18" i="35"/>
  <c r="L17" i="35"/>
  <c r="K17" i="35"/>
  <c r="J17" i="35"/>
  <c r="J33" i="33"/>
  <c r="J32" i="33"/>
  <c r="K33" i="33"/>
  <c r="L33" i="33"/>
  <c r="I33" i="33"/>
  <c r="L52" i="35"/>
  <c r="L51" i="35"/>
  <c r="L50" i="35"/>
  <c r="L49" i="35"/>
  <c r="L48" i="35"/>
  <c r="L47" i="35"/>
  <c r="F47" i="35"/>
  <c r="L46" i="35"/>
  <c r="F46" i="35"/>
  <c r="L45" i="35"/>
  <c r="F45" i="35"/>
  <c r="L44" i="35"/>
  <c r="F44" i="35"/>
  <c r="L43" i="35"/>
  <c r="F43" i="35"/>
  <c r="L42" i="35"/>
  <c r="F42" i="35"/>
  <c r="L41" i="35"/>
  <c r="F41" i="35"/>
  <c r="L40" i="35"/>
  <c r="F40" i="35"/>
  <c r="L39" i="35"/>
  <c r="F39" i="35"/>
  <c r="L38" i="35"/>
  <c r="F38" i="35"/>
  <c r="L37" i="35"/>
  <c r="F37" i="35"/>
  <c r="L36" i="35"/>
  <c r="F36" i="35"/>
  <c r="L35" i="35"/>
  <c r="F35" i="35"/>
  <c r="L34" i="35"/>
  <c r="F34" i="35"/>
  <c r="L33" i="35"/>
  <c r="F33" i="35"/>
  <c r="L32" i="35"/>
  <c r="F32" i="35"/>
  <c r="L31" i="35"/>
  <c r="F31" i="35"/>
  <c r="L30" i="35"/>
  <c r="F30" i="35"/>
  <c r="L29" i="35"/>
  <c r="F29" i="35"/>
  <c r="L28" i="35"/>
  <c r="F28" i="35"/>
  <c r="L27" i="35"/>
  <c r="F27" i="35"/>
  <c r="L26" i="35"/>
  <c r="F26" i="35"/>
  <c r="L25" i="35"/>
  <c r="F25" i="35"/>
  <c r="L24" i="35"/>
  <c r="F24" i="35"/>
  <c r="L23" i="35"/>
  <c r="F23" i="35"/>
  <c r="B2" i="35"/>
  <c r="B2" i="33"/>
  <c r="L73" i="34"/>
  <c r="L72" i="34"/>
  <c r="L71" i="34"/>
  <c r="L70" i="34"/>
  <c r="L69" i="34"/>
  <c r="L68" i="34"/>
  <c r="F68" i="34"/>
  <c r="L67" i="34"/>
  <c r="F67" i="34"/>
  <c r="L66" i="34"/>
  <c r="F66" i="34"/>
  <c r="L65" i="34"/>
  <c r="F65" i="34"/>
  <c r="L64" i="34"/>
  <c r="F64" i="34"/>
  <c r="L63" i="34"/>
  <c r="F63" i="34"/>
  <c r="L62" i="34"/>
  <c r="F62" i="34"/>
  <c r="L61" i="34"/>
  <c r="F61" i="34"/>
  <c r="L60" i="34"/>
  <c r="F60" i="34"/>
  <c r="L59" i="34"/>
  <c r="F59" i="34"/>
  <c r="L58" i="34"/>
  <c r="F58" i="34"/>
  <c r="L57" i="34"/>
  <c r="F57" i="34"/>
  <c r="L56" i="34"/>
  <c r="F56" i="34"/>
  <c r="L55" i="34"/>
  <c r="F55" i="34"/>
  <c r="L54" i="34"/>
  <c r="F54" i="34"/>
  <c r="L53" i="34"/>
  <c r="F53" i="34"/>
  <c r="L52" i="34"/>
  <c r="F52" i="34"/>
  <c r="L51" i="34"/>
  <c r="F51" i="34"/>
  <c r="L50" i="34"/>
  <c r="F50" i="34"/>
  <c r="L49" i="34"/>
  <c r="F49" i="34"/>
  <c r="L48" i="34"/>
  <c r="F48" i="34"/>
  <c r="L47" i="34"/>
  <c r="F47" i="34"/>
  <c r="L46" i="34"/>
  <c r="F46" i="34"/>
  <c r="L45" i="34"/>
  <c r="F45" i="34"/>
  <c r="L44" i="34"/>
  <c r="F44" i="34"/>
  <c r="L67" i="33"/>
  <c r="L64" i="33"/>
  <c r="L60" i="33"/>
  <c r="L58" i="33"/>
  <c r="F58" i="33"/>
  <c r="F54" i="33"/>
  <c r="F53" i="33"/>
  <c r="L52" i="33"/>
  <c r="F49" i="33"/>
  <c r="L47" i="33"/>
  <c r="L46" i="33"/>
  <c r="L43" i="33"/>
  <c r="F42" i="33"/>
  <c r="L41" i="33"/>
  <c r="L65" i="33" l="1"/>
  <c r="L42" i="33"/>
  <c r="L48" i="33"/>
  <c r="L53" i="33"/>
  <c r="L59" i="33"/>
  <c r="L66" i="33"/>
  <c r="L38" i="33"/>
  <c r="L54" i="33"/>
  <c r="L39" i="33"/>
  <c r="F45" i="33"/>
  <c r="F50" i="33"/>
  <c r="L55" i="33"/>
  <c r="F62" i="33"/>
  <c r="L44" i="33"/>
  <c r="L61" i="33"/>
  <c r="L45" i="33"/>
  <c r="L56" i="33"/>
  <c r="L62" i="33"/>
  <c r="F39" i="33"/>
  <c r="L49" i="33"/>
  <c r="L40" i="33"/>
  <c r="L50" i="33"/>
  <c r="F41" i="33"/>
  <c r="F46" i="33"/>
  <c r="L51" i="33"/>
  <c r="L57" i="33"/>
  <c r="F38" i="33"/>
  <c r="F43" i="33"/>
  <c r="F47" i="33"/>
  <c r="F51" i="33"/>
  <c r="F55" i="33"/>
  <c r="F59" i="33"/>
  <c r="F44" i="33"/>
  <c r="F48" i="33"/>
  <c r="F52" i="33"/>
  <c r="F56" i="33"/>
  <c r="F60" i="33"/>
  <c r="F57" i="33"/>
  <c r="F61" i="33"/>
  <c r="J19" i="35"/>
  <c r="K19" i="35"/>
  <c r="K34" i="33"/>
  <c r="I19" i="35"/>
  <c r="I34" i="33"/>
  <c r="L34" i="33"/>
  <c r="J34" i="33"/>
  <c r="L19" i="35"/>
  <c r="K40" i="34"/>
  <c r="N23" i="35"/>
  <c r="F48" i="35"/>
  <c r="L53" i="35"/>
  <c r="L74" i="34"/>
  <c r="J40" i="34"/>
  <c r="F69" i="34"/>
  <c r="I40" i="34"/>
  <c r="N44" i="34"/>
  <c r="L40" i="34"/>
  <c r="N38" i="33" l="1"/>
  <c r="L68" i="33"/>
  <c r="F63" i="33"/>
</calcChain>
</file>

<file path=xl/sharedStrings.xml><?xml version="1.0" encoding="utf-8"?>
<sst xmlns="http://schemas.openxmlformats.org/spreadsheetml/2006/main" count="934" uniqueCount="206">
  <si>
    <t>ល.រ</t>
  </si>
  <si>
    <t>រាជធានី ខេត្ត</t>
  </si>
  <si>
    <t>ចំនួនកម្មករនិយោជិត
ព្យួរសរុប (នាក់)</t>
  </si>
  <si>
    <t>ចំនួនកម្មករនិយោជិត
ព្យួរស្រី (នាក់)</t>
  </si>
  <si>
    <t>ចំនួនកម្មករនិយោជិតសរុប (នាក់)</t>
  </si>
  <si>
    <t>ចំនួនកម្មករនិយោជិតស្រី (នាក់)</t>
  </si>
  <si>
    <t>ស្រុក/ខណ្ឌ/ក្រុង</t>
  </si>
  <si>
    <t>វិស័យ</t>
  </si>
  <si>
    <t>មូលហេតុដែលព្យួរ</t>
  </si>
  <si>
    <t>ចាប់ផ្តើមព្យួរ 
(ថ្ងៃ/ខែ/ឆ្នាំ)</t>
  </si>
  <si>
    <t>បញ្ចប់ការព្យួរ 
(ថ្ងៃ/ខែ/ឆ្នាំ)</t>
  </si>
  <si>
    <t>ឈ្មោះរោចក្រ សហគ្រាស គ្រឹះស្ថាន</t>
  </si>
  <si>
    <t>១. កាត់ដេរ</t>
  </si>
  <si>
    <t>២. ផលិតស្បែកជើង</t>
  </si>
  <si>
    <t>៣. ផលិតផលិតផលធ្វើដំណើរ (កាបូប)</t>
  </si>
  <si>
    <t>ទីផ្សារនាំចេញ</t>
  </si>
  <si>
    <t>លេខទូរសព្ទទំនាក់ទំនង</t>
  </si>
  <si>
    <t>៤. សណ្ឋាគារ</t>
  </si>
  <si>
    <t>៥. រោងចក្រផ្សេងៗ</t>
  </si>
  <si>
    <t>៦. សេវាកម្មផ្សេងៗ</t>
  </si>
  <si>
    <t>ថ្ងៃបញ្ចូលទិន្នន័យ
(ថ្ងៃ/ខែ/ឆ្នាំ)</t>
  </si>
  <si>
    <t>ស្ថានភាពព្យួរ</t>
  </si>
  <si>
    <t>កំពុងព្យួរ</t>
  </si>
  <si>
    <t>បញ្ចប់ការព្យួរ</t>
  </si>
  <si>
    <t>Hongkong Winfair Garment</t>
  </si>
  <si>
    <t>សំរោងទង</t>
  </si>
  <si>
    <t>កំពង់ស្ពឺ</t>
  </si>
  <si>
    <t>US, CH, EU</t>
  </si>
  <si>
    <t>ខ្វះវត្ថុធាតុដើម</t>
  </si>
  <si>
    <t>086 848 885</t>
  </si>
  <si>
    <t>កំពង់ត្រឡាច</t>
  </si>
  <si>
    <t>កំពង់ឆ្នាំង</t>
  </si>
  <si>
    <t>CH, Taiwan</t>
  </si>
  <si>
    <t>Tak Fook</t>
  </si>
  <si>
    <t>CH, HongKong</t>
  </si>
  <si>
    <t>012 765 778</t>
  </si>
  <si>
    <t>T F G</t>
  </si>
  <si>
    <t>SUPER LINK</t>
  </si>
  <si>
    <t>096 923 6103</t>
  </si>
  <si>
    <t>ព្រៃនប់</t>
  </si>
  <si>
    <t>ព្រះសីហនុ</t>
  </si>
  <si>
    <t>មេន អ៊ូ ហ្គាមេន</t>
  </si>
  <si>
    <t>JP, EU</t>
  </si>
  <si>
    <t>093 398 590</t>
  </si>
  <si>
    <t>កណ្តាល</t>
  </si>
  <si>
    <t>គ្មាន</t>
  </si>
  <si>
    <t>KING FIRST INDUSTRIAL CO.,LTD</t>
  </si>
  <si>
    <t>KD</t>
  </si>
  <si>
    <t>USA, UK, CANADA, GERMANY</t>
  </si>
  <si>
    <t>TAINAN ENTERPRISES CO.,LTD</t>
  </si>
  <si>
    <t>EU,USA</t>
  </si>
  <si>
    <t>SKYLINE APPAREL CO.,LTD</t>
  </si>
  <si>
    <t>COSMO TEXTILE CO.,LTD.</t>
  </si>
  <si>
    <t>EU,USA,CANADA</t>
  </si>
  <si>
    <t>EU</t>
  </si>
  <si>
    <t>Texson(Cambodia)Washing</t>
  </si>
  <si>
    <t>K.Speu</t>
  </si>
  <si>
    <t>KH/MYANMAR</t>
  </si>
  <si>
    <t xml:space="preserve">ដោយគ្មានការបញ្ជាទិញ
</t>
  </si>
  <si>
    <t>098 893 949</t>
  </si>
  <si>
    <t>Sabrina (Cambodia) Garment</t>
  </si>
  <si>
    <t>012 890 166</t>
  </si>
  <si>
    <t>រោងចក្រកាត់ដេរ ជីន យី</t>
  </si>
  <si>
    <t>K.Chnang</t>
  </si>
  <si>
    <t>គ្មានការបញ្ជាទិញ</t>
  </si>
  <si>
    <t>ក្រុមហ៊ុន យានដារ៉ុង ហ្វុង</t>
  </si>
  <si>
    <t>Takao</t>
  </si>
  <si>
    <t>តាកែវ</t>
  </si>
  <si>
    <t>ពុំមានឥវ៉ាន់ធ្វើគ្រប់គ្រាន់</t>
  </si>
  <si>
    <t>ក្រុមហ៊ុន ហ្គ្រេស ហ្វូល(ខេមបូឌា) ថេកស្តាយ</t>
  </si>
  <si>
    <t>បញ្ហាការបញ្ជាទិញធ្លាក់ចុះ</t>
  </si>
  <si>
    <t>ក្រុមហ៊ុន ថប ស៊ីលវើរ
លីមីធីត</t>
  </si>
  <si>
    <t>P.Veng</t>
  </si>
  <si>
    <t>ព្រៃវែង</t>
  </si>
  <si>
    <t>យឺតយ៉ាវក្នុងការដឹកវត្ថុធាតុដើម</t>
  </si>
  <si>
    <t>077 333 138</t>
  </si>
  <si>
    <t>ក្រុមហ៊ុន អរិន មេនូហ្វេកឆឺរីង
(ខ្មែរ)</t>
  </si>
  <si>
    <t>012 800097</t>
  </si>
  <si>
    <t>Dayup Global Co., Ltd</t>
  </si>
  <si>
    <t>PP(PSC)</t>
  </si>
  <si>
    <t>ភ្នំពេញ</t>
  </si>
  <si>
    <t>EU,CHINA</t>
  </si>
  <si>
    <t>ខ្វះសម្ភារនិងវត្ថុធាតុដើម</t>
  </si>
  <si>
    <t>012 996 904</t>
  </si>
  <si>
    <t>Hana (Cambodia) INC</t>
  </si>
  <si>
    <t>No</t>
  </si>
  <si>
    <t>សម្ភារនាំចូលយឺតយ៉ាវ</t>
  </si>
  <si>
    <t>078 505 084</t>
  </si>
  <si>
    <t>Top Center Manufacturing Ltd</t>
  </si>
  <si>
    <t>Usa,Canada</t>
  </si>
  <si>
    <t>017 979 727</t>
  </si>
  <si>
    <t>Berry Apparel (Cambodia)Co., Ltd</t>
  </si>
  <si>
    <t>010 552 187</t>
  </si>
  <si>
    <t>Worrie Garment Co., Ltd</t>
  </si>
  <si>
    <t>EU,Usa,Canada,Asia</t>
  </si>
  <si>
    <t>089 363 666</t>
  </si>
  <si>
    <t>ShinTextile Corp</t>
  </si>
  <si>
    <t>EU,US,Can</t>
  </si>
  <si>
    <t xml:space="preserve">ខ្វះវត្ថុធាតុដើម </t>
  </si>
  <si>
    <t>010309 168</t>
  </si>
  <si>
    <t>S.Y Embroidery Co., Ltd</t>
  </si>
  <si>
    <t>សម្ភារនាំចូលមានការយឺតយ៉ាវ</t>
  </si>
  <si>
    <t>912 507 308</t>
  </si>
  <si>
    <t>Zhou Qun Shoes Co., Ltd</t>
  </si>
  <si>
    <t>012 334 668</t>
  </si>
  <si>
    <t>GGU (Cambodia) Clothing     Co., Ltd</t>
  </si>
  <si>
    <t>016836 886</t>
  </si>
  <si>
    <t>Guowoo (Cambodia) Co., Ltd</t>
  </si>
  <si>
    <t>097 800 1111</t>
  </si>
  <si>
    <t>Hulu Garment Co., Ltd</t>
  </si>
  <si>
    <t xml:space="preserve">Canada, USA </t>
  </si>
  <si>
    <t>012 533 299</t>
  </si>
  <si>
    <t>FlexTime (Cambodia) Apparel     Co., Ltd</t>
  </si>
  <si>
    <t>069 442 264</t>
  </si>
  <si>
    <t>MOHA Garment   Co., Ltd</t>
  </si>
  <si>
    <t>PP(DK)</t>
  </si>
  <si>
    <t>Canada, USA , Finland</t>
  </si>
  <si>
    <t>ពុំមានអ្នកមានបញ្ជាទិញគ្រប់គ្រាន់     វត្ថុធាតុដើមផ្គត់ផ្គង់ មិនបានគ្រប់គ្រាន់</t>
  </si>
  <si>
    <t>012 663 227</t>
  </si>
  <si>
    <t>ហៃ ឡុង ហ្វា អ៊ីស្ត     ឌីវេឡុបម៉ិន ( ខេមបូឌា )</t>
  </si>
  <si>
    <t>ក្នុងស្រុក</t>
  </si>
  <si>
    <t>សម្ភារនាំចូលមានការយឺតយ៉ាវ -អ្នកបញ្ជាទិញថ្មីពុំទាន់មាន</t>
  </si>
  <si>
    <t>097 896889</t>
  </si>
  <si>
    <t>Agile Sweeter (Cambodia)</t>
  </si>
  <si>
    <t>ច្បារមន</t>
  </si>
  <si>
    <t>ចិន</t>
  </si>
  <si>
    <t>060 636 465</t>
  </si>
  <si>
    <t>LiuTan  Tnternational (Cambodia)</t>
  </si>
  <si>
    <t>គងពិសី</t>
  </si>
  <si>
    <t>ដុងដូ អ៊ុនធើណេស្យូណល ហ្គាមេន ខូអិលធីឌី</t>
  </si>
  <si>
    <t>ស្រុកព្រៃនប់</t>
  </si>
  <si>
    <t>077 668 766</t>
  </si>
  <si>
    <t>ម៉ាកាឡូត ហ្គាមិន (ខេមបូឌា) សាខាទី១</t>
  </si>
  <si>
    <t>មានជ័យ</t>
  </si>
  <si>
    <t>UK, US</t>
  </si>
  <si>
    <t>តារាងតាមដាន សហគ្រាសគ្រឹះស្ថាន ដែលកំពុងព្យួរកិច្ចសន្យាការងារ</t>
  </si>
  <si>
    <t>១. រាជធានីភ្នំពេញ</t>
  </si>
  <si>
    <t>២. ខេត្ត</t>
  </si>
  <si>
    <t>ល.ររួម</t>
  </si>
  <si>
    <t>កាត់ដេរ</t>
  </si>
  <si>
    <t>ផ្សេងៗ</t>
  </si>
  <si>
    <t>ដេរស្បែកជើង</t>
  </si>
  <si>
    <t>ភ្នាក់ងារទេសចរណ៍</t>
  </si>
  <si>
    <t>សណ្ឋាគារ</t>
  </si>
  <si>
    <t>បោះពុម្ពលើសម្លៀកបំពាក់</t>
  </si>
  <si>
    <t>ប៉ាក់លើសម្លៀកបំពាក់</t>
  </si>
  <si>
    <t>ភោជនីយដ្ឋាន</t>
  </si>
  <si>
    <t>ផលិតផលធ្វើដំណើរ និងកាបូប</t>
  </si>
  <si>
    <t>ផ្ទះសំណាក់</t>
  </si>
  <si>
    <t>សៀមរាប</t>
  </si>
  <si>
    <t>កណ្ដាល</t>
  </si>
  <si>
    <t>បន្ទាយមានជ័យ</t>
  </si>
  <si>
    <t>សេវាកម្សាន្ត</t>
  </si>
  <si>
    <t>បាត់ដំបង</t>
  </si>
  <si>
    <t>កំពង់ចាម</t>
  </si>
  <si>
    <t>ផលិតផលិតផលអំបោះ</t>
  </si>
  <si>
    <t>កំពង់ធំ</t>
  </si>
  <si>
    <t>កំពត</t>
  </si>
  <si>
    <t>តម្បាញ</t>
  </si>
  <si>
    <t>កោះកុង</t>
  </si>
  <si>
    <t>ក្រចេះ</t>
  </si>
  <si>
    <t>មណ្ឌលគិរី</t>
  </si>
  <si>
    <t>ព្រះវិហារ</t>
  </si>
  <si>
    <t>ឡឥដ្ឋ</t>
  </si>
  <si>
    <t>សំណង់</t>
  </si>
  <si>
    <t>ពោធិ៍សាត់</t>
  </si>
  <si>
    <t>បរិក្ខារពេទ្យ</t>
  </si>
  <si>
    <t>រតនៈគិរី</t>
  </si>
  <si>
    <t>ផលិតផលិតផលបរិក្ខាអគីសនីនិងអេឡិចត្រូនិច</t>
  </si>
  <si>
    <t>កសិកម្ម</t>
  </si>
  <si>
    <t>នេសាទ</t>
  </si>
  <si>
    <t>ស្ទឹងត្រែង</t>
  </si>
  <si>
    <t>ផលិត កែឆ្នៃម្ហូបអាហារ និងភេសជ្ជៈ</t>
  </si>
  <si>
    <t>ស្វាយរៀង</t>
  </si>
  <si>
    <t>សន្តិសុខ</t>
  </si>
  <si>
    <t>ហិរញ្ញវត្ថុ</t>
  </si>
  <si>
    <t>កែប</t>
  </si>
  <si>
    <t>លក់ដុំ និងលក់រាយ</t>
  </si>
  <si>
    <t>ប៉ៃលិន</t>
  </si>
  <si>
    <t>ដឹកជញ្ជូនសន្និធីស្តុកនិងគមនាគមន៍</t>
  </si>
  <si>
    <t>ឧត្តរមានជ័យ</t>
  </si>
  <si>
    <t>អចលនទ្រព្យ</t>
  </si>
  <si>
    <t>ត្បូងឃ្មុំ</t>
  </si>
  <si>
    <t>អគ្គិសនីឧស្ម័ននិងទឹក</t>
  </si>
  <si>
    <t>TOTAL</t>
  </si>
  <si>
    <t>អប់រំ</t>
  </si>
  <si>
    <t>បោកគក់</t>
  </si>
  <si>
    <t>ផលិតក្រដាសនិងផលិតផលវេចខ្ចប់</t>
  </si>
  <si>
    <t>ផលិតកង់និងមធ្យោបាយធ្វើដំណើរ</t>
  </si>
  <si>
    <t>វិស័យ
កាត់ដេរ</t>
  </si>
  <si>
    <t>តារាងតាមដាន សហគ្រាសគ្រឹះស្ថាន ដែលកំពុងព្យួរកិច្ចសន្យាការងារ (សហគ្រាសកាត់ដេរ)</t>
  </si>
  <si>
    <t>តារាងតាមដាន សហគ្រាសគ្រឹះស្ថាន ដែលកំពុងព្យួរកិច្ចសន្យាការងារ (សហគ្រាសក្រៅកាត់ដេរ)</t>
  </si>
  <si>
    <t>តារាងតាមដាន សហគ្រាសគ្រឹះស្ថាន ដែលកំពុងព្យួរកិច្ចសន្យាការងារ (ផ្សេងៗមិនទទួលបានប្រាក់ឧបត្ថម្ភពីរដ្ឋាភិបាល)</t>
  </si>
  <si>
    <t>សរុបខេត្ត</t>
  </si>
  <si>
    <t>សរុបភ្នំពេញ</t>
  </si>
  <si>
    <t>សរុបរួម</t>
  </si>
  <si>
    <t>មិនទទួលបានប្រាក់ឧបត្ថម្ភពីរដ្ឋាភិបាល</t>
  </si>
  <si>
    <t>រយៈពេលព្យួរ
(ថ្ងៃ)</t>
  </si>
  <si>
    <t>កំណត់</t>
  </si>
  <si>
    <t>កម្មករនិយោជិតមិនទទួលបានប្រាក់ឧបត្ថម្ភពីរដ្ឋាភិបាល</t>
  </si>
  <si>
    <t>ជំងឺ​រលាក​ផ្លូវ​ដង្ហើម​កូវិត​១៩ (Covid-19)​</t>
  </si>
  <si>
    <t>ដាយ៉ាប គ្លូប៊លម ខូអិលធីឌី</t>
  </si>
  <si>
    <t>ថ្ងៃទី១០ ខែមករា ឆ្នាំ២០២៣</t>
  </si>
  <si>
    <t>សាន់បេស ហ្គាមេន ខូអិលធីឌី</t>
  </si>
  <si>
    <t>សណ្ឋាគារប៉ារ៉ាឌីសអង្គរវីឡា</t>
  </si>
  <si>
    <t>ហូលីដេ ឌីហ្សាញ(ខេមបូឌា)ឯ.ក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</si>
</sst>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yy;@"/>
    <numFmt numFmtId="165" formatCode="[$-12000425]0"/>
    <numFmt numFmtId="166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Khmer OS Battambang"/>
    </font>
    <font>
      <sz val="14"/>
      <color theme="1"/>
      <name val="Khmer OS Muol Light"/>
    </font>
    <font>
      <sz val="12"/>
      <color theme="1"/>
      <name val="Khmer OS Muol Light"/>
    </font>
    <font>
      <sz val="11"/>
      <name val="Calibri"/>
      <family val="2"/>
      <scheme val="minor"/>
    </font>
    <font>
      <sz val="11"/>
      <color rgb="FF000099"/>
      <name val="Khmer OS Battambang"/>
    </font>
    <font>
      <b/>
      <sz val="11"/>
      <color rgb="FF0070C0"/>
      <name val="Khmer OS Battambang"/>
    </font>
    <font>
      <b/>
      <sz val="11"/>
      <color rgb="FF000099"/>
      <name val="Khmer OS Battambang"/>
    </font>
    <font>
      <sz val="11"/>
      <color rgb="FF212121"/>
      <name val="Khmer OS Battambang"/>
    </font>
    <font>
      <sz val="11"/>
      <color theme="1"/>
      <name val="Calibri"/>
      <family val="2"/>
      <scheme val="minor"/>
    </font>
    <font>
      <b/>
      <sz val="10"/>
      <color theme="1"/>
      <name val="Khmer OS Battambang"/>
    </font>
    <font>
      <sz val="11"/>
      <color theme="0"/>
      <name val="Calibri"/>
      <family val="2"/>
      <scheme val="minor"/>
    </font>
    <font>
      <sz val="11"/>
      <color theme="0"/>
      <name val="Khmer OS Battambang"/>
    </font>
    <font>
      <b/>
      <sz val="11"/>
      <color theme="0"/>
      <name val="Khmer OS Battambang"/>
    </font>
    <font>
      <sz val="12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212121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name val="Khmer OS Battambang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Khmer OS Battambang"/>
    </font>
    <font>
      <sz val="11"/>
      <color rgb="FF003399"/>
      <name val="Calibri"/>
      <family val="2"/>
      <scheme val="minor"/>
    </font>
    <font>
      <sz val="11"/>
      <color rgb="FF003399"/>
      <name val="Khmer OS Battambang"/>
    </font>
    <font>
      <sz val="12"/>
      <color rgb="FF003399"/>
      <name val="Times New Roman"/>
      <family val="1"/>
    </font>
    <font>
      <sz val="11"/>
      <color rgb="FF003399"/>
      <name val="Times New Roman"/>
      <family val="1"/>
    </font>
    <font>
      <sz val="10"/>
      <color rgb="FF003399"/>
      <name val="Khmer OS Battambang"/>
    </font>
    <font>
      <b/>
      <sz val="11"/>
      <color rgb="FF003399"/>
      <name val="Khmer OS Battambang"/>
    </font>
    <font>
      <b/>
      <sz val="10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2" fillId="0" borderId="0"/>
  </cellStyleXfs>
  <cellXfs count="112">
    <xf numFmtId="0" fontId="0" fillId="0" borderId="0" xfId="0"/>
    <xf numFmtId="0" fontId="1" fillId="0" borderId="0" xfId="0" applyFont="1"/>
    <xf numFmtId="164" fontId="3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166" fontId="8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 applyProtection="1">
      <alignment horizontal="right"/>
      <protection locked="0"/>
    </xf>
    <xf numFmtId="166" fontId="10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right"/>
      <protection locked="0"/>
    </xf>
    <xf numFmtId="0" fontId="11" fillId="0" borderId="1" xfId="0" applyFont="1" applyBorder="1"/>
    <xf numFmtId="16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166" fontId="1" fillId="0" borderId="1" xfId="1" applyNumberFormat="1" applyFont="1" applyBorder="1" applyProtection="1">
      <protection locked="0"/>
    </xf>
    <xf numFmtId="166" fontId="4" fillId="0" borderId="1" xfId="1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166" fontId="8" fillId="0" borderId="0" xfId="0" applyNumberFormat="1" applyFont="1" applyAlignment="1">
      <alignment horizontal="left" vertical="center" shrinkToFit="1"/>
    </xf>
    <xf numFmtId="166" fontId="10" fillId="0" borderId="0" xfId="0" applyNumberFormat="1" applyFont="1" applyAlignment="1">
      <alignment horizontal="left" vertical="center" shrinkToFit="1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6" fontId="15" fillId="0" borderId="0" xfId="0" applyNumberFormat="1" applyFont="1" applyAlignment="1">
      <alignment horizontal="left" vertical="center" shrinkToFit="1"/>
    </xf>
    <xf numFmtId="166" fontId="16" fillId="0" borderId="0" xfId="0" applyNumberFormat="1" applyFont="1" applyAlignment="1">
      <alignment horizontal="left" vertical="center" shrinkToFit="1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6" fillId="0" borderId="0" xfId="0" applyFont="1" applyAlignment="1" applyProtection="1">
      <alignment horizontal="right"/>
      <protection locked="0"/>
    </xf>
    <xf numFmtId="164" fontId="17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20" fillId="0" borderId="0" xfId="0" applyFont="1"/>
    <xf numFmtId="0" fontId="21" fillId="0" borderId="0" xfId="0" applyFont="1" applyProtection="1">
      <protection locked="0"/>
    </xf>
    <xf numFmtId="164" fontId="22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6" fontId="21" fillId="0" borderId="0" xfId="0" applyNumberFormat="1" applyFont="1" applyAlignment="1">
      <alignment horizontal="left" vertical="center" shrinkToFit="1"/>
    </xf>
    <xf numFmtId="0" fontId="24" fillId="0" borderId="0" xfId="0" applyFont="1" applyAlignment="1" applyProtection="1">
      <alignment horizontal="right"/>
      <protection locked="0"/>
    </xf>
    <xf numFmtId="166" fontId="24" fillId="0" borderId="0" xfId="0" applyNumberFormat="1" applyFont="1" applyAlignment="1">
      <alignment horizontal="left" vertical="center" shrinkToFi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164" fontId="27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166" fontId="26" fillId="0" borderId="0" xfId="0" applyNumberFormat="1" applyFont="1" applyAlignment="1">
      <alignment horizontal="left" vertical="center" shrinkToFit="1"/>
    </xf>
    <xf numFmtId="1" fontId="29" fillId="0" borderId="0" xfId="0" applyNumberFormat="1" applyFont="1" applyAlignment="1" applyProtection="1">
      <alignment horizontal="left" vertical="center" indent="4"/>
      <protection locked="0"/>
    </xf>
    <xf numFmtId="0" fontId="25" fillId="0" borderId="0" xfId="0" applyFont="1"/>
    <xf numFmtId="0" fontId="30" fillId="0" borderId="0" xfId="0" applyFont="1" applyAlignment="1" applyProtection="1">
      <alignment horizontal="right"/>
      <protection locked="0"/>
    </xf>
    <xf numFmtId="166" fontId="30" fillId="0" borderId="0" xfId="0" applyNumberFormat="1" applyFont="1" applyAlignment="1">
      <alignment horizontal="left" vertical="center" shrinkToFit="1"/>
    </xf>
    <xf numFmtId="0" fontId="11" fillId="0" borderId="1" xfId="0" applyFont="1" applyBorder="1" applyAlignment="1">
      <alignment horizontal="center"/>
    </xf>
    <xf numFmtId="0" fontId="2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 wrapText="1" indent="1"/>
    </xf>
    <xf numFmtId="0" fontId="1" fillId="0" borderId="1" xfId="0" applyFont="1" applyBorder="1" applyAlignment="1">
      <alignment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6" fontId="31" fillId="0" borderId="1" xfId="1" applyNumberFormat="1" applyFont="1" applyFill="1" applyBorder="1" applyAlignment="1" applyProtection="1">
      <alignment horizontal="right" vertical="center"/>
      <protection locked="0"/>
    </xf>
    <xf numFmtId="166" fontId="31" fillId="0" borderId="1" xfId="1" applyNumberFormat="1" applyFont="1" applyFill="1" applyBorder="1" applyAlignment="1">
      <alignment horizontal="right" vertical="center" wrapText="1"/>
    </xf>
    <xf numFmtId="0" fontId="26" fillId="0" borderId="0" xfId="0" applyFont="1" applyAlignment="1" applyProtection="1">
      <alignment wrapText="1"/>
      <protection locked="0"/>
    </xf>
    <xf numFmtId="166" fontId="4" fillId="0" borderId="1" xfId="1" applyNumberFormat="1" applyFont="1" applyFill="1" applyBorder="1" applyProtection="1">
      <protection locked="0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26" fillId="0" borderId="0" xfId="0" applyFont="1" applyAlignment="1" applyProtection="1">
      <alignment horizontal="center" vertical="center"/>
      <protection locked="0"/>
    </xf>
    <xf numFmtId="166" fontId="26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166" fontId="26" fillId="0" borderId="0" xfId="0" applyNumberFormat="1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/>
      <protection locked="0"/>
    </xf>
    <xf numFmtId="164" fontId="26" fillId="0" borderId="0" xfId="0" applyNumberFormat="1" applyFont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66" fontId="2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6" fontId="15" fillId="0" borderId="0" xfId="0" applyNumberFormat="1" applyFont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rmal 7" xfId="2" xr:uid="{D5283431-5540-4797-AA6D-495D268282AE}"/>
  </cellStyles>
  <dxfs count="19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alignment horizontal="general" vertical="bottom" textRotation="0" wrapText="1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</dxfs>
  <tableStyles count="0" defaultTableStyle="TableStyleMedium2" defaultPivotStyle="PivotStyleLight16"/>
  <colors>
    <mruColors>
      <color rgb="FF0033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" totalsRowShown="0">
  <autoFilter ref="A1:P12" xr:uid="{00000000-0009-0000-0100-000001000000}"/>
  <tableColumns count="16">
    <tableColumn id="1" xr3:uid="{00000000-0010-0000-0000-000001000000}" name="ល.រ"/>
    <tableColumn id="2" xr3:uid="{00000000-0010-0000-0000-000002000000}" name="ថ្ងៃបញ្ចូលទិន្នន័យ_x000a_(ថ្ងៃ/ខែ/ឆ្នាំ)" dataDxfId="18"/>
    <tableColumn id="3" xr3:uid="{00000000-0010-0000-0000-000003000000}" name="ឈ្មោះរោចក្រ សហគ្រាស គ្រឹះស្ថាន"/>
    <tableColumn id="4" xr3:uid="{00000000-0010-0000-0000-000004000000}" name="ស្រុក/ខណ្ឌ/ក្រុង"/>
    <tableColumn id="5" xr3:uid="{00000000-0010-0000-0000-000005000000}" name="រាជធានី ខេត្ត"/>
    <tableColumn id="6" xr3:uid="{00000000-0010-0000-0000-000006000000}" name="ចាប់ផ្តើមព្យួរ _x000a_(ថ្ងៃ/ខែ/ឆ្នាំ)" dataDxfId="17"/>
    <tableColumn id="7" xr3:uid="{00000000-0010-0000-0000-000007000000}" name="បញ្ចប់ការព្យួរ _x000a_(ថ្ងៃ/ខែ/ឆ្នាំ)" dataDxfId="16"/>
    <tableColumn id="8" xr3:uid="{00000000-0010-0000-0000-000008000000}" name="ចំនួនកម្មករនិយោជិត_x000a_ព្យួរសរុប (នាក់)"/>
    <tableColumn id="9" xr3:uid="{00000000-0010-0000-0000-000009000000}" name="ចំនួនកម្មករនិយោជិត_x000a_ព្យួរស្រី (នាក់)"/>
    <tableColumn id="10" xr3:uid="{00000000-0010-0000-0000-00000A000000}" name="ចំនួនកម្មករនិយោជិតសរុប (នាក់)"/>
    <tableColumn id="11" xr3:uid="{00000000-0010-0000-0000-00000B000000}" name="ចំនួនកម្មករនិយោជិតស្រី (នាក់)"/>
    <tableColumn id="12" xr3:uid="{00000000-0010-0000-0000-00000C000000}" name="វិស័យ"/>
    <tableColumn id="13" xr3:uid="{00000000-0010-0000-0000-00000D000000}" name="ទីផ្សារនាំចេញ"/>
    <tableColumn id="14" xr3:uid="{00000000-0010-0000-0000-00000E000000}" name="មូលហេតុដែលព្យួរ"/>
    <tableColumn id="15" xr3:uid="{00000000-0010-0000-0000-00000F000000}" name="លេខទូរសព្ទទំនាក់ទំនង"/>
    <tableColumn id="16" xr3:uid="{00000000-0010-0000-0000-000010000000}" name="ស្ថានភាពព្យួរ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P12" totalsRowShown="0">
  <autoFilter ref="A1:P12" xr:uid="{00000000-0009-0000-0100-000002000000}"/>
  <tableColumns count="16">
    <tableColumn id="1" xr3:uid="{00000000-0010-0000-0100-000001000000}" name="ល.រ"/>
    <tableColumn id="2" xr3:uid="{00000000-0010-0000-0100-000002000000}" name="ថ្ងៃបញ្ចូលទិន្នន័យ_x000a_(ថ្ងៃ/ខែ/ឆ្នាំ)" dataDxfId="15"/>
    <tableColumn id="3" xr3:uid="{00000000-0010-0000-0100-000003000000}" name="ឈ្មោះរោចក្រ សហគ្រាស គ្រឹះស្ថាន"/>
    <tableColumn id="4" xr3:uid="{00000000-0010-0000-0100-000004000000}" name="ស្រុក/ខណ្ឌ/ក្រុង"/>
    <tableColumn id="5" xr3:uid="{00000000-0010-0000-0100-000005000000}" name="រាជធានី ខេត្ត"/>
    <tableColumn id="6" xr3:uid="{00000000-0010-0000-0100-000006000000}" name="ចាប់ផ្តើមព្យួរ _x000a_(ថ្ងៃ/ខែ/ឆ្នាំ)" dataDxfId="14"/>
    <tableColumn id="7" xr3:uid="{00000000-0010-0000-0100-000007000000}" name="បញ្ចប់ការព្យួរ _x000a_(ថ្ងៃ/ខែ/ឆ្នាំ)" dataDxfId="13"/>
    <tableColumn id="8" xr3:uid="{00000000-0010-0000-0100-000008000000}" name="ចំនួនកម្មករនិយោជិត_x000a_ព្យួរសរុប (នាក់)"/>
    <tableColumn id="9" xr3:uid="{00000000-0010-0000-0100-000009000000}" name="ចំនួនកម្មករនិយោជិត_x000a_ព្យួរស្រី (នាក់)"/>
    <tableColumn id="10" xr3:uid="{00000000-0010-0000-0100-00000A000000}" name="ចំនួនកម្មករនិយោជិតសរុប (នាក់)"/>
    <tableColumn id="11" xr3:uid="{00000000-0010-0000-0100-00000B000000}" name="ចំនួនកម្មករនិយោជិតស្រី (នាក់)"/>
    <tableColumn id="12" xr3:uid="{00000000-0010-0000-0100-00000C000000}" name="វិស័យ"/>
    <tableColumn id="13" xr3:uid="{00000000-0010-0000-0100-00000D000000}" name="ទីផ្សារនាំចេញ"/>
    <tableColumn id="14" xr3:uid="{00000000-0010-0000-0100-00000E000000}" name="មូលហេតុដែលព្យួរ"/>
    <tableColumn id="15" xr3:uid="{00000000-0010-0000-0100-00000F000000}" name="លេខទូរសព្ទទំនាក់ទំនង"/>
    <tableColumn id="16" xr3:uid="{00000000-0010-0000-0100-000010000000}" name="ស្ថានភាពព្យួរ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P14" totalsRowShown="0">
  <autoFilter ref="A1:P14" xr:uid="{00000000-0009-0000-0100-000003000000}"/>
  <tableColumns count="16">
    <tableColumn id="1" xr3:uid="{00000000-0010-0000-0200-000001000000}" name="ល.រ"/>
    <tableColumn id="2" xr3:uid="{00000000-0010-0000-0200-000002000000}" name="ថ្ងៃបញ្ចូលទិន្នន័យ_x000a_(ថ្ងៃ/ខែ/ឆ្នាំ)" dataDxfId="12"/>
    <tableColumn id="3" xr3:uid="{00000000-0010-0000-0200-000003000000}" name="ឈ្មោះរោចក្រ សហគ្រាស គ្រឹះស្ថាន"/>
    <tableColumn id="4" xr3:uid="{00000000-0010-0000-0200-000004000000}" name="ស្រុក/ខណ្ឌ/ក្រុង"/>
    <tableColumn id="5" xr3:uid="{00000000-0010-0000-0200-000005000000}" name="រាជធានី ខេត្ត"/>
    <tableColumn id="6" xr3:uid="{00000000-0010-0000-0200-000006000000}" name="ចាប់ផ្តើមព្យួរ _x000a_(ថ្ងៃ/ខែ/ឆ្នាំ)" dataDxfId="11"/>
    <tableColumn id="7" xr3:uid="{00000000-0010-0000-0200-000007000000}" name="បញ្ចប់ការព្យួរ _x000a_(ថ្ងៃ/ខែ/ឆ្នាំ)" dataDxfId="10"/>
    <tableColumn id="8" xr3:uid="{00000000-0010-0000-0200-000008000000}" name="ចំនួនកម្មករនិយោជិត_x000a_ព្យួរសរុប (នាក់)"/>
    <tableColumn id="9" xr3:uid="{00000000-0010-0000-0200-000009000000}" name="ចំនួនកម្មករនិយោជិត_x000a_ព្យួរស្រី (នាក់)"/>
    <tableColumn id="10" xr3:uid="{00000000-0010-0000-0200-00000A000000}" name="ចំនួនកម្មករនិយោជិតសរុប (នាក់)"/>
    <tableColumn id="11" xr3:uid="{00000000-0010-0000-0200-00000B000000}" name="ចំនួនកម្មករនិយោជិតស្រី (នាក់)"/>
    <tableColumn id="12" xr3:uid="{00000000-0010-0000-0200-00000C000000}" name="វិស័យ"/>
    <tableColumn id="13" xr3:uid="{00000000-0010-0000-0200-00000D000000}" name="ទីផ្សារនាំចេញ"/>
    <tableColumn id="14" xr3:uid="{00000000-0010-0000-0200-00000E000000}" name="មូលហេតុដែលព្យួរ"/>
    <tableColumn id="15" xr3:uid="{00000000-0010-0000-0200-00000F000000}" name="លេខទូរសព្ទទំនាក់ទំនង"/>
    <tableColumn id="16" xr3:uid="{00000000-0010-0000-0200-000010000000}" name="ស្ថានភាពព្យួរ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P29" totalsRowShown="0">
  <autoFilter ref="A1:P29" xr:uid="{00000000-0009-0000-0100-000004000000}"/>
  <tableColumns count="16">
    <tableColumn id="1" xr3:uid="{00000000-0010-0000-0300-000001000000}" name="ល.រ"/>
    <tableColumn id="2" xr3:uid="{00000000-0010-0000-0300-000002000000}" name="ថ្ងៃបញ្ចូលទិន្នន័យ_x000a_(ថ្ងៃ/ខែ/ឆ្នាំ)" dataDxfId="9"/>
    <tableColumn id="3" xr3:uid="{00000000-0010-0000-0300-000003000000}" name="ឈ្មោះរោចក្រ សហគ្រាស គ្រឹះស្ថាន"/>
    <tableColumn id="4" xr3:uid="{00000000-0010-0000-0300-000004000000}" name="ស្រុក/ខណ្ឌ/ក្រុង"/>
    <tableColumn id="5" xr3:uid="{00000000-0010-0000-0300-000005000000}" name="រាជធានី ខេត្ត"/>
    <tableColumn id="6" xr3:uid="{00000000-0010-0000-0300-000006000000}" name="ចាប់ផ្តើមព្យួរ _x000a_(ថ្ងៃ/ខែ/ឆ្នាំ)" dataDxfId="8"/>
    <tableColumn id="7" xr3:uid="{00000000-0010-0000-0300-000007000000}" name="បញ្ចប់ការព្យួរ _x000a_(ថ្ងៃ/ខែ/ឆ្នាំ)" dataDxfId="7"/>
    <tableColumn id="8" xr3:uid="{00000000-0010-0000-0300-000008000000}" name="ចំនួនកម្មករនិយោជិត_x000a_ព្យួរសរុប (នាក់)"/>
    <tableColumn id="9" xr3:uid="{00000000-0010-0000-0300-000009000000}" name="ចំនួនកម្មករនិយោជិត_x000a_ព្យួរស្រី (នាក់)"/>
    <tableColumn id="10" xr3:uid="{00000000-0010-0000-0300-00000A000000}" name="ចំនួនកម្មករនិយោជិតសរុប (នាក់)"/>
    <tableColumn id="11" xr3:uid="{00000000-0010-0000-0300-00000B000000}" name="ចំនួនកម្មករនិយោជិតស្រី (នាក់)"/>
    <tableColumn id="12" xr3:uid="{00000000-0010-0000-0300-00000C000000}" name="វិស័យ"/>
    <tableColumn id="13" xr3:uid="{00000000-0010-0000-0300-00000D000000}" name="ទីផ្សារនាំចេញ"/>
    <tableColumn id="14" xr3:uid="{00000000-0010-0000-0300-00000E000000}" name="មូលហេតុដែលព្យួរ"/>
    <tableColumn id="15" xr3:uid="{00000000-0010-0000-0300-00000F000000}" name="លេខទូរសព្ទទំនាក់ទំនង"/>
    <tableColumn id="16" xr3:uid="{00000000-0010-0000-0300-000010000000}" name="ស្ថានភាពព្យួរ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P3" totalsRowShown="0">
  <autoFilter ref="A1:P3" xr:uid="{00000000-0009-0000-0100-000005000000}"/>
  <tableColumns count="16">
    <tableColumn id="1" xr3:uid="{00000000-0010-0000-0400-000001000000}" name="ល.រ"/>
    <tableColumn id="2" xr3:uid="{00000000-0010-0000-0400-000002000000}" name="ថ្ងៃបញ្ចូលទិន្នន័យ_x000a_(ថ្ងៃ/ខែ/ឆ្នាំ)" dataDxfId="6"/>
    <tableColumn id="3" xr3:uid="{00000000-0010-0000-0400-000003000000}" name="ឈ្មោះរោចក្រ សហគ្រាស គ្រឹះស្ថាន" dataDxfId="5"/>
    <tableColumn id="4" xr3:uid="{00000000-0010-0000-0400-000004000000}" name="ស្រុក/ខណ្ឌ/ក្រុង"/>
    <tableColumn id="5" xr3:uid="{00000000-0010-0000-0400-000005000000}" name="រាជធានី ខេត្ត"/>
    <tableColumn id="6" xr3:uid="{00000000-0010-0000-0400-000006000000}" name="ចាប់ផ្តើមព្យួរ _x000a_(ថ្ងៃ/ខែ/ឆ្នាំ)" dataDxfId="4"/>
    <tableColumn id="7" xr3:uid="{00000000-0010-0000-0400-000007000000}" name="បញ្ចប់ការព្យួរ _x000a_(ថ្ងៃ/ខែ/ឆ្នាំ)" dataDxfId="3"/>
    <tableColumn id="8" xr3:uid="{00000000-0010-0000-0400-000008000000}" name="ចំនួនកម្មករនិយោជិត_x000a_ព្យួរសរុប (នាក់)"/>
    <tableColumn id="9" xr3:uid="{00000000-0010-0000-0400-000009000000}" name="ចំនួនកម្មករនិយោជិត_x000a_ព្យួរស្រី (នាក់)"/>
    <tableColumn id="10" xr3:uid="{00000000-0010-0000-0400-00000A000000}" name="ចំនួនកម្មករនិយោជិតសរុប (នាក់)"/>
    <tableColumn id="11" xr3:uid="{00000000-0010-0000-0400-00000B000000}" name="ចំនួនកម្មករនិយោជិតស្រី (នាក់)"/>
    <tableColumn id="12" xr3:uid="{00000000-0010-0000-0400-00000C000000}" name="វិស័យ"/>
    <tableColumn id="13" xr3:uid="{00000000-0010-0000-0400-00000D000000}" name="ទីផ្សារនាំចេញ"/>
    <tableColumn id="14" xr3:uid="{00000000-0010-0000-0400-00000E000000}" name="មូលហេតុដែលព្យួរ"/>
    <tableColumn id="15" xr3:uid="{00000000-0010-0000-0400-00000F000000}" name="លេខទូរសព្ទទំនាក់ទំនង"/>
    <tableColumn id="16" xr3:uid="{00000000-0010-0000-0400-000010000000}" name="ស្ថានភាពព្យួរ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:P5" totalsRowShown="0">
  <autoFilter ref="A1:P5" xr:uid="{00000000-0009-0000-0100-000006000000}"/>
  <tableColumns count="16">
    <tableColumn id="1" xr3:uid="{00000000-0010-0000-0500-000001000000}" name="ល.រ"/>
    <tableColumn id="2" xr3:uid="{00000000-0010-0000-0500-000002000000}" name="ថ្ងៃបញ្ចូលទិន្នន័យ_x000a_(ថ្ងៃ/ខែ/ឆ្នាំ)" dataDxfId="2"/>
    <tableColumn id="3" xr3:uid="{00000000-0010-0000-0500-000003000000}" name="ឈ្មោះរោចក្រ សហគ្រាស គ្រឹះស្ថាន"/>
    <tableColumn id="4" xr3:uid="{00000000-0010-0000-0500-000004000000}" name="ស្រុក/ខណ្ឌ/ក្រុង"/>
    <tableColumn id="5" xr3:uid="{00000000-0010-0000-0500-000005000000}" name="រាជធានី ខេត្ត"/>
    <tableColumn id="6" xr3:uid="{00000000-0010-0000-0500-000006000000}" name="ចាប់ផ្តើមព្យួរ _x000a_(ថ្ងៃ/ខែ/ឆ្នាំ)" dataDxfId="1"/>
    <tableColumn id="7" xr3:uid="{00000000-0010-0000-0500-000007000000}" name="បញ្ចប់ការព្យួរ _x000a_(ថ្ងៃ/ខែ/ឆ្នាំ)" dataDxfId="0"/>
    <tableColumn id="8" xr3:uid="{00000000-0010-0000-0500-000008000000}" name="ចំនួនកម្មករនិយោជិត_x000a_ព្យួរសរុប (នាក់)"/>
    <tableColumn id="9" xr3:uid="{00000000-0010-0000-0500-000009000000}" name="ចំនួនកម្មករនិយោជិត_x000a_ព្យួរស្រី (នាក់)"/>
    <tableColumn id="10" xr3:uid="{00000000-0010-0000-0500-00000A000000}" name="ចំនួនកម្មករនិយោជិតសរុប (នាក់)"/>
    <tableColumn id="11" xr3:uid="{00000000-0010-0000-0500-00000B000000}" name="ចំនួនកម្មករនិយោជិតស្រី (នាក់)"/>
    <tableColumn id="12" xr3:uid="{00000000-0010-0000-0500-00000C000000}" name="វិស័យ"/>
    <tableColumn id="13" xr3:uid="{00000000-0010-0000-0500-00000D000000}" name="ទីផ្សារនាំចេញ"/>
    <tableColumn id="14" xr3:uid="{00000000-0010-0000-0500-00000E000000}" name="មូលហេតុដែលព្យួរ"/>
    <tableColumn id="15" xr3:uid="{00000000-0010-0000-0500-00000F000000}" name="លេខទូរសព្ទទំនាក់ទំនង"/>
    <tableColumn id="16" xr3:uid="{00000000-0010-0000-0500-000010000000}" name="ស្ថានភាពព្យួរ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1"/>
  <sheetViews>
    <sheetView tabSelected="1" zoomScale="58" zoomScaleNormal="70" zoomScaleSheetLayoutView="55" zoomScalePageLayoutView="85" workbookViewId="0">
      <selection activeCell="K73" sqref="K73"/>
    </sheetView>
  </sheetViews>
  <sheetFormatPr defaultColWidth="9.140625" defaultRowHeight="23.25" x14ac:dyDescent="0.65"/>
  <cols>
    <col min="1" max="2" width="7.42578125" style="7" bestFit="1" customWidth="1"/>
    <col min="3" max="3" width="54.28515625" style="6" customWidth="1"/>
    <col min="4" max="4" width="14" style="65" customWidth="1"/>
    <col min="5" max="5" width="18.7109375" style="2" customWidth="1"/>
    <col min="6" max="6" width="17.28515625" style="2" customWidth="1"/>
    <col min="7" max="7" width="11.85546875" style="2" customWidth="1"/>
    <col min="8" max="8" width="8" style="2" hidden="1" customWidth="1"/>
    <col min="9" max="9" width="11.7109375" style="3" customWidth="1"/>
    <col min="10" max="10" width="12.28515625" style="3" customWidth="1"/>
    <col min="11" max="11" width="12.140625" style="3" customWidth="1"/>
    <col min="12" max="12" width="12.28515625" style="3" customWidth="1"/>
    <col min="13" max="13" width="25.42578125" style="6" customWidth="1"/>
    <col min="14" max="14" width="39.7109375" style="8" customWidth="1"/>
    <col min="15" max="18" width="9.140625" style="7"/>
    <col min="19" max="19" width="15.5703125" style="7" customWidth="1"/>
    <col min="20" max="16384" width="9.140625" style="7"/>
  </cols>
  <sheetData>
    <row r="1" spans="1:24" ht="27.75" customHeight="1" x14ac:dyDescent="0.25">
      <c r="B1" s="86" t="s">
        <v>135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24" ht="31.9" customHeight="1" x14ac:dyDescent="0.25">
      <c r="B2" s="87" t="s">
        <v>202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38" t="s">
        <v>199</v>
      </c>
    </row>
    <row r="3" spans="1:24" s="67" customFormat="1" ht="116.25" x14ac:dyDescent="0.25">
      <c r="A3" s="11" t="s">
        <v>138</v>
      </c>
      <c r="B3" s="11" t="s">
        <v>0</v>
      </c>
      <c r="C3" s="11" t="s">
        <v>11</v>
      </c>
      <c r="D3" s="11" t="s">
        <v>1</v>
      </c>
      <c r="E3" s="11" t="s">
        <v>9</v>
      </c>
      <c r="F3" s="11" t="s">
        <v>10</v>
      </c>
      <c r="G3" s="33" t="s">
        <v>197</v>
      </c>
      <c r="H3" s="11" t="s">
        <v>198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7</v>
      </c>
      <c r="N3" s="11" t="s">
        <v>8</v>
      </c>
    </row>
    <row r="4" spans="1:24" s="1" customFormat="1" ht="21" customHeight="1" x14ac:dyDescent="0.65">
      <c r="A4" s="88" t="s">
        <v>136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24" s="9" customFormat="1" ht="32.25" customHeight="1" x14ac:dyDescent="0.65">
      <c r="A5" s="34">
        <v>1</v>
      </c>
      <c r="B5" s="34">
        <v>1</v>
      </c>
      <c r="C5" s="71" t="s">
        <v>201</v>
      </c>
      <c r="D5" s="79" t="s">
        <v>80</v>
      </c>
      <c r="E5" s="70">
        <v>44936</v>
      </c>
      <c r="F5" s="70">
        <v>44947</v>
      </c>
      <c r="G5" s="66">
        <v>12</v>
      </c>
      <c r="H5" s="66">
        <v>3</v>
      </c>
      <c r="I5" s="72">
        <v>803</v>
      </c>
      <c r="J5" s="73">
        <v>678</v>
      </c>
      <c r="K5" s="73">
        <v>938</v>
      </c>
      <c r="L5" s="73">
        <v>809</v>
      </c>
      <c r="M5" s="71" t="s">
        <v>139</v>
      </c>
      <c r="N5" s="71" t="s">
        <v>64</v>
      </c>
      <c r="O5" s="1"/>
      <c r="P5"/>
      <c r="Q5"/>
    </row>
    <row r="6" spans="1:24" s="9" customFormat="1" ht="32.25" hidden="1" customHeight="1" x14ac:dyDescent="0.65">
      <c r="A6" s="34"/>
      <c r="B6" s="34"/>
      <c r="C6" s="71"/>
      <c r="D6" s="79"/>
      <c r="E6" s="70"/>
      <c r="F6" s="70"/>
      <c r="G6" s="66"/>
      <c r="H6" s="66"/>
      <c r="I6" s="72"/>
      <c r="J6" s="73"/>
      <c r="K6" s="73"/>
      <c r="L6" s="73"/>
      <c r="M6" s="71"/>
      <c r="N6" s="71"/>
      <c r="O6" s="1"/>
      <c r="P6"/>
      <c r="Q6"/>
    </row>
    <row r="7" spans="1:24" s="9" customFormat="1" ht="30.75" hidden="1" customHeight="1" x14ac:dyDescent="0.65">
      <c r="A7" s="34"/>
      <c r="B7" s="34"/>
      <c r="C7" s="71"/>
      <c r="D7" s="79"/>
      <c r="E7" s="70"/>
      <c r="F7" s="70"/>
      <c r="G7" s="66"/>
      <c r="H7" s="66"/>
      <c r="I7" s="72"/>
      <c r="J7" s="73"/>
      <c r="K7" s="73"/>
      <c r="L7" s="73"/>
      <c r="M7" s="71"/>
      <c r="N7" s="71"/>
      <c r="O7" s="1"/>
      <c r="P7"/>
      <c r="Q7"/>
    </row>
    <row r="8" spans="1:24" s="46" customFormat="1" ht="28.15" hidden="1" customHeight="1" x14ac:dyDescent="0.65">
      <c r="A8" s="34"/>
      <c r="B8" s="34"/>
      <c r="C8" s="18"/>
      <c r="D8" s="63"/>
      <c r="E8" s="70"/>
      <c r="F8" s="70"/>
      <c r="G8" s="66"/>
      <c r="H8" s="66"/>
      <c r="I8" s="72"/>
      <c r="J8" s="73"/>
      <c r="K8" s="73"/>
      <c r="L8" s="73"/>
      <c r="M8" s="18"/>
      <c r="N8" s="71"/>
      <c r="O8" s="1"/>
      <c r="P8" s="1"/>
      <c r="Q8" s="1"/>
      <c r="T8" s="9"/>
    </row>
    <row r="9" spans="1:24" s="46" customFormat="1" ht="28.5" hidden="1" customHeight="1" x14ac:dyDescent="0.65">
      <c r="A9" s="34"/>
      <c r="B9" s="34"/>
      <c r="C9" s="18"/>
      <c r="D9" s="63"/>
      <c r="E9" s="70"/>
      <c r="F9" s="70"/>
      <c r="G9" s="66"/>
      <c r="H9" s="66"/>
      <c r="I9" s="72"/>
      <c r="J9" s="73"/>
      <c r="K9" s="73"/>
      <c r="L9" s="73"/>
      <c r="M9" s="18"/>
      <c r="N9" s="71"/>
      <c r="O9" s="1"/>
      <c r="P9" s="1"/>
      <c r="Q9" s="1"/>
      <c r="T9" s="9"/>
    </row>
    <row r="10" spans="1:24" s="46" customFormat="1" ht="28.5" hidden="1" customHeight="1" x14ac:dyDescent="0.65">
      <c r="A10" s="34"/>
      <c r="B10" s="34"/>
      <c r="C10" s="18"/>
      <c r="D10" s="63"/>
      <c r="E10" s="70"/>
      <c r="F10" s="70"/>
      <c r="G10" s="66"/>
      <c r="H10" s="66"/>
      <c r="I10" s="72"/>
      <c r="J10" s="73"/>
      <c r="K10" s="73"/>
      <c r="L10" s="73"/>
      <c r="M10" s="18"/>
      <c r="N10" s="71"/>
      <c r="O10" s="1"/>
      <c r="P10" s="1"/>
      <c r="Q10" s="1"/>
      <c r="T10" s="9"/>
    </row>
    <row r="11" spans="1:24" s="46" customFormat="1" ht="28.5" hidden="1" customHeight="1" x14ac:dyDescent="0.65">
      <c r="A11" s="34"/>
      <c r="B11" s="34"/>
      <c r="C11" s="18"/>
      <c r="D11" s="63"/>
      <c r="E11" s="70"/>
      <c r="F11" s="70"/>
      <c r="G11" s="66"/>
      <c r="H11" s="66"/>
      <c r="I11" s="72"/>
      <c r="J11" s="73"/>
      <c r="K11" s="73"/>
      <c r="L11" s="73"/>
      <c r="M11" s="18"/>
      <c r="N11" s="71"/>
      <c r="O11" s="1"/>
      <c r="P11" s="1"/>
      <c r="Q11" s="1"/>
      <c r="T11" s="9"/>
    </row>
    <row r="12" spans="1:24" s="46" customFormat="1" ht="28.5" hidden="1" customHeight="1" x14ac:dyDescent="0.65">
      <c r="A12" s="34"/>
      <c r="B12" s="34"/>
      <c r="C12" s="18"/>
      <c r="D12" s="63"/>
      <c r="E12" s="70"/>
      <c r="F12" s="70"/>
      <c r="G12" s="66"/>
      <c r="H12" s="66"/>
      <c r="I12" s="72"/>
      <c r="J12" s="73"/>
      <c r="K12" s="73"/>
      <c r="L12" s="73"/>
      <c r="M12" s="18"/>
      <c r="N12" s="71"/>
      <c r="O12" s="1"/>
      <c r="P12" s="1"/>
      <c r="Q12" s="1"/>
      <c r="T12" s="9"/>
    </row>
    <row r="13" spans="1:24" s="46" customFormat="1" ht="28.5" hidden="1" customHeight="1" x14ac:dyDescent="0.65">
      <c r="A13" s="34"/>
      <c r="B13" s="34"/>
      <c r="C13" s="18"/>
      <c r="D13" s="63"/>
      <c r="E13" s="70"/>
      <c r="F13" s="70"/>
      <c r="G13" s="66"/>
      <c r="H13" s="66"/>
      <c r="I13" s="72"/>
      <c r="J13" s="73"/>
      <c r="K13" s="73"/>
      <c r="L13" s="73"/>
      <c r="M13" s="18"/>
      <c r="N13" s="71"/>
      <c r="O13" s="1"/>
      <c r="P13" s="1"/>
      <c r="Q13" s="1"/>
      <c r="T13" s="9"/>
    </row>
    <row r="14" spans="1:24" s="46" customFormat="1" ht="28.5" hidden="1" customHeight="1" x14ac:dyDescent="0.65">
      <c r="A14" s="34"/>
      <c r="B14" s="34"/>
      <c r="C14" s="18"/>
      <c r="D14" s="63"/>
      <c r="E14" s="70"/>
      <c r="F14" s="70"/>
      <c r="G14" s="66"/>
      <c r="H14" s="66"/>
      <c r="I14" s="72"/>
      <c r="J14" s="73"/>
      <c r="K14" s="73"/>
      <c r="L14" s="73"/>
      <c r="M14" s="18"/>
      <c r="N14" s="71"/>
      <c r="O14" s="1"/>
      <c r="P14" s="1"/>
      <c r="Q14" s="1"/>
      <c r="T14" s="9"/>
    </row>
    <row r="15" spans="1:24" s="46" customFormat="1" ht="28.5" hidden="1" customHeight="1" x14ac:dyDescent="0.65">
      <c r="A15" s="34"/>
      <c r="B15" s="34"/>
      <c r="C15" s="18"/>
      <c r="D15" s="63"/>
      <c r="E15" s="70"/>
      <c r="F15" s="70"/>
      <c r="G15" s="66"/>
      <c r="H15" s="66"/>
      <c r="I15" s="72"/>
      <c r="J15" s="73"/>
      <c r="K15" s="73"/>
      <c r="L15" s="73"/>
      <c r="M15" s="18"/>
      <c r="N15" s="71"/>
      <c r="O15" s="1"/>
      <c r="P15" s="1"/>
      <c r="Q15" s="1"/>
      <c r="T15" s="9"/>
    </row>
    <row r="16" spans="1:24" s="1" customFormat="1" ht="23.25" hidden="1" customHeight="1" x14ac:dyDescent="0.65">
      <c r="A16" s="34"/>
      <c r="B16" s="34"/>
      <c r="C16" s="18"/>
      <c r="D16" s="63"/>
      <c r="E16" s="19"/>
      <c r="F16" s="19"/>
      <c r="G16" s="66"/>
      <c r="H16" s="66"/>
      <c r="I16" s="66"/>
      <c r="J16" s="66"/>
      <c r="K16" s="66"/>
      <c r="L16" s="66"/>
      <c r="M16" s="18"/>
      <c r="N16" s="21"/>
      <c r="T16" s="9"/>
      <c r="U16" s="46"/>
      <c r="V16" s="46"/>
      <c r="W16" s="46"/>
      <c r="X16" s="46"/>
    </row>
    <row r="17" spans="1:24" s="1" customFormat="1" ht="21.75" hidden="1" customHeight="1" x14ac:dyDescent="0.65">
      <c r="A17" s="34"/>
      <c r="B17" s="34"/>
      <c r="C17" s="18"/>
      <c r="D17" s="63"/>
      <c r="E17" s="19"/>
      <c r="F17" s="19"/>
      <c r="G17" s="66"/>
      <c r="H17" s="66"/>
      <c r="I17" s="66"/>
      <c r="J17" s="66"/>
      <c r="K17" s="66"/>
      <c r="L17" s="66"/>
      <c r="M17" s="18"/>
      <c r="N17" s="21"/>
      <c r="T17" s="9"/>
      <c r="U17" s="46"/>
      <c r="V17" s="46"/>
      <c r="W17" s="46"/>
      <c r="X17" s="46"/>
    </row>
    <row r="18" spans="1:24" s="1" customFormat="1" ht="23.25" hidden="1" customHeight="1" x14ac:dyDescent="0.65">
      <c r="A18" s="34"/>
      <c r="B18" s="34"/>
      <c r="C18" s="18"/>
      <c r="D18" s="63"/>
      <c r="E18" s="19"/>
      <c r="F18" s="19"/>
      <c r="G18" s="66"/>
      <c r="H18" s="66"/>
      <c r="I18" s="66"/>
      <c r="J18" s="66"/>
      <c r="K18" s="66"/>
      <c r="L18" s="66"/>
      <c r="M18" s="18"/>
      <c r="N18" s="21"/>
      <c r="T18" s="9"/>
      <c r="U18" s="46"/>
      <c r="V18" s="46"/>
      <c r="W18" s="46"/>
      <c r="X18" s="46"/>
    </row>
    <row r="19" spans="1:24" s="1" customFormat="1" ht="27" customHeight="1" x14ac:dyDescent="0.65">
      <c r="A19" s="76" t="s">
        <v>137</v>
      </c>
      <c r="B19" s="80"/>
      <c r="C19" s="80"/>
      <c r="D19" s="81"/>
      <c r="E19" s="80"/>
      <c r="F19" s="80"/>
      <c r="G19" s="82"/>
      <c r="H19" s="82"/>
      <c r="I19" s="82"/>
      <c r="J19" s="82"/>
      <c r="K19" s="82"/>
      <c r="L19" s="82"/>
      <c r="M19" s="80"/>
      <c r="N19" s="83"/>
      <c r="T19" s="9"/>
      <c r="U19" s="46"/>
      <c r="V19" s="46"/>
      <c r="W19" s="46"/>
      <c r="X19" s="46"/>
    </row>
    <row r="20" spans="1:24" s="9" customFormat="1" ht="32.25" customHeight="1" x14ac:dyDescent="0.65">
      <c r="A20" s="34">
        <v>2</v>
      </c>
      <c r="B20" s="34">
        <v>1</v>
      </c>
      <c r="C20" s="71" t="s">
        <v>203</v>
      </c>
      <c r="D20" s="79" t="s">
        <v>150</v>
      </c>
      <c r="E20" s="70">
        <v>44936</v>
      </c>
      <c r="F20" s="70">
        <v>44966</v>
      </c>
      <c r="G20" s="66">
        <v>31</v>
      </c>
      <c r="H20" s="66">
        <v>5</v>
      </c>
      <c r="I20" s="72">
        <v>1241</v>
      </c>
      <c r="J20" s="73">
        <v>1050</v>
      </c>
      <c r="K20" s="73">
        <v>1446</v>
      </c>
      <c r="L20" s="73">
        <v>1211</v>
      </c>
      <c r="M20" s="71" t="s">
        <v>139</v>
      </c>
      <c r="N20" s="71" t="s">
        <v>64</v>
      </c>
      <c r="O20" s="1"/>
      <c r="P20"/>
      <c r="Q20"/>
    </row>
    <row r="21" spans="1:24" s="9" customFormat="1" ht="32.25" customHeight="1" x14ac:dyDescent="0.65">
      <c r="A21" s="34">
        <v>3</v>
      </c>
      <c r="B21" s="34">
        <v>2</v>
      </c>
      <c r="C21" s="71" t="s">
        <v>204</v>
      </c>
      <c r="D21" s="79" t="s">
        <v>149</v>
      </c>
      <c r="E21" s="70">
        <v>44936</v>
      </c>
      <c r="F21" s="70">
        <v>44993</v>
      </c>
      <c r="G21" s="66">
        <v>58</v>
      </c>
      <c r="H21" s="66">
        <v>5</v>
      </c>
      <c r="I21" s="72">
        <v>3</v>
      </c>
      <c r="J21" s="73">
        <v>0</v>
      </c>
      <c r="K21" s="73">
        <v>106</v>
      </c>
      <c r="L21" s="73">
        <v>48</v>
      </c>
      <c r="M21" s="71" t="s">
        <v>143</v>
      </c>
      <c r="N21" s="71" t="s">
        <v>200</v>
      </c>
      <c r="O21" s="1"/>
      <c r="P21"/>
      <c r="Q21"/>
    </row>
    <row r="22" spans="1:24" s="9" customFormat="1" ht="32.25" customHeight="1" x14ac:dyDescent="0.65">
      <c r="A22" s="34">
        <v>4</v>
      </c>
      <c r="B22" s="34">
        <v>3</v>
      </c>
      <c r="C22" s="71" t="s">
        <v>205</v>
      </c>
      <c r="D22" s="79" t="s">
        <v>26</v>
      </c>
      <c r="E22" s="70">
        <v>44936</v>
      </c>
      <c r="F22" s="70">
        <v>44964</v>
      </c>
      <c r="G22" s="66">
        <v>29</v>
      </c>
      <c r="H22" s="66">
        <v>4</v>
      </c>
      <c r="I22" s="72">
        <v>684</v>
      </c>
      <c r="J22" s="73">
        <v>530</v>
      </c>
      <c r="K22" s="73">
        <v>1771</v>
      </c>
      <c r="L22" s="73">
        <v>1251</v>
      </c>
      <c r="M22" s="71" t="s">
        <v>140</v>
      </c>
      <c r="N22" s="71" t="s">
        <v>28</v>
      </c>
      <c r="O22" s="1"/>
      <c r="P22"/>
      <c r="Q22"/>
    </row>
    <row r="23" spans="1:24" s="9" customFormat="1" ht="32.25" hidden="1" customHeight="1" x14ac:dyDescent="0.65">
      <c r="A23" s="34"/>
      <c r="B23" s="34"/>
      <c r="C23" s="71"/>
      <c r="D23" s="79"/>
      <c r="E23" s="70"/>
      <c r="F23" s="70"/>
      <c r="G23" s="66"/>
      <c r="H23" s="66"/>
      <c r="I23" s="72"/>
      <c r="J23" s="73"/>
      <c r="K23" s="73"/>
      <c r="L23" s="73"/>
      <c r="M23" s="71"/>
      <c r="N23" s="71"/>
      <c r="O23" s="1"/>
      <c r="P23"/>
      <c r="Q23"/>
    </row>
    <row r="24" spans="1:24" s="9" customFormat="1" ht="32.450000000000003" hidden="1" customHeight="1" x14ac:dyDescent="0.65">
      <c r="A24" s="34"/>
      <c r="B24" s="34"/>
      <c r="C24" s="71"/>
      <c r="D24" s="79"/>
      <c r="E24" s="70"/>
      <c r="F24" s="70"/>
      <c r="G24" s="66"/>
      <c r="H24" s="66"/>
      <c r="I24" s="72"/>
      <c r="J24" s="73"/>
      <c r="K24" s="73"/>
      <c r="L24" s="73"/>
      <c r="M24" s="71"/>
      <c r="N24" s="71"/>
      <c r="O24" s="1"/>
      <c r="P24"/>
      <c r="Q24"/>
    </row>
    <row r="25" spans="1:24" s="9" customFormat="1" ht="32.450000000000003" hidden="1" customHeight="1" x14ac:dyDescent="0.65">
      <c r="A25" s="34"/>
      <c r="B25" s="34"/>
      <c r="C25" s="71"/>
      <c r="D25" s="79"/>
      <c r="E25" s="70"/>
      <c r="F25" s="70"/>
      <c r="G25" s="66"/>
      <c r="H25" s="66"/>
      <c r="I25" s="72"/>
      <c r="J25" s="73"/>
      <c r="K25" s="73"/>
      <c r="L25" s="73"/>
      <c r="M25" s="71"/>
      <c r="N25" s="71"/>
      <c r="O25" s="1"/>
      <c r="P25"/>
      <c r="Q25"/>
    </row>
    <row r="26" spans="1:24" s="9" customFormat="1" ht="28.15" hidden="1" customHeight="1" x14ac:dyDescent="0.65">
      <c r="A26" s="34"/>
      <c r="B26" s="34"/>
      <c r="C26" s="18"/>
      <c r="D26" s="79"/>
      <c r="E26" s="70"/>
      <c r="F26" s="70"/>
      <c r="G26" s="66"/>
      <c r="H26" s="66"/>
      <c r="I26" s="72"/>
      <c r="J26" s="73"/>
      <c r="K26" s="73"/>
      <c r="L26" s="73"/>
      <c r="M26" s="71"/>
      <c r="N26" s="18"/>
      <c r="O26" s="1"/>
      <c r="P26"/>
      <c r="Q26"/>
    </row>
    <row r="27" spans="1:24" s="9" customFormat="1" ht="28.15" hidden="1" customHeight="1" x14ac:dyDescent="0.65">
      <c r="A27" s="34"/>
      <c r="B27" s="34"/>
      <c r="C27" s="18"/>
      <c r="D27" s="79"/>
      <c r="E27" s="70"/>
      <c r="F27" s="70"/>
      <c r="G27" s="66"/>
      <c r="H27" s="66"/>
      <c r="I27" s="72"/>
      <c r="J27" s="73"/>
      <c r="K27" s="73"/>
      <c r="L27" s="73"/>
      <c r="M27" s="71"/>
      <c r="N27" s="18"/>
      <c r="O27" s="1"/>
      <c r="P27"/>
      <c r="Q27"/>
    </row>
    <row r="28" spans="1:24" s="9" customFormat="1" ht="28.15" hidden="1" customHeight="1" x14ac:dyDescent="0.65">
      <c r="A28" s="34"/>
      <c r="B28" s="34"/>
      <c r="C28" s="18"/>
      <c r="D28" s="79"/>
      <c r="E28" s="70"/>
      <c r="F28" s="70"/>
      <c r="G28" s="66"/>
      <c r="H28" s="66"/>
      <c r="I28" s="72"/>
      <c r="J28" s="73"/>
      <c r="K28" s="73"/>
      <c r="L28" s="73"/>
      <c r="M28" s="71"/>
      <c r="N28" s="18"/>
      <c r="O28" s="1"/>
      <c r="P28"/>
      <c r="Q28"/>
    </row>
    <row r="29" spans="1:24" s="9" customFormat="1" ht="28.15" hidden="1" customHeight="1" x14ac:dyDescent="0.65">
      <c r="A29" s="34"/>
      <c r="B29" s="34"/>
      <c r="C29" s="18"/>
      <c r="D29" s="63"/>
      <c r="E29" s="70"/>
      <c r="F29" s="70"/>
      <c r="G29" s="66"/>
      <c r="H29" s="66"/>
      <c r="I29" s="72"/>
      <c r="J29" s="73"/>
      <c r="K29" s="73"/>
      <c r="L29" s="73"/>
      <c r="M29" s="71"/>
      <c r="N29" s="18"/>
      <c r="O29" s="1"/>
      <c r="P29"/>
      <c r="Q29"/>
    </row>
    <row r="30" spans="1:24" s="9" customFormat="1" ht="28.15" hidden="1" customHeight="1" x14ac:dyDescent="0.65">
      <c r="A30" s="34"/>
      <c r="B30" s="34"/>
      <c r="C30" s="18"/>
      <c r="D30" s="63"/>
      <c r="E30" s="70"/>
      <c r="F30" s="70"/>
      <c r="G30" s="66"/>
      <c r="H30" s="66"/>
      <c r="I30" s="72"/>
      <c r="J30" s="73"/>
      <c r="K30" s="73"/>
      <c r="L30" s="73"/>
      <c r="M30" s="71"/>
      <c r="N30" s="18"/>
      <c r="O30" s="1"/>
      <c r="P30"/>
      <c r="Q30"/>
    </row>
    <row r="31" spans="1:24" s="9" customFormat="1" ht="28.15" hidden="1" customHeight="1" x14ac:dyDescent="0.65">
      <c r="A31" s="34"/>
      <c r="B31" s="34"/>
      <c r="C31" s="18"/>
      <c r="D31" s="63"/>
      <c r="E31" s="70"/>
      <c r="F31" s="70"/>
      <c r="G31" s="66"/>
      <c r="H31" s="66"/>
      <c r="I31" s="72"/>
      <c r="J31" s="73"/>
      <c r="K31" s="73"/>
      <c r="L31" s="73"/>
      <c r="M31" s="18"/>
      <c r="N31" s="71"/>
      <c r="O31"/>
      <c r="P31"/>
      <c r="Q31"/>
    </row>
    <row r="32" spans="1:24" s="9" customFormat="1" ht="28.5" hidden="1" customHeight="1" x14ac:dyDescent="0.65">
      <c r="A32" s="34"/>
      <c r="B32" s="34"/>
      <c r="C32" s="18"/>
      <c r="D32" s="63"/>
      <c r="E32" s="70"/>
      <c r="F32" s="70"/>
      <c r="G32" s="66"/>
      <c r="H32" s="66"/>
      <c r="I32" s="72"/>
      <c r="J32" s="73"/>
      <c r="K32" s="73"/>
      <c r="L32" s="73"/>
      <c r="M32" s="18"/>
      <c r="N32" s="71"/>
      <c r="O32"/>
      <c r="P32"/>
      <c r="Q32"/>
    </row>
    <row r="33" spans="1:21" s="9" customFormat="1" ht="28.5" hidden="1" customHeight="1" x14ac:dyDescent="0.65">
      <c r="A33" s="34"/>
      <c r="B33" s="34"/>
      <c r="C33" s="18"/>
      <c r="D33" s="63"/>
      <c r="E33" s="70"/>
      <c r="F33" s="70"/>
      <c r="G33" s="66"/>
      <c r="H33" s="66"/>
      <c r="I33" s="72"/>
      <c r="J33" s="73"/>
      <c r="K33" s="73"/>
      <c r="L33" s="73"/>
      <c r="M33" s="18"/>
      <c r="N33" s="71"/>
      <c r="O33"/>
      <c r="P33"/>
      <c r="Q33"/>
    </row>
    <row r="34" spans="1:21" s="9" customFormat="1" ht="28.5" hidden="1" customHeight="1" x14ac:dyDescent="0.65">
      <c r="A34" s="34"/>
      <c r="B34" s="34"/>
      <c r="C34" s="18"/>
      <c r="D34" s="63"/>
      <c r="E34" s="19"/>
      <c r="F34" s="19"/>
      <c r="G34" s="66"/>
      <c r="H34" s="66"/>
      <c r="I34" s="68"/>
      <c r="J34" s="68"/>
      <c r="K34" s="69"/>
      <c r="L34" s="69"/>
      <c r="M34" s="18"/>
      <c r="N34" s="18"/>
      <c r="P34"/>
      <c r="Q34"/>
    </row>
    <row r="35" spans="1:21" s="9" customFormat="1" ht="28.5" hidden="1" customHeight="1" x14ac:dyDescent="0.65">
      <c r="A35" s="34"/>
      <c r="B35" s="34"/>
      <c r="C35" s="18"/>
      <c r="D35" s="63"/>
      <c r="E35" s="19"/>
      <c r="F35" s="19"/>
      <c r="G35" s="66"/>
      <c r="H35" s="66"/>
      <c r="I35" s="68"/>
      <c r="J35" s="68"/>
      <c r="K35" s="69"/>
      <c r="L35" s="69"/>
      <c r="M35" s="18"/>
      <c r="N35" s="18"/>
      <c r="P35"/>
      <c r="Q35"/>
    </row>
    <row r="36" spans="1:21" s="9" customFormat="1" ht="28.5" hidden="1" customHeight="1" x14ac:dyDescent="0.65">
      <c r="A36" s="34"/>
      <c r="B36" s="34"/>
      <c r="C36" s="18"/>
      <c r="D36" s="63"/>
      <c r="E36" s="19"/>
      <c r="F36" s="19"/>
      <c r="G36" s="66"/>
      <c r="H36" s="66"/>
      <c r="I36" s="68"/>
      <c r="J36" s="68"/>
      <c r="K36" s="69"/>
      <c r="L36" s="69"/>
      <c r="M36" s="18"/>
      <c r="N36" s="18"/>
      <c r="P36"/>
      <c r="Q36"/>
    </row>
    <row r="37" spans="1:21" s="9" customFormat="1" ht="28.5" hidden="1" customHeight="1" x14ac:dyDescent="0.65">
      <c r="A37" s="34"/>
      <c r="B37" s="34"/>
      <c r="C37" s="18"/>
      <c r="D37" s="63"/>
      <c r="E37" s="19"/>
      <c r="F37" s="19"/>
      <c r="G37" s="66"/>
      <c r="H37" s="66"/>
      <c r="I37" s="68"/>
      <c r="J37" s="68"/>
      <c r="K37" s="69"/>
      <c r="L37" s="69"/>
      <c r="M37" s="18"/>
      <c r="N37" s="18"/>
      <c r="P37"/>
      <c r="Q37"/>
    </row>
    <row r="38" spans="1:21" s="9" customFormat="1" ht="28.5" hidden="1" customHeight="1" x14ac:dyDescent="0.65">
      <c r="A38" s="34"/>
      <c r="B38" s="34"/>
      <c r="C38" s="18"/>
      <c r="D38" s="63"/>
      <c r="E38" s="19"/>
      <c r="F38" s="19"/>
      <c r="G38" s="66"/>
      <c r="H38" s="66"/>
      <c r="I38" s="68"/>
      <c r="J38" s="68"/>
      <c r="K38" s="69"/>
      <c r="L38" s="69"/>
      <c r="M38" s="18"/>
      <c r="N38" s="18"/>
      <c r="P38"/>
      <c r="Q38"/>
    </row>
    <row r="39" spans="1:21" s="9" customFormat="1" ht="28.5" hidden="1" customHeight="1" x14ac:dyDescent="0.65">
      <c r="A39" s="34"/>
      <c r="B39" s="34"/>
      <c r="C39" s="18"/>
      <c r="D39" s="63"/>
      <c r="E39" s="19"/>
      <c r="F39" s="19"/>
      <c r="G39" s="66"/>
      <c r="H39" s="66"/>
      <c r="I39" s="68"/>
      <c r="J39" s="68"/>
      <c r="K39" s="69"/>
      <c r="L39" s="69"/>
      <c r="M39" s="18"/>
      <c r="N39" s="18"/>
      <c r="P39"/>
      <c r="Q39"/>
    </row>
    <row r="40" spans="1:21" ht="23.25" hidden="1" customHeight="1" x14ac:dyDescent="0.65">
      <c r="A40" s="34"/>
      <c r="B40" s="34"/>
      <c r="C40" s="18"/>
      <c r="D40" s="63"/>
      <c r="E40" s="19"/>
      <c r="F40" s="19"/>
      <c r="G40" s="66"/>
      <c r="H40" s="66"/>
      <c r="I40" s="20"/>
      <c r="J40" s="20"/>
      <c r="K40" s="20"/>
      <c r="L40" s="20"/>
      <c r="M40" s="18"/>
      <c r="N40" s="21"/>
      <c r="P40"/>
      <c r="Q40"/>
      <c r="T40" s="9"/>
      <c r="U40" s="9"/>
    </row>
    <row r="41" spans="1:21" ht="23.25" hidden="1" customHeight="1" x14ac:dyDescent="0.65">
      <c r="A41" s="34"/>
      <c r="B41" s="34"/>
      <c r="C41" s="18"/>
      <c r="D41" s="63"/>
      <c r="E41" s="19"/>
      <c r="F41" s="19"/>
      <c r="G41" s="66"/>
      <c r="H41" s="66"/>
      <c r="I41" s="20"/>
      <c r="J41" s="20"/>
      <c r="K41" s="20"/>
      <c r="L41" s="20"/>
      <c r="M41" s="18"/>
      <c r="N41" s="21"/>
      <c r="P41"/>
      <c r="Q41"/>
      <c r="T41" s="9"/>
      <c r="U41" s="9"/>
    </row>
    <row r="42" spans="1:21" ht="23.25" hidden="1" customHeight="1" x14ac:dyDescent="0.65">
      <c r="A42" s="34"/>
      <c r="B42" s="34"/>
      <c r="C42" s="18"/>
      <c r="D42" s="63"/>
      <c r="E42" s="19"/>
      <c r="F42" s="19"/>
      <c r="G42" s="66"/>
      <c r="H42" s="66"/>
      <c r="I42" s="20"/>
      <c r="J42" s="20"/>
      <c r="K42" s="20"/>
      <c r="L42" s="20"/>
      <c r="M42" s="18"/>
      <c r="N42" s="21"/>
      <c r="P42"/>
      <c r="Q42"/>
      <c r="T42" s="9"/>
      <c r="U42" s="9"/>
    </row>
    <row r="43" spans="1:21" ht="23.25" hidden="1" customHeight="1" x14ac:dyDescent="0.65">
      <c r="A43" s="34"/>
      <c r="B43" s="34"/>
      <c r="C43" s="18"/>
      <c r="D43" s="63"/>
      <c r="E43" s="19"/>
      <c r="F43" s="19"/>
      <c r="G43" s="66"/>
      <c r="H43" s="66"/>
      <c r="I43" s="20"/>
      <c r="J43" s="20"/>
      <c r="K43" s="20"/>
      <c r="L43" s="20"/>
      <c r="M43" s="18"/>
      <c r="N43" s="21"/>
      <c r="P43"/>
      <c r="Q43"/>
      <c r="T43" s="9"/>
      <c r="U43" s="9"/>
    </row>
    <row r="44" spans="1:21" ht="23.25" hidden="1" customHeight="1" x14ac:dyDescent="0.65">
      <c r="A44" s="34"/>
      <c r="B44" s="34"/>
      <c r="C44" s="18"/>
      <c r="D44" s="63"/>
      <c r="E44" s="19"/>
      <c r="F44" s="19"/>
      <c r="G44" s="66"/>
      <c r="H44" s="66"/>
      <c r="I44" s="20"/>
      <c r="J44" s="20"/>
      <c r="K44" s="20"/>
      <c r="L44" s="20"/>
      <c r="M44" s="18"/>
      <c r="N44" s="21"/>
      <c r="P44"/>
      <c r="Q44"/>
      <c r="T44" s="9"/>
      <c r="U44" s="9"/>
    </row>
    <row r="45" spans="1:21" ht="23.25" hidden="1" customHeight="1" x14ac:dyDescent="0.65">
      <c r="A45" s="34"/>
      <c r="B45" s="34"/>
      <c r="C45" s="18"/>
      <c r="D45" s="63"/>
      <c r="E45" s="19"/>
      <c r="F45" s="19"/>
      <c r="G45" s="66"/>
      <c r="H45" s="66"/>
      <c r="I45" s="20"/>
      <c r="J45" s="20"/>
      <c r="K45" s="20"/>
      <c r="L45" s="20"/>
      <c r="M45" s="18"/>
      <c r="N45" s="21"/>
      <c r="P45"/>
      <c r="Q45"/>
      <c r="T45" s="9"/>
      <c r="U45" s="9"/>
    </row>
    <row r="46" spans="1:21" ht="23.25" hidden="1" customHeight="1" x14ac:dyDescent="0.65">
      <c r="A46" s="34"/>
      <c r="B46" s="34"/>
      <c r="C46" s="18"/>
      <c r="D46" s="63"/>
      <c r="E46" s="19"/>
      <c r="F46" s="19"/>
      <c r="G46" s="66"/>
      <c r="H46" s="66"/>
      <c r="I46" s="20"/>
      <c r="J46" s="20"/>
      <c r="K46" s="20"/>
      <c r="L46" s="20"/>
      <c r="M46" s="18"/>
      <c r="N46" s="21"/>
      <c r="P46"/>
      <c r="Q46"/>
      <c r="T46" s="9"/>
      <c r="U46" s="9"/>
    </row>
    <row r="47" spans="1:21" ht="21.75" hidden="1" customHeight="1" x14ac:dyDescent="0.65">
      <c r="A47" s="91"/>
      <c r="B47" s="92"/>
      <c r="C47" s="92"/>
      <c r="D47" s="92"/>
      <c r="E47" s="92"/>
      <c r="F47" s="93"/>
      <c r="G47" s="66"/>
      <c r="H47" s="66"/>
      <c r="I47" s="75"/>
      <c r="J47" s="75"/>
      <c r="K47" s="75"/>
      <c r="L47" s="75"/>
      <c r="M47" s="13"/>
      <c r="N47" s="22"/>
      <c r="T47" s="9"/>
      <c r="U47" s="9"/>
    </row>
    <row r="48" spans="1:21" ht="23.25" hidden="1" customHeight="1" x14ac:dyDescent="0.65">
      <c r="A48" s="91"/>
      <c r="B48" s="92"/>
      <c r="C48" s="92"/>
      <c r="D48" s="92"/>
      <c r="E48" s="92"/>
      <c r="F48" s="93"/>
      <c r="G48" s="66"/>
      <c r="H48" s="66"/>
      <c r="I48" s="75"/>
      <c r="J48" s="75"/>
      <c r="K48" s="75"/>
      <c r="L48" s="75"/>
      <c r="M48" s="13"/>
      <c r="N48" s="22"/>
      <c r="T48" s="9"/>
      <c r="U48" s="9"/>
    </row>
    <row r="49" spans="1:21" ht="23.25" hidden="1" customHeight="1" x14ac:dyDescent="0.65">
      <c r="A49" s="94"/>
      <c r="B49" s="95"/>
      <c r="C49" s="95"/>
      <c r="D49" s="95"/>
      <c r="E49" s="95"/>
      <c r="F49" s="96"/>
      <c r="G49" s="66"/>
      <c r="H49" s="66"/>
      <c r="I49" s="75"/>
      <c r="J49" s="75"/>
      <c r="K49" s="75"/>
      <c r="L49" s="75"/>
      <c r="M49" s="25"/>
      <c r="N49" s="26"/>
      <c r="T49" s="9"/>
      <c r="U49" s="9"/>
    </row>
    <row r="50" spans="1:21" ht="23.25" hidden="1" customHeight="1" x14ac:dyDescent="0.65">
      <c r="G50" s="66"/>
      <c r="H50" s="66"/>
      <c r="T50" s="9"/>
      <c r="U50" s="9"/>
    </row>
    <row r="51" spans="1:21" s="53" customFormat="1" ht="23.25" hidden="1" customHeight="1" x14ac:dyDescent="0.65">
      <c r="C51" s="54"/>
      <c r="D51" s="64"/>
      <c r="E51" s="55"/>
      <c r="F51" s="55"/>
      <c r="G51" s="66"/>
      <c r="H51" s="66"/>
      <c r="I51" s="56"/>
      <c r="J51" s="56"/>
      <c r="K51" s="56"/>
      <c r="L51" s="56"/>
      <c r="M51" s="54"/>
      <c r="N51" s="57"/>
      <c r="T51" s="9"/>
      <c r="U51" s="9"/>
    </row>
    <row r="52" spans="1:21" s="53" customFormat="1" ht="23.25" hidden="1" customHeight="1" x14ac:dyDescent="0.65">
      <c r="C52" s="54"/>
      <c r="D52" s="64"/>
      <c r="E52" s="55"/>
      <c r="F52" s="55"/>
      <c r="G52" s="66"/>
      <c r="H52" s="66"/>
      <c r="I52" s="56"/>
      <c r="J52" s="54"/>
      <c r="K52" s="54"/>
      <c r="L52" s="58"/>
      <c r="M52" s="54"/>
      <c r="N52" s="57"/>
      <c r="T52" s="9"/>
      <c r="U52" s="9"/>
    </row>
    <row r="53" spans="1:21" s="53" customFormat="1" ht="23.45" hidden="1" customHeight="1" x14ac:dyDescent="0.65">
      <c r="C53" s="54"/>
      <c r="D53" s="64"/>
      <c r="E53" s="54"/>
      <c r="F53" s="58"/>
      <c r="G53" s="66"/>
      <c r="H53" s="66"/>
      <c r="I53" s="55"/>
      <c r="J53" s="54"/>
      <c r="K53" s="54"/>
      <c r="L53" s="58"/>
      <c r="M53" s="89"/>
      <c r="N53" s="90"/>
      <c r="T53" s="9"/>
      <c r="U53" s="9"/>
    </row>
    <row r="54" spans="1:21" s="53" customFormat="1" ht="23.25" hidden="1" customHeight="1" x14ac:dyDescent="0.65">
      <c r="C54" s="54"/>
      <c r="D54" s="64"/>
      <c r="E54" s="54"/>
      <c r="F54" s="58"/>
      <c r="G54" s="66"/>
      <c r="H54" s="66"/>
      <c r="I54" s="55"/>
      <c r="J54" s="54"/>
      <c r="K54" s="54"/>
      <c r="L54" s="58"/>
      <c r="M54" s="89"/>
      <c r="N54" s="90"/>
      <c r="T54" s="9"/>
      <c r="U54" s="9"/>
    </row>
    <row r="55" spans="1:21" s="53" customFormat="1" ht="23.25" hidden="1" customHeight="1" x14ac:dyDescent="0.65">
      <c r="C55" s="54"/>
      <c r="D55" s="64"/>
      <c r="E55" s="54"/>
      <c r="F55" s="58"/>
      <c r="G55" s="66"/>
      <c r="H55" s="66"/>
      <c r="I55" s="55"/>
      <c r="J55" s="54"/>
      <c r="K55" s="54"/>
      <c r="L55" s="58"/>
      <c r="M55" s="89"/>
      <c r="N55" s="90"/>
      <c r="T55" s="9"/>
      <c r="U55" s="9"/>
    </row>
    <row r="56" spans="1:21" s="53" customFormat="1" ht="23.25" hidden="1" customHeight="1" x14ac:dyDescent="0.65">
      <c r="C56" s="54"/>
      <c r="D56" s="64"/>
      <c r="E56" s="54"/>
      <c r="F56" s="58"/>
      <c r="G56" s="66"/>
      <c r="H56" s="66"/>
      <c r="I56" s="59"/>
      <c r="J56" s="54"/>
      <c r="K56" s="54"/>
      <c r="L56" s="58"/>
      <c r="M56" s="89"/>
      <c r="N56" s="90"/>
      <c r="T56" s="9"/>
      <c r="U56" s="9"/>
    </row>
    <row r="57" spans="1:21" s="53" customFormat="1" ht="22.9" hidden="1" customHeight="1" x14ac:dyDescent="0.65">
      <c r="C57" s="74"/>
      <c r="D57" s="64"/>
      <c r="E57" s="54"/>
      <c r="F57" s="58"/>
      <c r="G57" s="66"/>
      <c r="H57" s="66"/>
      <c r="I57" s="59"/>
      <c r="J57" s="54"/>
      <c r="K57" s="54"/>
      <c r="L57" s="58"/>
      <c r="M57" s="89"/>
      <c r="N57" s="90"/>
      <c r="T57" s="9"/>
      <c r="U57" s="9"/>
    </row>
    <row r="58" spans="1:21" s="53" customFormat="1" ht="23.25" hidden="1" customHeight="1" x14ac:dyDescent="0.65">
      <c r="C58" s="54"/>
      <c r="D58" s="64"/>
      <c r="E58" s="54"/>
      <c r="F58" s="58"/>
      <c r="G58" s="97"/>
      <c r="H58" s="97"/>
      <c r="I58" s="54"/>
      <c r="J58" s="54"/>
      <c r="K58" s="54"/>
      <c r="L58" s="58"/>
      <c r="M58" s="89"/>
      <c r="N58" s="90"/>
      <c r="T58" s="9"/>
      <c r="U58" s="9"/>
    </row>
    <row r="59" spans="1:21" s="53" customFormat="1" ht="23.25" hidden="1" customHeight="1" x14ac:dyDescent="0.65">
      <c r="C59" s="54"/>
      <c r="D59" s="64"/>
      <c r="E59" s="54"/>
      <c r="F59" s="58"/>
      <c r="G59" s="58"/>
      <c r="H59" s="58"/>
      <c r="I59" s="54"/>
      <c r="J59" s="54"/>
      <c r="K59" s="54"/>
      <c r="L59" s="58"/>
      <c r="M59" s="89"/>
      <c r="N59" s="90"/>
      <c r="T59" s="9"/>
      <c r="U59" s="9"/>
    </row>
    <row r="60" spans="1:21" s="53" customFormat="1" ht="23.25" hidden="1" customHeight="1" x14ac:dyDescent="0.65">
      <c r="C60" s="54"/>
      <c r="D60" s="64"/>
      <c r="E60" s="54"/>
      <c r="F60" s="58"/>
      <c r="G60" s="58"/>
      <c r="H60" s="58"/>
      <c r="I60" s="54"/>
      <c r="J60" s="54"/>
      <c r="K60" s="54"/>
      <c r="L60" s="58"/>
      <c r="M60" s="84"/>
      <c r="N60" s="85"/>
      <c r="T60" s="9"/>
      <c r="U60" s="9"/>
    </row>
    <row r="61" spans="1:21" s="53" customFormat="1" ht="21" hidden="1" customHeight="1" x14ac:dyDescent="0.65">
      <c r="C61" s="54"/>
      <c r="D61" s="64"/>
      <c r="E61" s="54"/>
      <c r="F61" s="58"/>
      <c r="G61" s="58"/>
      <c r="H61" s="58"/>
      <c r="I61" s="54"/>
      <c r="J61" s="54"/>
      <c r="K61" s="54"/>
      <c r="L61" s="58"/>
      <c r="M61" s="84"/>
      <c r="N61" s="85"/>
      <c r="T61" s="9"/>
      <c r="U61" s="9"/>
    </row>
    <row r="62" spans="1:21" s="53" customFormat="1" ht="16.5" hidden="1" customHeight="1" x14ac:dyDescent="0.65">
      <c r="C62" s="54"/>
      <c r="D62" s="64"/>
      <c r="E62" s="54"/>
      <c r="F62" s="58"/>
      <c r="G62" s="58"/>
      <c r="H62" s="58"/>
      <c r="I62" s="54"/>
      <c r="J62" s="54"/>
      <c r="K62" s="54"/>
      <c r="L62" s="58"/>
      <c r="M62" s="84"/>
      <c r="N62" s="85"/>
    </row>
    <row r="63" spans="1:21" s="53" customFormat="1" ht="23.25" hidden="1" customHeight="1" x14ac:dyDescent="0.65">
      <c r="C63" s="54"/>
      <c r="D63" s="64"/>
      <c r="E63" s="54"/>
      <c r="F63" s="58"/>
      <c r="G63" s="58"/>
      <c r="H63" s="58"/>
      <c r="I63" s="54"/>
      <c r="J63" s="54"/>
      <c r="K63" s="54"/>
      <c r="L63" s="58"/>
      <c r="M63" s="84"/>
      <c r="N63" s="85"/>
    </row>
    <row r="64" spans="1:21" s="53" customFormat="1" ht="23.25" hidden="1" customHeight="1" x14ac:dyDescent="0.65">
      <c r="C64" s="54"/>
      <c r="D64" s="64"/>
      <c r="E64" s="54"/>
      <c r="F64" s="58"/>
      <c r="G64" s="58"/>
      <c r="H64" s="58"/>
      <c r="I64" s="54"/>
      <c r="J64" s="54"/>
      <c r="K64" s="54"/>
      <c r="L64" s="58"/>
      <c r="M64" s="54"/>
      <c r="N64" s="54"/>
    </row>
    <row r="65" spans="3:15" s="53" customFormat="1" ht="23.25" hidden="1" customHeight="1" x14ac:dyDescent="0.65">
      <c r="C65" s="54"/>
      <c r="D65" s="64"/>
      <c r="E65" s="54"/>
      <c r="F65" s="58"/>
      <c r="G65" s="58"/>
      <c r="H65" s="58"/>
      <c r="I65" s="54"/>
      <c r="J65" s="54"/>
      <c r="K65" s="54"/>
      <c r="L65" s="58"/>
      <c r="M65" s="54"/>
      <c r="N65" s="54"/>
    </row>
    <row r="66" spans="3:15" s="53" customFormat="1" ht="23.25" hidden="1" customHeight="1" x14ac:dyDescent="0.65">
      <c r="C66" s="54"/>
      <c r="D66" s="64"/>
      <c r="E66" s="54"/>
      <c r="F66" s="58"/>
      <c r="G66" s="58"/>
      <c r="H66" s="58"/>
      <c r="I66" s="54"/>
      <c r="J66" s="54"/>
      <c r="K66" s="54"/>
      <c r="L66" s="58"/>
      <c r="M66" s="54"/>
      <c r="N66" s="54"/>
    </row>
    <row r="67" spans="3:15" s="53" customFormat="1" ht="23.25" hidden="1" customHeight="1" x14ac:dyDescent="0.65">
      <c r="C67" s="54"/>
      <c r="D67" s="64"/>
      <c r="E67" s="54"/>
      <c r="F67" s="58"/>
      <c r="G67" s="58"/>
      <c r="H67" s="58"/>
      <c r="I67" s="54"/>
      <c r="J67" s="54"/>
      <c r="K67" s="54"/>
      <c r="L67" s="58"/>
      <c r="M67" s="54"/>
      <c r="N67" s="54"/>
    </row>
    <row r="68" spans="3:15" s="53" customFormat="1" ht="23.25" hidden="1" customHeight="1" x14ac:dyDescent="0.65">
      <c r="C68" s="54"/>
      <c r="D68" s="64"/>
      <c r="E68" s="54"/>
      <c r="F68" s="58"/>
      <c r="G68" s="58"/>
      <c r="H68" s="58"/>
      <c r="I68" s="54"/>
      <c r="J68" s="54"/>
      <c r="K68" s="54"/>
      <c r="L68" s="58"/>
      <c r="M68" s="54"/>
      <c r="N68" s="54"/>
    </row>
    <row r="69" spans="3:15" s="53" customFormat="1" ht="23.25" hidden="1" customHeight="1" x14ac:dyDescent="0.65">
      <c r="C69" s="54"/>
      <c r="D69" s="64"/>
      <c r="E69" s="54"/>
      <c r="F69" s="58"/>
      <c r="G69" s="58"/>
      <c r="H69" s="58"/>
      <c r="I69" s="54"/>
      <c r="J69" s="54"/>
      <c r="K69" s="54"/>
      <c r="L69" s="58"/>
      <c r="M69" s="54"/>
      <c r="N69" s="54"/>
    </row>
    <row r="70" spans="3:15" s="53" customFormat="1" ht="23.25" customHeight="1" x14ac:dyDescent="0.65">
      <c r="C70" s="54"/>
      <c r="D70" s="64"/>
      <c r="E70" s="54"/>
      <c r="F70" s="58"/>
      <c r="G70" s="58"/>
      <c r="H70" s="58"/>
      <c r="I70" s="54"/>
      <c r="J70" s="54"/>
      <c r="K70" s="54"/>
      <c r="L70" s="58"/>
      <c r="M70" s="54"/>
      <c r="N70" s="54"/>
    </row>
    <row r="71" spans="3:15" s="53" customFormat="1" ht="23.25" customHeight="1" x14ac:dyDescent="0.65">
      <c r="C71" s="54"/>
      <c r="D71" s="64"/>
      <c r="E71" s="54"/>
      <c r="F71" s="58"/>
      <c r="G71" s="58"/>
      <c r="H71" s="58"/>
      <c r="I71" s="54"/>
      <c r="J71" s="54"/>
      <c r="K71" s="54"/>
      <c r="L71" s="58"/>
      <c r="M71" s="54"/>
      <c r="N71" s="54"/>
      <c r="O71" s="60"/>
    </row>
    <row r="72" spans="3:15" s="53" customFormat="1" ht="23.25" customHeight="1" x14ac:dyDescent="0.65">
      <c r="C72" s="54"/>
      <c r="D72" s="64"/>
      <c r="E72" s="54"/>
      <c r="F72" s="58"/>
      <c r="G72" s="58"/>
      <c r="H72" s="58"/>
      <c r="I72" s="54"/>
      <c r="J72" s="54"/>
      <c r="K72" s="54"/>
      <c r="L72" s="58"/>
      <c r="M72" s="54"/>
      <c r="N72" s="54"/>
      <c r="O72" s="60"/>
    </row>
    <row r="73" spans="3:15" s="53" customFormat="1" ht="23.25" customHeight="1" x14ac:dyDescent="0.65">
      <c r="C73" s="54"/>
      <c r="D73" s="64"/>
      <c r="E73" s="54"/>
      <c r="F73" s="58"/>
      <c r="G73" s="58"/>
      <c r="H73" s="58"/>
      <c r="I73" s="54"/>
      <c r="J73" s="54"/>
      <c r="K73" s="54"/>
      <c r="L73" s="58"/>
      <c r="M73" s="54"/>
      <c r="N73" s="54"/>
      <c r="O73" s="60"/>
    </row>
    <row r="74" spans="3:15" s="53" customFormat="1" ht="23.25" customHeight="1" x14ac:dyDescent="0.65">
      <c r="C74" s="54"/>
      <c r="D74" s="64"/>
      <c r="E74" s="54"/>
      <c r="F74" s="58"/>
      <c r="G74" s="58"/>
      <c r="H74" s="58"/>
      <c r="I74" s="54"/>
      <c r="J74" s="54"/>
      <c r="K74" s="54"/>
      <c r="L74" s="58"/>
      <c r="M74" s="54"/>
      <c r="N74" s="54"/>
      <c r="O74" s="60"/>
    </row>
    <row r="75" spans="3:15" s="53" customFormat="1" ht="23.25" customHeight="1" x14ac:dyDescent="0.65">
      <c r="C75" s="54"/>
      <c r="D75" s="64"/>
      <c r="E75" s="54"/>
      <c r="F75" s="58"/>
      <c r="G75" s="58"/>
      <c r="H75" s="58"/>
      <c r="I75" s="54"/>
      <c r="J75" s="54"/>
      <c r="K75" s="54"/>
      <c r="L75" s="58"/>
      <c r="M75" s="54"/>
      <c r="N75" s="54"/>
      <c r="O75" s="60"/>
    </row>
    <row r="76" spans="3:15" s="53" customFormat="1" ht="23.25" customHeight="1" x14ac:dyDescent="0.65">
      <c r="C76" s="54"/>
      <c r="D76" s="64"/>
      <c r="E76" s="54"/>
      <c r="F76" s="58"/>
      <c r="G76" s="58"/>
      <c r="H76" s="58"/>
      <c r="I76" s="54"/>
      <c r="J76" s="54"/>
      <c r="K76" s="54"/>
      <c r="L76" s="58"/>
      <c r="M76" s="54"/>
      <c r="N76" s="54"/>
      <c r="O76" s="60"/>
    </row>
    <row r="77" spans="3:15" s="53" customFormat="1" x14ac:dyDescent="0.65">
      <c r="C77" s="54"/>
      <c r="D77" s="64"/>
      <c r="E77" s="54"/>
      <c r="F77" s="58"/>
      <c r="G77" s="58"/>
      <c r="H77" s="58"/>
      <c r="I77" s="54"/>
      <c r="J77" s="54"/>
      <c r="K77" s="54"/>
      <c r="L77" s="58"/>
      <c r="M77" s="54"/>
      <c r="N77" s="54"/>
      <c r="O77" s="60"/>
    </row>
    <row r="78" spans="3:15" s="53" customFormat="1" x14ac:dyDescent="0.65">
      <c r="C78" s="54"/>
      <c r="D78" s="64"/>
      <c r="E78" s="61"/>
      <c r="F78" s="62"/>
      <c r="G78" s="62"/>
      <c r="H78" s="62"/>
      <c r="I78" s="54"/>
      <c r="J78" s="54"/>
      <c r="K78" s="54"/>
      <c r="L78" s="58"/>
      <c r="M78" s="54"/>
      <c r="N78" s="54"/>
      <c r="O78" s="60"/>
    </row>
    <row r="79" spans="3:15" s="53" customFormat="1" x14ac:dyDescent="0.65">
      <c r="C79" s="54"/>
      <c r="D79" s="64"/>
      <c r="E79" s="54"/>
      <c r="F79" s="54"/>
      <c r="G79" s="54"/>
      <c r="H79" s="54"/>
      <c r="I79" s="54"/>
      <c r="J79" s="54"/>
      <c r="K79" s="54"/>
      <c r="L79" s="58"/>
      <c r="M79" s="54"/>
      <c r="N79" s="54"/>
      <c r="O79" s="60"/>
    </row>
    <row r="80" spans="3:15" s="53" customFormat="1" x14ac:dyDescent="0.65">
      <c r="C80" s="54"/>
      <c r="D80" s="64"/>
      <c r="E80" s="54"/>
      <c r="F80" s="54"/>
      <c r="G80" s="54"/>
      <c r="H80" s="54"/>
      <c r="I80" s="54"/>
      <c r="J80" s="54"/>
      <c r="K80" s="54"/>
      <c r="L80" s="58"/>
      <c r="M80" s="54"/>
      <c r="N80" s="54"/>
      <c r="O80" s="60"/>
    </row>
    <row r="81" spans="3:14" s="53" customFormat="1" x14ac:dyDescent="0.65">
      <c r="C81" s="54"/>
      <c r="D81" s="64"/>
      <c r="E81" s="54"/>
      <c r="F81" s="54"/>
      <c r="G81" s="54"/>
      <c r="H81" s="54"/>
      <c r="I81" s="54"/>
      <c r="J81" s="54"/>
      <c r="K81" s="54"/>
      <c r="L81" s="58"/>
      <c r="M81" s="54"/>
      <c r="N81" s="54"/>
    </row>
    <row r="82" spans="3:14" s="53" customFormat="1" x14ac:dyDescent="0.65">
      <c r="C82" s="54"/>
      <c r="D82" s="64"/>
      <c r="E82" s="54"/>
      <c r="F82" s="54"/>
      <c r="G82" s="54"/>
      <c r="H82" s="54"/>
      <c r="I82" s="54"/>
      <c r="J82" s="54"/>
      <c r="K82" s="54"/>
      <c r="L82" s="58"/>
      <c r="M82" s="54"/>
      <c r="N82" s="54"/>
    </row>
    <row r="83" spans="3:14" s="53" customFormat="1" x14ac:dyDescent="0.65">
      <c r="C83" s="54"/>
      <c r="D83" s="64"/>
      <c r="E83" s="55"/>
      <c r="F83" s="54"/>
      <c r="G83" s="54"/>
      <c r="H83" s="54"/>
      <c r="I83" s="54"/>
      <c r="J83" s="54"/>
      <c r="K83" s="61"/>
      <c r="L83" s="62"/>
      <c r="M83" s="54"/>
      <c r="N83" s="54"/>
    </row>
    <row r="84" spans="3:14" s="53" customFormat="1" x14ac:dyDescent="0.65">
      <c r="C84" s="54"/>
      <c r="D84" s="64"/>
      <c r="F84" s="55"/>
      <c r="G84" s="54"/>
      <c r="H84" s="55"/>
      <c r="I84" s="56"/>
      <c r="J84" s="56"/>
      <c r="K84" s="56"/>
      <c r="L84" s="56"/>
      <c r="M84" s="54"/>
      <c r="N84" s="57"/>
    </row>
    <row r="85" spans="3:14" s="53" customFormat="1" ht="21.75" customHeight="1" x14ac:dyDescent="0.65">
      <c r="C85" s="54"/>
      <c r="D85" s="64"/>
      <c r="E85" s="55"/>
      <c r="F85" s="55"/>
      <c r="G85" s="55"/>
      <c r="H85" s="55"/>
      <c r="I85" s="56"/>
      <c r="J85" s="56"/>
      <c r="K85" s="56"/>
      <c r="L85" s="56"/>
      <c r="M85" s="54"/>
      <c r="N85" s="57"/>
    </row>
    <row r="86" spans="3:14" s="53" customFormat="1" x14ac:dyDescent="0.65">
      <c r="C86" s="54"/>
      <c r="D86" s="64"/>
      <c r="E86" s="55"/>
      <c r="F86" s="55"/>
      <c r="G86" s="55"/>
      <c r="H86" s="55"/>
      <c r="I86" s="56"/>
      <c r="J86" s="56"/>
      <c r="K86" s="56"/>
      <c r="L86" s="56"/>
      <c r="M86" s="54"/>
      <c r="N86" s="57"/>
    </row>
    <row r="87" spans="3:14" s="53" customFormat="1" x14ac:dyDescent="0.65">
      <c r="C87" s="54"/>
      <c r="D87" s="64"/>
      <c r="E87" s="55"/>
      <c r="F87" s="55"/>
      <c r="G87" s="55"/>
      <c r="H87" s="55"/>
      <c r="I87" s="56"/>
      <c r="J87" s="56"/>
      <c r="K87" s="56"/>
      <c r="L87" s="56"/>
      <c r="M87" s="54"/>
      <c r="N87" s="57"/>
    </row>
    <row r="88" spans="3:14" s="53" customFormat="1" x14ac:dyDescent="0.65">
      <c r="C88" s="54"/>
      <c r="D88" s="64"/>
      <c r="E88" s="55"/>
      <c r="F88" s="55"/>
      <c r="G88" s="55"/>
      <c r="H88" s="55"/>
      <c r="I88" s="56"/>
      <c r="J88" s="56"/>
      <c r="K88" s="56"/>
      <c r="L88" s="56"/>
      <c r="M88" s="54"/>
      <c r="N88" s="57"/>
    </row>
    <row r="89" spans="3:14" s="53" customFormat="1" x14ac:dyDescent="0.65">
      <c r="C89" s="54"/>
      <c r="D89" s="64"/>
      <c r="E89" s="55"/>
      <c r="F89" s="55"/>
      <c r="G89" s="55"/>
      <c r="H89" s="55"/>
      <c r="I89" s="56"/>
      <c r="J89" s="56"/>
      <c r="K89" s="56"/>
      <c r="L89" s="56"/>
      <c r="M89" s="54"/>
      <c r="N89" s="57"/>
    </row>
    <row r="90" spans="3:14" s="53" customFormat="1" x14ac:dyDescent="0.65">
      <c r="C90" s="54"/>
      <c r="D90" s="64"/>
      <c r="E90" s="55"/>
      <c r="F90" s="55"/>
      <c r="G90" s="55"/>
      <c r="H90" s="55"/>
      <c r="I90" s="56"/>
      <c r="J90" s="56"/>
      <c r="K90" s="56"/>
      <c r="L90" s="56"/>
      <c r="M90" s="54"/>
      <c r="N90" s="57"/>
    </row>
    <row r="91" spans="3:14" s="53" customFormat="1" x14ac:dyDescent="0.65">
      <c r="C91" s="54"/>
      <c r="D91" s="64"/>
      <c r="E91" s="55"/>
      <c r="F91" s="55"/>
      <c r="G91" s="55"/>
      <c r="H91" s="55"/>
      <c r="I91" s="56"/>
      <c r="J91" s="56"/>
      <c r="K91" s="56"/>
      <c r="L91" s="56"/>
      <c r="M91" s="54"/>
      <c r="N91" s="57"/>
    </row>
    <row r="92" spans="3:14" s="53" customFormat="1" x14ac:dyDescent="0.65">
      <c r="C92" s="54"/>
      <c r="D92" s="64"/>
      <c r="E92" s="55"/>
      <c r="F92" s="55"/>
      <c r="G92" s="55"/>
      <c r="H92" s="55"/>
      <c r="I92" s="56"/>
      <c r="J92" s="56"/>
      <c r="K92" s="56"/>
      <c r="L92" s="56"/>
      <c r="M92" s="54"/>
      <c r="N92" s="57"/>
    </row>
    <row r="93" spans="3:14" s="53" customFormat="1" x14ac:dyDescent="0.65">
      <c r="C93" s="54"/>
      <c r="D93" s="64"/>
      <c r="E93" s="55"/>
      <c r="F93" s="55"/>
      <c r="G93" s="55"/>
      <c r="H93" s="55"/>
      <c r="I93" s="56"/>
      <c r="J93" s="56"/>
      <c r="K93" s="56"/>
      <c r="L93" s="56"/>
      <c r="M93" s="54"/>
      <c r="N93" s="57"/>
    </row>
    <row r="94" spans="3:14" s="53" customFormat="1" x14ac:dyDescent="0.65">
      <c r="C94" s="54"/>
      <c r="D94" s="64"/>
      <c r="E94" s="55"/>
      <c r="F94" s="55"/>
      <c r="G94" s="55"/>
      <c r="H94" s="55"/>
      <c r="I94" s="56"/>
      <c r="J94" s="56"/>
      <c r="K94" s="56"/>
      <c r="L94" s="56"/>
      <c r="M94" s="54"/>
      <c r="N94" s="57"/>
    </row>
    <row r="95" spans="3:14" s="53" customFormat="1" x14ac:dyDescent="0.65">
      <c r="C95" s="54"/>
      <c r="D95" s="64"/>
      <c r="E95" s="55"/>
      <c r="F95" s="55"/>
      <c r="G95" s="55"/>
      <c r="H95" s="55"/>
      <c r="I95" s="56"/>
      <c r="J95" s="56"/>
      <c r="K95" s="56"/>
      <c r="L95" s="56"/>
      <c r="M95" s="54"/>
      <c r="N95" s="57"/>
    </row>
    <row r="96" spans="3:14" s="53" customFormat="1" x14ac:dyDescent="0.65">
      <c r="C96" s="54"/>
      <c r="D96" s="64"/>
      <c r="E96" s="55"/>
      <c r="F96" s="55"/>
      <c r="G96" s="55"/>
      <c r="H96" s="55"/>
      <c r="I96" s="56"/>
      <c r="J96" s="56"/>
      <c r="K96" s="56"/>
      <c r="L96" s="56"/>
      <c r="M96" s="54"/>
      <c r="N96" s="57"/>
    </row>
    <row r="97" spans="3:14" s="53" customFormat="1" x14ac:dyDescent="0.65">
      <c r="C97" s="54"/>
      <c r="D97" s="64"/>
      <c r="E97" s="55"/>
      <c r="F97" s="55"/>
      <c r="G97" s="55"/>
      <c r="H97" s="55"/>
      <c r="I97" s="56"/>
      <c r="J97" s="56"/>
      <c r="K97" s="56"/>
      <c r="L97" s="56"/>
      <c r="M97" s="54"/>
      <c r="N97" s="57"/>
    </row>
    <row r="98" spans="3:14" s="53" customFormat="1" x14ac:dyDescent="0.65">
      <c r="C98" s="54"/>
      <c r="D98" s="64"/>
      <c r="E98" s="55"/>
      <c r="F98" s="55"/>
      <c r="G98" s="55"/>
      <c r="H98" s="55"/>
      <c r="I98" s="56"/>
      <c r="J98" s="56"/>
      <c r="K98" s="56"/>
      <c r="L98" s="56"/>
      <c r="M98" s="54"/>
      <c r="N98" s="57"/>
    </row>
    <row r="99" spans="3:14" s="53" customFormat="1" x14ac:dyDescent="0.65">
      <c r="C99" s="54"/>
      <c r="D99" s="64"/>
      <c r="E99" s="55"/>
      <c r="F99" s="55"/>
      <c r="G99" s="55"/>
      <c r="H99" s="55"/>
      <c r="I99" s="56"/>
      <c r="J99" s="56"/>
      <c r="K99" s="56"/>
      <c r="L99" s="56"/>
      <c r="M99" s="54"/>
      <c r="N99" s="57"/>
    </row>
    <row r="100" spans="3:14" s="53" customFormat="1" x14ac:dyDescent="0.65">
      <c r="C100" s="54"/>
      <c r="D100" s="64"/>
      <c r="E100" s="55"/>
      <c r="F100" s="55"/>
      <c r="G100" s="55"/>
      <c r="H100" s="55"/>
      <c r="I100" s="56"/>
      <c r="J100" s="56"/>
      <c r="K100" s="56"/>
      <c r="L100" s="56"/>
      <c r="M100" s="54"/>
      <c r="N100" s="57"/>
    </row>
    <row r="101" spans="3:14" s="53" customFormat="1" x14ac:dyDescent="0.65">
      <c r="C101" s="54"/>
      <c r="D101" s="64"/>
      <c r="E101" s="55"/>
      <c r="F101" s="55"/>
      <c r="G101" s="55"/>
      <c r="H101" s="55"/>
      <c r="I101" s="56"/>
      <c r="J101" s="56"/>
      <c r="K101" s="56"/>
      <c r="L101" s="56"/>
      <c r="M101" s="54"/>
      <c r="N101" s="57"/>
    </row>
  </sheetData>
  <mergeCells count="11">
    <mergeCell ref="M60:M63"/>
    <mergeCell ref="N60:N63"/>
    <mergeCell ref="B1:N1"/>
    <mergeCell ref="B2:N2"/>
    <mergeCell ref="A4:N4"/>
    <mergeCell ref="M53:M59"/>
    <mergeCell ref="N53:N59"/>
    <mergeCell ref="A47:F47"/>
    <mergeCell ref="A48:F48"/>
    <mergeCell ref="A49:F49"/>
    <mergeCell ref="G58:H58"/>
  </mergeCells>
  <dataValidations count="1">
    <dataValidation type="whole" allowBlank="1" showErrorMessage="1" error="ចំនួនកម្មករគឺនៅចន្លោះពី ០ ទៅ​ 3០០០០ នាក់" sqref="I84:L1048576 F53:F77 F83:J83 I46:K46 I58:I82 G59:H77 J52:J82 I47:I52 G84 J47:L51 I5:L18 E79:H82 I20:L45" xr:uid="{00000000-0002-0000-0000-000000000000}">
      <formula1>0</formula1>
      <formula2>30000</formula2>
    </dataValidation>
  </dataValidations>
  <pageMargins left="0.7" right="0.7" top="0" bottom="0" header="0" footer="0"/>
  <pageSetup paperSize="9" scale="4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sqref="A1:P5"/>
    </sheetView>
  </sheetViews>
  <sheetFormatPr defaultRowHeight="15" x14ac:dyDescent="0.25"/>
  <cols>
    <col min="3" max="3" width="30.5703125" customWidth="1"/>
    <col min="4" max="4" width="17" customWidth="1"/>
    <col min="5" max="5" width="14.140625" customWidth="1"/>
    <col min="10" max="10" width="31.7109375" customWidth="1"/>
    <col min="11" max="11" width="30.140625" customWidth="1"/>
    <col min="13" max="13" width="14.28515625" customWidth="1"/>
    <col min="14" max="14" width="17.7109375" customWidth="1"/>
    <col min="15" max="15" width="23.28515625" customWidth="1"/>
    <col min="16" max="16" width="14.28515625" customWidth="1"/>
  </cols>
  <sheetData>
    <row r="1" spans="1:16" x14ac:dyDescent="0.25">
      <c r="A1" t="s">
        <v>0</v>
      </c>
      <c r="B1" t="s">
        <v>20</v>
      </c>
      <c r="C1" t="s">
        <v>11</v>
      </c>
      <c r="D1" t="s">
        <v>6</v>
      </c>
      <c r="E1" t="s">
        <v>1</v>
      </c>
      <c r="F1" t="s">
        <v>9</v>
      </c>
      <c r="G1" t="s">
        <v>10</v>
      </c>
      <c r="H1" t="s">
        <v>2</v>
      </c>
      <c r="I1" t="s">
        <v>3</v>
      </c>
      <c r="J1" t="s">
        <v>4</v>
      </c>
      <c r="K1" t="s">
        <v>5</v>
      </c>
      <c r="L1" t="s">
        <v>7</v>
      </c>
      <c r="M1" t="s">
        <v>15</v>
      </c>
      <c r="N1" t="s">
        <v>8</v>
      </c>
      <c r="O1" t="s">
        <v>16</v>
      </c>
      <c r="P1" t="s">
        <v>21</v>
      </c>
    </row>
    <row r="2" spans="1:16" x14ac:dyDescent="0.25">
      <c r="A2">
        <v>27</v>
      </c>
      <c r="B2" s="4">
        <v>43892</v>
      </c>
      <c r="C2" t="s">
        <v>91</v>
      </c>
      <c r="D2" t="s">
        <v>79</v>
      </c>
      <c r="E2" t="s">
        <v>80</v>
      </c>
      <c r="F2" s="4">
        <v>43874</v>
      </c>
      <c r="G2" s="4">
        <v>43890</v>
      </c>
      <c r="H2">
        <v>16</v>
      </c>
      <c r="I2">
        <v>16</v>
      </c>
      <c r="J2">
        <v>3020</v>
      </c>
      <c r="K2">
        <v>2751</v>
      </c>
      <c r="L2" t="s">
        <v>12</v>
      </c>
      <c r="M2" t="s">
        <v>54</v>
      </c>
      <c r="N2" t="s">
        <v>82</v>
      </c>
      <c r="O2" t="s">
        <v>92</v>
      </c>
      <c r="P2" t="s">
        <v>23</v>
      </c>
    </row>
    <row r="3" spans="1:16" x14ac:dyDescent="0.25">
      <c r="A3">
        <v>24</v>
      </c>
      <c r="B3" s="4">
        <v>43892</v>
      </c>
      <c r="C3" t="s">
        <v>78</v>
      </c>
      <c r="D3" t="s">
        <v>79</v>
      </c>
      <c r="E3" t="s">
        <v>80</v>
      </c>
      <c r="F3" s="4">
        <v>43874</v>
      </c>
      <c r="G3" s="4">
        <v>43878</v>
      </c>
      <c r="H3">
        <v>938</v>
      </c>
      <c r="I3">
        <v>800</v>
      </c>
      <c r="J3">
        <v>938</v>
      </c>
      <c r="K3">
        <v>800</v>
      </c>
      <c r="L3" t="s">
        <v>12</v>
      </c>
      <c r="M3" t="s">
        <v>81</v>
      </c>
      <c r="N3" t="s">
        <v>82</v>
      </c>
      <c r="O3" t="s">
        <v>83</v>
      </c>
      <c r="P3" t="s">
        <v>23</v>
      </c>
    </row>
    <row r="4" spans="1:16" ht="30" x14ac:dyDescent="0.25">
      <c r="A4">
        <v>23</v>
      </c>
      <c r="B4" s="4">
        <v>43892</v>
      </c>
      <c r="C4" s="5" t="s">
        <v>76</v>
      </c>
      <c r="D4" t="s">
        <v>72</v>
      </c>
      <c r="E4" t="s">
        <v>73</v>
      </c>
      <c r="F4" s="4">
        <v>43887</v>
      </c>
      <c r="G4" s="4">
        <v>43888</v>
      </c>
      <c r="H4">
        <v>1901</v>
      </c>
      <c r="I4">
        <v>1602</v>
      </c>
      <c r="J4">
        <v>1901</v>
      </c>
      <c r="K4">
        <v>1602</v>
      </c>
      <c r="L4" t="s">
        <v>12</v>
      </c>
      <c r="M4" t="s">
        <v>54</v>
      </c>
      <c r="N4" t="s">
        <v>74</v>
      </c>
      <c r="O4" t="s">
        <v>77</v>
      </c>
      <c r="P4" t="s">
        <v>23</v>
      </c>
    </row>
    <row r="5" spans="1:16" ht="30" x14ac:dyDescent="0.25">
      <c r="A5">
        <v>22</v>
      </c>
      <c r="B5" s="4">
        <v>43892</v>
      </c>
      <c r="C5" s="5" t="s">
        <v>71</v>
      </c>
      <c r="D5" t="s">
        <v>72</v>
      </c>
      <c r="E5" t="s">
        <v>73</v>
      </c>
      <c r="F5" s="4">
        <v>43886</v>
      </c>
      <c r="G5" s="4">
        <v>43888</v>
      </c>
      <c r="H5">
        <v>1020</v>
      </c>
      <c r="I5">
        <v>942</v>
      </c>
      <c r="J5">
        <v>1020</v>
      </c>
      <c r="K5">
        <v>942</v>
      </c>
      <c r="L5" t="s">
        <v>12</v>
      </c>
      <c r="M5" t="s">
        <v>54</v>
      </c>
      <c r="N5" t="s">
        <v>74</v>
      </c>
      <c r="O5" t="s">
        <v>75</v>
      </c>
      <c r="P5" t="s">
        <v>23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workbookViewId="0">
      <selection activeCell="B3" sqref="B2:B3"/>
    </sheetView>
  </sheetViews>
  <sheetFormatPr defaultRowHeight="15" x14ac:dyDescent="0.25"/>
  <cols>
    <col min="1" max="2" width="28.5703125" bestFit="1" customWidth="1"/>
  </cols>
  <sheetData>
    <row r="1" spans="1:2" ht="23.25" x14ac:dyDescent="0.65">
      <c r="A1" s="1" t="s">
        <v>7</v>
      </c>
      <c r="B1" s="1" t="s">
        <v>21</v>
      </c>
    </row>
    <row r="2" spans="1:2" ht="23.25" x14ac:dyDescent="0.65">
      <c r="A2" s="1" t="s">
        <v>12</v>
      </c>
      <c r="B2" s="1" t="s">
        <v>22</v>
      </c>
    </row>
    <row r="3" spans="1:2" ht="23.25" x14ac:dyDescent="0.65">
      <c r="A3" s="1" t="s">
        <v>13</v>
      </c>
      <c r="B3" s="1" t="s">
        <v>23</v>
      </c>
    </row>
    <row r="4" spans="1:2" ht="23.25" x14ac:dyDescent="0.65">
      <c r="A4" s="1" t="s">
        <v>14</v>
      </c>
    </row>
    <row r="5" spans="1:2" ht="23.25" x14ac:dyDescent="0.65">
      <c r="A5" s="1" t="s">
        <v>17</v>
      </c>
    </row>
    <row r="6" spans="1:2" ht="23.25" x14ac:dyDescent="0.65">
      <c r="A6" s="1" t="s">
        <v>18</v>
      </c>
    </row>
    <row r="7" spans="1:2" ht="23.25" x14ac:dyDescent="0.65">
      <c r="A7" s="1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3"/>
  <sheetViews>
    <sheetView zoomScale="40" zoomScaleNormal="40" workbookViewId="0">
      <selection activeCell="A17" sqref="A17:XFD18"/>
    </sheetView>
  </sheetViews>
  <sheetFormatPr defaultColWidth="9.140625" defaultRowHeight="23.25" x14ac:dyDescent="0.65"/>
  <cols>
    <col min="1" max="2" width="7.42578125" style="7" bestFit="1" customWidth="1"/>
    <col min="3" max="3" width="54.28515625" style="6" customWidth="1"/>
    <col min="4" max="4" width="13.42578125" style="6" customWidth="1"/>
    <col min="5" max="5" width="22.5703125" style="2" customWidth="1"/>
    <col min="6" max="7" width="24.5703125" style="2" customWidth="1"/>
    <col min="8" max="8" width="24.5703125" style="2" hidden="1" customWidth="1"/>
    <col min="9" max="9" width="18.28515625" style="3" customWidth="1"/>
    <col min="10" max="10" width="12.28515625" style="3" customWidth="1"/>
    <col min="11" max="11" width="12.140625" style="3" customWidth="1"/>
    <col min="12" max="12" width="12.28515625" style="3" customWidth="1"/>
    <col min="13" max="13" width="21.42578125" style="6" customWidth="1"/>
    <col min="14" max="14" width="36.28515625" style="8" customWidth="1"/>
    <col min="15" max="18" width="9.140625" style="7" customWidth="1"/>
    <col min="19" max="16384" width="9.140625" style="7"/>
  </cols>
  <sheetData>
    <row r="1" spans="1:20" ht="42.75" customHeight="1" x14ac:dyDescent="0.25">
      <c r="B1" s="86" t="s">
        <v>190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20" ht="31.9" customHeight="1" x14ac:dyDescent="0.25">
      <c r="B2" s="87" t="str">
        <f>'អនុញ្ញាតព្យួរថ្ងៃទី ១០ មករា'!B2</f>
        <v>ថ្ងៃទី១០ ខែមករា ឆ្នាំ២០២៣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20" customFormat="1" ht="116.25" x14ac:dyDescent="0.25">
      <c r="A3" s="10" t="s">
        <v>138</v>
      </c>
      <c r="B3" s="10" t="s">
        <v>0</v>
      </c>
      <c r="C3" s="11" t="s">
        <v>11</v>
      </c>
      <c r="D3" s="11" t="s">
        <v>1</v>
      </c>
      <c r="E3" s="11" t="s">
        <v>9</v>
      </c>
      <c r="F3" s="11" t="s">
        <v>10</v>
      </c>
      <c r="G3" s="33" t="s">
        <v>197</v>
      </c>
      <c r="H3" s="11" t="s">
        <v>198</v>
      </c>
      <c r="I3" s="10" t="s">
        <v>2</v>
      </c>
      <c r="J3" s="10" t="s">
        <v>3</v>
      </c>
      <c r="K3" s="10" t="s">
        <v>4</v>
      </c>
      <c r="L3" s="10" t="s">
        <v>5</v>
      </c>
      <c r="M3" s="11" t="s">
        <v>7</v>
      </c>
      <c r="N3" s="11" t="s">
        <v>8</v>
      </c>
    </row>
    <row r="4" spans="1:20" customFormat="1" ht="23.25" customHeight="1" x14ac:dyDescent="0.25">
      <c r="A4" s="98" t="s">
        <v>136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</row>
    <row r="5" spans="1:20" s="9" customFormat="1" ht="32.25" customHeight="1" x14ac:dyDescent="0.65">
      <c r="A5" s="34">
        <v>1</v>
      </c>
      <c r="B5" s="34">
        <v>1</v>
      </c>
      <c r="C5" s="71" t="s">
        <v>201</v>
      </c>
      <c r="D5" s="79" t="s">
        <v>80</v>
      </c>
      <c r="E5" s="70">
        <v>44936</v>
      </c>
      <c r="F5" s="70">
        <v>44947</v>
      </c>
      <c r="G5" s="66">
        <v>12</v>
      </c>
      <c r="H5" s="66">
        <v>3</v>
      </c>
      <c r="I5" s="72">
        <v>803</v>
      </c>
      <c r="J5" s="73">
        <v>678</v>
      </c>
      <c r="K5" s="73">
        <v>938</v>
      </c>
      <c r="L5" s="73">
        <v>809</v>
      </c>
      <c r="M5" s="71" t="s">
        <v>139</v>
      </c>
      <c r="N5" s="71" t="s">
        <v>64</v>
      </c>
      <c r="O5" s="1"/>
      <c r="P5"/>
      <c r="Q5"/>
    </row>
    <row r="6" spans="1:20" s="9" customFormat="1" ht="32.25" customHeight="1" x14ac:dyDescent="0.65">
      <c r="A6" s="34"/>
      <c r="B6" s="34"/>
      <c r="C6" s="71"/>
      <c r="D6" s="79"/>
      <c r="E6" s="70"/>
      <c r="F6" s="70"/>
      <c r="G6" s="66"/>
      <c r="H6" s="66"/>
      <c r="I6" s="72"/>
      <c r="J6" s="73"/>
      <c r="K6" s="73"/>
      <c r="L6" s="73"/>
      <c r="M6" s="71"/>
      <c r="N6" s="71"/>
      <c r="O6" s="1"/>
      <c r="P6"/>
      <c r="Q6"/>
    </row>
    <row r="7" spans="1:20" s="9" customFormat="1" ht="30.75" customHeight="1" x14ac:dyDescent="0.65">
      <c r="A7" s="34"/>
      <c r="B7" s="34"/>
      <c r="C7" s="71"/>
      <c r="D7" s="79"/>
      <c r="E7" s="70"/>
      <c r="F7" s="70"/>
      <c r="G7" s="66"/>
      <c r="H7" s="66"/>
      <c r="I7" s="72"/>
      <c r="J7" s="73"/>
      <c r="K7" s="73"/>
      <c r="L7" s="73"/>
      <c r="M7" s="71"/>
      <c r="N7" s="71"/>
      <c r="O7" s="1"/>
      <c r="P7"/>
      <c r="Q7"/>
    </row>
    <row r="8" spans="1:20" s="46" customFormat="1" ht="28.15" customHeight="1" x14ac:dyDescent="0.65">
      <c r="A8" s="34"/>
      <c r="B8" s="34"/>
      <c r="C8" s="18"/>
      <c r="D8" s="63"/>
      <c r="E8" s="70"/>
      <c r="F8" s="70"/>
      <c r="G8" s="66"/>
      <c r="H8" s="66"/>
      <c r="I8" s="72"/>
      <c r="J8" s="73"/>
      <c r="K8" s="73"/>
      <c r="L8" s="73"/>
      <c r="M8" s="18"/>
      <c r="N8" s="71"/>
      <c r="O8" s="1"/>
      <c r="P8" s="1"/>
      <c r="Q8" s="1"/>
      <c r="T8" s="9"/>
    </row>
    <row r="9" spans="1:20" s="46" customFormat="1" ht="28.5" customHeight="1" x14ac:dyDescent="0.65">
      <c r="A9" s="34"/>
      <c r="B9" s="34"/>
      <c r="C9" s="18"/>
      <c r="D9" s="63"/>
      <c r="E9" s="70"/>
      <c r="F9" s="70"/>
      <c r="G9" s="66"/>
      <c r="H9" s="66"/>
      <c r="I9" s="72"/>
      <c r="J9" s="73"/>
      <c r="K9" s="73"/>
      <c r="L9" s="73"/>
      <c r="M9" s="18"/>
      <c r="N9" s="71"/>
      <c r="O9" s="1"/>
      <c r="P9" s="1"/>
      <c r="Q9" s="1"/>
      <c r="T9" s="9"/>
    </row>
    <row r="10" spans="1:20" customFormat="1" ht="23.25" customHeight="1" x14ac:dyDescent="0.65">
      <c r="A10" s="12"/>
      <c r="B10" s="12"/>
      <c r="C10" s="18"/>
      <c r="D10" s="63"/>
      <c r="E10" s="19"/>
      <c r="F10" s="19"/>
      <c r="G10" s="66"/>
      <c r="H10" s="66"/>
      <c r="I10" s="66"/>
      <c r="J10" s="66"/>
      <c r="K10" s="66"/>
      <c r="L10" s="66"/>
      <c r="M10" s="18"/>
      <c r="N10" s="18"/>
    </row>
    <row r="11" spans="1:20" customFormat="1" ht="23.25" customHeight="1" x14ac:dyDescent="0.65">
      <c r="A11" s="12"/>
      <c r="B11" s="12"/>
      <c r="C11" s="18"/>
      <c r="D11" s="18"/>
      <c r="E11" s="19"/>
      <c r="F11" s="19"/>
      <c r="G11" s="20"/>
      <c r="H11" s="20"/>
      <c r="I11" s="20"/>
      <c r="J11" s="20"/>
      <c r="K11" s="20"/>
      <c r="L11" s="20"/>
      <c r="M11" s="18"/>
      <c r="N11" s="21"/>
    </row>
    <row r="12" spans="1:20" customFormat="1" ht="23.25" customHeight="1" x14ac:dyDescent="0.65">
      <c r="A12" s="12"/>
      <c r="B12" s="12"/>
      <c r="C12" s="18"/>
      <c r="D12" s="18"/>
      <c r="E12" s="19"/>
      <c r="F12" s="19"/>
      <c r="G12" s="19"/>
      <c r="H12" s="19"/>
      <c r="I12" s="20"/>
      <c r="J12" s="20"/>
      <c r="K12" s="20"/>
      <c r="L12" s="20"/>
      <c r="M12" s="18"/>
      <c r="N12" s="21"/>
    </row>
    <row r="13" spans="1:20" customFormat="1" ht="23.25" customHeight="1" x14ac:dyDescent="0.65">
      <c r="A13" s="12"/>
      <c r="B13" s="12"/>
      <c r="C13" s="18"/>
      <c r="D13" s="18"/>
      <c r="E13" s="19"/>
      <c r="F13" s="19"/>
      <c r="G13" s="19"/>
      <c r="H13" s="19"/>
      <c r="I13" s="20"/>
      <c r="J13" s="20"/>
      <c r="K13" s="20"/>
      <c r="L13" s="20"/>
      <c r="M13" s="18"/>
      <c r="N13" s="21"/>
    </row>
    <row r="14" spans="1:20" customFormat="1" ht="23.25" customHeight="1" x14ac:dyDescent="0.65">
      <c r="A14" s="12"/>
      <c r="B14" s="12"/>
      <c r="C14" s="18"/>
      <c r="D14" s="18"/>
      <c r="E14" s="19"/>
      <c r="F14" s="19"/>
      <c r="G14" s="19"/>
      <c r="H14" s="19"/>
      <c r="I14" s="20"/>
      <c r="J14" s="20"/>
      <c r="K14" s="20"/>
      <c r="L14" s="20"/>
      <c r="M14" s="18"/>
      <c r="N14" s="21"/>
    </row>
    <row r="15" spans="1:20" customFormat="1" ht="26.25" customHeight="1" x14ac:dyDescent="0.25">
      <c r="A15" s="30" t="s">
        <v>137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</row>
    <row r="16" spans="1:20" s="9" customFormat="1" ht="32.25" customHeight="1" x14ac:dyDescent="0.65">
      <c r="A16" s="34">
        <v>2</v>
      </c>
      <c r="B16" s="34">
        <v>1</v>
      </c>
      <c r="C16" s="71" t="s">
        <v>203</v>
      </c>
      <c r="D16" s="79" t="s">
        <v>150</v>
      </c>
      <c r="E16" s="70">
        <v>44936</v>
      </c>
      <c r="F16" s="70">
        <v>44966</v>
      </c>
      <c r="G16" s="66">
        <v>31</v>
      </c>
      <c r="H16" s="66">
        <v>5</v>
      </c>
      <c r="I16" s="72">
        <v>1241</v>
      </c>
      <c r="J16" s="73">
        <v>1050</v>
      </c>
      <c r="K16" s="73">
        <v>1446</v>
      </c>
      <c r="L16" s="73">
        <v>1211</v>
      </c>
      <c r="M16" s="71" t="s">
        <v>139</v>
      </c>
      <c r="N16" s="71" t="s">
        <v>64</v>
      </c>
      <c r="O16" s="1"/>
      <c r="P16"/>
      <c r="Q16"/>
    </row>
    <row r="17" spans="1:21" s="9" customFormat="1" ht="32.25" customHeight="1" x14ac:dyDescent="0.65">
      <c r="A17" s="34"/>
      <c r="B17" s="34"/>
      <c r="C17" s="71"/>
      <c r="D17" s="79"/>
      <c r="E17" s="70"/>
      <c r="F17" s="70"/>
      <c r="G17" s="66"/>
      <c r="H17" s="66"/>
      <c r="I17" s="72"/>
      <c r="J17" s="73"/>
      <c r="K17" s="73"/>
      <c r="L17" s="73"/>
      <c r="M17" s="71"/>
      <c r="N17" s="71"/>
      <c r="O17" s="1"/>
      <c r="P17"/>
      <c r="Q17"/>
    </row>
    <row r="18" spans="1:21" s="9" customFormat="1" ht="32.25" customHeight="1" x14ac:dyDescent="0.65">
      <c r="A18" s="34"/>
      <c r="B18" s="34"/>
      <c r="C18" s="71"/>
      <c r="D18" s="79"/>
      <c r="E18" s="70"/>
      <c r="F18" s="70"/>
      <c r="G18" s="66"/>
      <c r="H18" s="66"/>
      <c r="I18" s="72"/>
      <c r="J18" s="73"/>
      <c r="K18" s="73"/>
      <c r="L18" s="73"/>
      <c r="M18" s="71"/>
      <c r="N18" s="71"/>
      <c r="O18" s="1"/>
      <c r="P18"/>
      <c r="Q18"/>
    </row>
    <row r="19" spans="1:21" s="9" customFormat="1" ht="32.25" customHeight="1" x14ac:dyDescent="0.65">
      <c r="A19" s="34"/>
      <c r="B19" s="34"/>
      <c r="C19" s="71"/>
      <c r="D19" s="79"/>
      <c r="E19" s="70"/>
      <c r="F19" s="70"/>
      <c r="G19" s="66"/>
      <c r="H19" s="66"/>
      <c r="I19" s="72"/>
      <c r="J19" s="73"/>
      <c r="K19" s="73"/>
      <c r="L19" s="73"/>
      <c r="M19" s="71"/>
      <c r="N19" s="71"/>
      <c r="O19" s="1"/>
      <c r="P19"/>
      <c r="Q19"/>
    </row>
    <row r="20" spans="1:21" s="9" customFormat="1" ht="32.450000000000003" customHeight="1" x14ac:dyDescent="0.65">
      <c r="A20" s="34"/>
      <c r="B20" s="34"/>
      <c r="C20" s="71"/>
      <c r="D20" s="79"/>
      <c r="E20" s="70"/>
      <c r="F20" s="70"/>
      <c r="G20" s="66"/>
      <c r="H20" s="66"/>
      <c r="I20" s="72"/>
      <c r="J20" s="73"/>
      <c r="K20" s="73"/>
      <c r="L20" s="73"/>
      <c r="M20" s="71"/>
      <c r="N20" s="71"/>
      <c r="O20" s="1"/>
      <c r="P20"/>
      <c r="Q20"/>
    </row>
    <row r="21" spans="1:21" s="9" customFormat="1" ht="32.450000000000003" customHeight="1" x14ac:dyDescent="0.65">
      <c r="A21" s="34"/>
      <c r="B21" s="34"/>
      <c r="C21" s="71"/>
      <c r="D21" s="79"/>
      <c r="E21" s="70"/>
      <c r="F21" s="70"/>
      <c r="G21" s="66"/>
      <c r="H21" s="66"/>
      <c r="I21" s="72"/>
      <c r="J21" s="73"/>
      <c r="K21" s="73"/>
      <c r="L21" s="73"/>
      <c r="M21" s="71"/>
      <c r="N21" s="71"/>
      <c r="O21" s="1"/>
      <c r="P21"/>
      <c r="Q21"/>
    </row>
    <row r="22" spans="1:21" s="9" customFormat="1" ht="28.5" customHeight="1" x14ac:dyDescent="0.65">
      <c r="A22" s="12"/>
      <c r="B22" s="12"/>
      <c r="C22" s="18"/>
      <c r="D22" s="63"/>
      <c r="E22" s="19"/>
      <c r="F22" s="19"/>
      <c r="G22" s="66"/>
      <c r="H22" s="66"/>
      <c r="I22" s="68"/>
      <c r="J22" s="68"/>
      <c r="K22" s="69"/>
      <c r="L22" s="69"/>
      <c r="M22" s="18"/>
      <c r="N22" s="21"/>
      <c r="O22"/>
      <c r="P22"/>
      <c r="Q22"/>
    </row>
    <row r="23" spans="1:21" s="9" customFormat="1" ht="28.5" customHeight="1" x14ac:dyDescent="0.65">
      <c r="A23" s="12"/>
      <c r="B23" s="12"/>
      <c r="C23" s="18"/>
      <c r="D23" s="63"/>
      <c r="E23" s="19"/>
      <c r="F23" s="19"/>
      <c r="G23" s="66"/>
      <c r="H23" s="66"/>
      <c r="I23" s="68"/>
      <c r="J23" s="68"/>
      <c r="K23" s="69"/>
      <c r="L23" s="69"/>
      <c r="M23" s="18"/>
      <c r="N23" s="21"/>
      <c r="O23"/>
      <c r="P23"/>
      <c r="Q23"/>
    </row>
    <row r="24" spans="1:21" s="9" customFormat="1" ht="28.5" customHeight="1" x14ac:dyDescent="0.65">
      <c r="A24" s="12"/>
      <c r="B24" s="12"/>
      <c r="C24" s="18"/>
      <c r="D24" s="63"/>
      <c r="E24" s="19"/>
      <c r="F24" s="19"/>
      <c r="G24" s="66"/>
      <c r="H24" s="66"/>
      <c r="I24" s="68"/>
      <c r="J24" s="68"/>
      <c r="K24" s="69"/>
      <c r="L24" s="69"/>
      <c r="M24" s="18"/>
      <c r="N24" s="21"/>
      <c r="O24"/>
      <c r="P24"/>
      <c r="Q24"/>
    </row>
    <row r="25" spans="1:21" s="9" customFormat="1" ht="28.5" customHeight="1" x14ac:dyDescent="0.65">
      <c r="A25" s="12"/>
      <c r="B25" s="12"/>
      <c r="C25" s="18"/>
      <c r="D25" s="63"/>
      <c r="E25" s="19"/>
      <c r="F25" s="19"/>
      <c r="G25" s="66"/>
      <c r="H25" s="66"/>
      <c r="I25" s="68"/>
      <c r="J25" s="68"/>
      <c r="K25" s="69"/>
      <c r="L25" s="69"/>
      <c r="M25" s="18"/>
      <c r="N25" s="21"/>
      <c r="O25"/>
      <c r="P25"/>
      <c r="Q25"/>
    </row>
    <row r="26" spans="1:21" s="9" customFormat="1" ht="28.5" customHeight="1" x14ac:dyDescent="0.65">
      <c r="A26" s="12"/>
      <c r="B26" s="12"/>
      <c r="C26" s="18"/>
      <c r="D26" s="18"/>
      <c r="E26" s="19"/>
      <c r="F26" s="19"/>
      <c r="G26" s="20"/>
      <c r="H26" s="20"/>
      <c r="I26" s="20"/>
      <c r="J26" s="20"/>
      <c r="K26" s="20"/>
      <c r="L26" s="20"/>
      <c r="M26" s="18"/>
      <c r="N26" s="18"/>
      <c r="O26"/>
      <c r="P26"/>
      <c r="Q26"/>
    </row>
    <row r="27" spans="1:21" s="9" customFormat="1" ht="28.5" customHeight="1" x14ac:dyDescent="0.65">
      <c r="A27" s="12"/>
      <c r="B27" s="12"/>
      <c r="C27" s="18"/>
      <c r="D27" s="18"/>
      <c r="E27" s="19"/>
      <c r="F27" s="19"/>
      <c r="G27" s="20"/>
      <c r="H27" s="20"/>
      <c r="I27" s="20"/>
      <c r="J27" s="20"/>
      <c r="K27" s="20"/>
      <c r="L27" s="20"/>
      <c r="M27" s="18"/>
      <c r="N27" s="18"/>
      <c r="P27"/>
      <c r="Q27"/>
    </row>
    <row r="28" spans="1:21" s="9" customFormat="1" ht="28.5" customHeight="1" x14ac:dyDescent="0.65">
      <c r="A28" s="12"/>
      <c r="B28" s="12"/>
      <c r="C28" s="44"/>
      <c r="D28" s="18"/>
      <c r="E28" s="19"/>
      <c r="F28" s="19"/>
      <c r="G28" s="20"/>
      <c r="H28" s="20"/>
      <c r="I28" s="20"/>
      <c r="J28" s="20"/>
      <c r="K28" s="20"/>
      <c r="L28" s="20"/>
      <c r="M28" s="44"/>
      <c r="N28" s="21"/>
      <c r="P28"/>
      <c r="Q28"/>
    </row>
    <row r="29" spans="1:21" s="9" customFormat="1" ht="28.5" customHeight="1" x14ac:dyDescent="0.65">
      <c r="A29" s="12"/>
      <c r="B29" s="12"/>
      <c r="C29" s="18"/>
      <c r="D29" s="18"/>
      <c r="E29" s="19"/>
      <c r="F29" s="19"/>
      <c r="G29" s="19"/>
      <c r="H29" s="19"/>
      <c r="I29" s="20"/>
      <c r="J29" s="20"/>
      <c r="K29" s="20"/>
      <c r="L29" s="20"/>
      <c r="M29" s="18"/>
      <c r="N29" s="21"/>
      <c r="S29"/>
      <c r="T29"/>
      <c r="U29"/>
    </row>
    <row r="30" spans="1:21" x14ac:dyDescent="0.65">
      <c r="A30" s="12"/>
      <c r="B30" s="12"/>
      <c r="C30" s="18"/>
      <c r="D30" s="18"/>
      <c r="E30" s="19"/>
      <c r="F30" s="19"/>
      <c r="G30" s="19"/>
      <c r="H30" s="19"/>
      <c r="I30" s="20"/>
      <c r="J30" s="20"/>
      <c r="K30" s="20"/>
      <c r="L30" s="20"/>
      <c r="M30" s="18"/>
      <c r="N30" s="21"/>
      <c r="S30"/>
      <c r="T30"/>
      <c r="U30"/>
    </row>
    <row r="31" spans="1:21" x14ac:dyDescent="0.65">
      <c r="A31" s="12"/>
      <c r="B31" s="12"/>
      <c r="C31" s="18"/>
      <c r="D31" s="18"/>
      <c r="E31" s="19"/>
      <c r="F31" s="19"/>
      <c r="G31" s="19"/>
      <c r="H31" s="19"/>
      <c r="I31" s="20"/>
      <c r="J31" s="20"/>
      <c r="K31" s="20"/>
      <c r="L31" s="20"/>
      <c r="M31" s="18"/>
      <c r="N31" s="21"/>
      <c r="S31"/>
      <c r="T31"/>
      <c r="U31"/>
    </row>
    <row r="32" spans="1:21" x14ac:dyDescent="0.65">
      <c r="A32" s="91" t="s">
        <v>194</v>
      </c>
      <c r="B32" s="92"/>
      <c r="C32" s="92"/>
      <c r="D32" s="92"/>
      <c r="E32" s="92"/>
      <c r="F32" s="93"/>
      <c r="G32" s="27"/>
      <c r="H32" s="27"/>
      <c r="I32" s="23">
        <f>SUM(I5:I14)</f>
        <v>803</v>
      </c>
      <c r="J32" s="23">
        <f>SUM(J5:J14)</f>
        <v>678</v>
      </c>
      <c r="K32" s="23">
        <f>SUM(K5:K14)</f>
        <v>938</v>
      </c>
      <c r="L32" s="23">
        <f>SUM(L5:L14)</f>
        <v>809</v>
      </c>
      <c r="M32" s="13"/>
      <c r="N32" s="22"/>
    </row>
    <row r="33" spans="1:14" x14ac:dyDescent="0.65">
      <c r="A33" s="104" t="s">
        <v>193</v>
      </c>
      <c r="B33" s="104"/>
      <c r="C33" s="104"/>
      <c r="D33" s="104"/>
      <c r="E33" s="104"/>
      <c r="F33" s="104"/>
      <c r="G33" s="27"/>
      <c r="H33" s="27"/>
      <c r="I33" s="23">
        <f>SUM(I16:I31)</f>
        <v>1241</v>
      </c>
      <c r="J33" s="23">
        <f>SUM(J16:J31)</f>
        <v>1050</v>
      </c>
      <c r="K33" s="23">
        <f>SUM(K16:K31)</f>
        <v>1446</v>
      </c>
      <c r="L33" s="23">
        <f>SUM(L16:L31)</f>
        <v>1211</v>
      </c>
      <c r="M33" s="13"/>
      <c r="N33" s="22"/>
    </row>
    <row r="34" spans="1:14" x14ac:dyDescent="0.65">
      <c r="A34" s="105" t="s">
        <v>195</v>
      </c>
      <c r="B34" s="105"/>
      <c r="C34" s="105"/>
      <c r="D34" s="105"/>
      <c r="E34" s="105"/>
      <c r="F34" s="105"/>
      <c r="G34" s="17"/>
      <c r="H34" s="17"/>
      <c r="I34" s="24">
        <f>SUM(I32:I33)</f>
        <v>2044</v>
      </c>
      <c r="J34" s="24">
        <f t="shared" ref="J34:L34" si="0">SUM(J32:J33)</f>
        <v>1728</v>
      </c>
      <c r="K34" s="24">
        <f t="shared" si="0"/>
        <v>2384</v>
      </c>
      <c r="L34" s="24">
        <f t="shared" si="0"/>
        <v>2020</v>
      </c>
      <c r="M34" s="25"/>
      <c r="N34" s="26"/>
    </row>
    <row r="36" spans="1:14" s="9" customFormat="1" x14ac:dyDescent="0.65">
      <c r="C36" s="46"/>
      <c r="D36" s="46"/>
      <c r="E36" s="47"/>
      <c r="F36" s="47"/>
      <c r="G36" s="47"/>
      <c r="H36" s="47"/>
      <c r="I36" s="48"/>
      <c r="J36" s="48"/>
      <c r="K36" s="48"/>
      <c r="L36" s="48"/>
      <c r="M36" s="46"/>
      <c r="N36" s="49"/>
    </row>
    <row r="37" spans="1:14" s="9" customFormat="1" x14ac:dyDescent="0.65">
      <c r="C37" s="46"/>
      <c r="D37" s="46"/>
      <c r="E37" s="47"/>
      <c r="F37" s="47"/>
      <c r="G37" s="47"/>
      <c r="H37" s="47"/>
      <c r="I37" s="48"/>
      <c r="J37" s="48"/>
      <c r="K37" s="48"/>
      <c r="L37" s="48"/>
      <c r="M37" s="46"/>
      <c r="N37" s="49"/>
    </row>
    <row r="38" spans="1:14" s="9" customFormat="1" x14ac:dyDescent="0.65">
      <c r="C38" s="46"/>
      <c r="D38" s="46"/>
      <c r="E38" s="46" t="s">
        <v>151</v>
      </c>
      <c r="F38" s="50">
        <f>COUNTIF(D1:D110,"បន្ទាយមានជ័យ")</f>
        <v>0</v>
      </c>
      <c r="G38" s="50"/>
      <c r="H38" s="50"/>
      <c r="I38" s="46"/>
      <c r="J38" s="46">
        <v>1</v>
      </c>
      <c r="K38" s="46" t="s">
        <v>139</v>
      </c>
      <c r="L38" s="50">
        <f>COUNTIF(M1:M36,"កាត់ដេរ")</f>
        <v>2</v>
      </c>
      <c r="M38" s="101" t="s">
        <v>189</v>
      </c>
      <c r="N38" s="103">
        <f>SUM(L38:L44)</f>
        <v>2</v>
      </c>
    </row>
    <row r="39" spans="1:14" s="9" customFormat="1" x14ac:dyDescent="0.65">
      <c r="C39" s="46"/>
      <c r="D39" s="46"/>
      <c r="E39" s="46" t="s">
        <v>153</v>
      </c>
      <c r="F39" s="50">
        <f>COUNTIF(D1:D110,"បាត់ដំបង")</f>
        <v>0</v>
      </c>
      <c r="G39" s="50"/>
      <c r="H39" s="50"/>
      <c r="I39" s="46"/>
      <c r="J39" s="46">
        <v>2</v>
      </c>
      <c r="K39" s="46" t="s">
        <v>141</v>
      </c>
      <c r="L39" s="50">
        <f>COUNTIF(M1:M36,"ដេរស្បែកជើង")</f>
        <v>0</v>
      </c>
      <c r="M39" s="102"/>
      <c r="N39" s="102"/>
    </row>
    <row r="40" spans="1:14" s="9" customFormat="1" x14ac:dyDescent="0.65">
      <c r="C40" s="46"/>
      <c r="D40" s="46"/>
      <c r="E40" s="46" t="s">
        <v>154</v>
      </c>
      <c r="F40" s="50">
        <f>COUNTIF(D1:D110,"កំពង់ចាម")</f>
        <v>0</v>
      </c>
      <c r="G40" s="50"/>
      <c r="H40" s="50"/>
      <c r="I40" s="46"/>
      <c r="J40" s="46">
        <v>3</v>
      </c>
      <c r="K40" s="46" t="s">
        <v>144</v>
      </c>
      <c r="L40" s="50">
        <f>COUNTIF(M1:M36,"បោះពុម្ពលើសម្លៀកបំពាក់")</f>
        <v>0</v>
      </c>
      <c r="M40" s="102"/>
      <c r="N40" s="102"/>
    </row>
    <row r="41" spans="1:14" s="9" customFormat="1" x14ac:dyDescent="0.65">
      <c r="C41" s="46"/>
      <c r="D41" s="46"/>
      <c r="E41" s="46" t="s">
        <v>31</v>
      </c>
      <c r="F41" s="50">
        <f>COUNTIF(D1:D110,"កំពង់ឆ្នាំង")</f>
        <v>0</v>
      </c>
      <c r="G41" s="50"/>
      <c r="H41" s="50"/>
      <c r="I41" s="46"/>
      <c r="J41" s="46">
        <v>4</v>
      </c>
      <c r="K41" s="46" t="s">
        <v>145</v>
      </c>
      <c r="L41" s="50">
        <f>COUNTIF(M1:M36,"ប៉ាក់លើសម្លៀកបំពាក់")</f>
        <v>0</v>
      </c>
      <c r="M41" s="102"/>
      <c r="N41" s="102"/>
    </row>
    <row r="42" spans="1:14" s="9" customFormat="1" x14ac:dyDescent="0.65">
      <c r="C42" s="46"/>
      <c r="D42" s="46"/>
      <c r="E42" s="46" t="s">
        <v>26</v>
      </c>
      <c r="F42" s="50">
        <f>COUNTIF(D1:D110,"កំពង់ស្ពឺ")</f>
        <v>0</v>
      </c>
      <c r="G42" s="50"/>
      <c r="H42" s="50"/>
      <c r="I42" s="46"/>
      <c r="J42" s="46">
        <v>5</v>
      </c>
      <c r="K42" s="46" t="s">
        <v>155</v>
      </c>
      <c r="L42" s="50">
        <f>COUNTIF(M1:M36,"ផលិតផលិតផលអំបោះ")</f>
        <v>0</v>
      </c>
      <c r="M42" s="102"/>
      <c r="N42" s="102"/>
    </row>
    <row r="43" spans="1:14" s="9" customFormat="1" x14ac:dyDescent="0.65">
      <c r="C43" s="46"/>
      <c r="D43" s="46"/>
      <c r="E43" s="46" t="s">
        <v>156</v>
      </c>
      <c r="F43" s="50">
        <f>COUNTIF(D1:D110,"កំពង់ធំ")</f>
        <v>0</v>
      </c>
      <c r="G43" s="50"/>
      <c r="H43" s="50"/>
      <c r="I43" s="46"/>
      <c r="J43" s="46">
        <v>6</v>
      </c>
      <c r="K43" s="46" t="s">
        <v>147</v>
      </c>
      <c r="L43" s="50">
        <f>COUNTIF(M1:M36,"ផលិតផលធ្វើដំណើរ និងកាបូប")</f>
        <v>0</v>
      </c>
      <c r="M43" s="102"/>
      <c r="N43" s="102"/>
    </row>
    <row r="44" spans="1:14" s="9" customFormat="1" x14ac:dyDescent="0.65">
      <c r="C44" s="46"/>
      <c r="D44" s="46"/>
      <c r="E44" s="46" t="s">
        <v>157</v>
      </c>
      <c r="F44" s="50">
        <f>COUNTIF(D1:D110,"កំពត")</f>
        <v>0</v>
      </c>
      <c r="G44" s="50"/>
      <c r="H44" s="50"/>
      <c r="I44" s="46"/>
      <c r="J44" s="46">
        <v>7</v>
      </c>
      <c r="K44" s="46" t="s">
        <v>158</v>
      </c>
      <c r="L44" s="50">
        <f>COUNTIF(M1:M36,"តម្បាញ")</f>
        <v>0</v>
      </c>
      <c r="M44" s="102"/>
      <c r="N44" s="102"/>
    </row>
    <row r="45" spans="1:14" s="9" customFormat="1" x14ac:dyDescent="0.65">
      <c r="C45" s="46"/>
      <c r="D45" s="46"/>
      <c r="E45" s="46" t="s">
        <v>150</v>
      </c>
      <c r="F45" s="50">
        <f>COUNTIF(D1:D110,"កណ្ដាល")</f>
        <v>1</v>
      </c>
      <c r="G45" s="50"/>
      <c r="H45" s="50"/>
      <c r="I45" s="46"/>
      <c r="J45" s="46">
        <v>8</v>
      </c>
      <c r="K45" s="46" t="s">
        <v>143</v>
      </c>
      <c r="L45" s="50">
        <f>COUNTIF(M1:M36,"សណ្ឋាគារ")</f>
        <v>0</v>
      </c>
      <c r="M45" s="46"/>
      <c r="N45" s="46"/>
    </row>
    <row r="46" spans="1:14" s="9" customFormat="1" x14ac:dyDescent="0.65">
      <c r="C46" s="46"/>
      <c r="D46" s="46"/>
      <c r="E46" s="46" t="s">
        <v>159</v>
      </c>
      <c r="F46" s="50">
        <f>COUNTIF(D1:D110,"កោះកុង")</f>
        <v>0</v>
      </c>
      <c r="G46" s="50"/>
      <c r="H46" s="50"/>
      <c r="I46" s="46"/>
      <c r="J46" s="46">
        <v>9</v>
      </c>
      <c r="K46" s="46" t="s">
        <v>142</v>
      </c>
      <c r="L46" s="50">
        <f>COUNTIF(M1:M36,"ភ្នាក់ងារទេសចរណ៍")</f>
        <v>0</v>
      </c>
      <c r="M46" s="46"/>
      <c r="N46" s="46"/>
    </row>
    <row r="47" spans="1:14" s="9" customFormat="1" x14ac:dyDescent="0.65">
      <c r="C47" s="46"/>
      <c r="D47" s="46"/>
      <c r="E47" s="46" t="s">
        <v>160</v>
      </c>
      <c r="F47" s="50">
        <f>COUNTIF(D1:D110,"ក្រចេះ")</f>
        <v>0</v>
      </c>
      <c r="G47" s="50"/>
      <c r="H47" s="50"/>
      <c r="I47" s="46"/>
      <c r="J47" s="46">
        <v>10</v>
      </c>
      <c r="K47" s="46" t="s">
        <v>148</v>
      </c>
      <c r="L47" s="50">
        <f>COUNTIF(M1:M36,"ផ្ទះសំណាក់")</f>
        <v>0</v>
      </c>
      <c r="M47" s="46"/>
      <c r="N47" s="46"/>
    </row>
    <row r="48" spans="1:14" s="9" customFormat="1" x14ac:dyDescent="0.65">
      <c r="C48" s="46"/>
      <c r="D48" s="46"/>
      <c r="E48" s="46" t="s">
        <v>161</v>
      </c>
      <c r="F48" s="50">
        <f>COUNTIF(D1:D110,"មណ្ឌលគិរី")</f>
        <v>0</v>
      </c>
      <c r="G48" s="50"/>
      <c r="H48" s="50"/>
      <c r="I48" s="46"/>
      <c r="J48" s="46">
        <v>11</v>
      </c>
      <c r="K48" s="46" t="s">
        <v>146</v>
      </c>
      <c r="L48" s="50">
        <f>COUNTIF(M1:M36,"ភោជនីយដ្ឋាន")</f>
        <v>0</v>
      </c>
      <c r="M48" s="46"/>
      <c r="N48" s="46"/>
    </row>
    <row r="49" spans="3:14" s="9" customFormat="1" x14ac:dyDescent="0.65">
      <c r="C49" s="46"/>
      <c r="D49" s="46"/>
      <c r="E49" s="46" t="s">
        <v>80</v>
      </c>
      <c r="F49" s="50">
        <f>COUNTIF(D1:D110,"ភ្នំពេញ")</f>
        <v>1</v>
      </c>
      <c r="G49" s="50"/>
      <c r="H49" s="50"/>
      <c r="I49" s="46"/>
      <c r="J49" s="46">
        <v>12</v>
      </c>
      <c r="K49" s="46" t="s">
        <v>152</v>
      </c>
      <c r="L49" s="50">
        <f>COUNTIF(M1:M36,"សេវាកម្សាន្ត")</f>
        <v>0</v>
      </c>
      <c r="M49" s="46"/>
      <c r="N49" s="46"/>
    </row>
    <row r="50" spans="3:14" s="9" customFormat="1" x14ac:dyDescent="0.65">
      <c r="C50" s="46"/>
      <c r="D50" s="46"/>
      <c r="E50" s="46" t="s">
        <v>162</v>
      </c>
      <c r="F50" s="50">
        <f>COUNTIF(D1:D110,"ព្រះវិហារ")</f>
        <v>0</v>
      </c>
      <c r="G50" s="50"/>
      <c r="H50" s="50"/>
      <c r="I50" s="46"/>
      <c r="J50" s="46">
        <v>13</v>
      </c>
      <c r="K50" s="46" t="s">
        <v>163</v>
      </c>
      <c r="L50" s="50">
        <f>COUNTIF(M1:M36,"ឡឥដ្ឋ")</f>
        <v>0</v>
      </c>
      <c r="M50" s="46"/>
      <c r="N50" s="46"/>
    </row>
    <row r="51" spans="3:14" s="9" customFormat="1" x14ac:dyDescent="0.65">
      <c r="C51" s="46"/>
      <c r="D51" s="46"/>
      <c r="E51" s="46" t="s">
        <v>73</v>
      </c>
      <c r="F51" s="50">
        <f>COUNTIF(D1:D110,"ព្រៃវែង")</f>
        <v>0</v>
      </c>
      <c r="G51" s="50"/>
      <c r="H51" s="50"/>
      <c r="I51" s="46"/>
      <c r="J51" s="46">
        <v>14</v>
      </c>
      <c r="K51" s="46" t="s">
        <v>164</v>
      </c>
      <c r="L51" s="50">
        <f>COUNTIF(M1:M36,"សំណង់")</f>
        <v>0</v>
      </c>
      <c r="M51" s="46"/>
      <c r="N51" s="46"/>
    </row>
    <row r="52" spans="3:14" s="9" customFormat="1" x14ac:dyDescent="0.65">
      <c r="C52" s="46"/>
      <c r="D52" s="46"/>
      <c r="E52" s="46" t="s">
        <v>165</v>
      </c>
      <c r="F52" s="50">
        <f>COUNTIF(D1:D110,"ពោធិ៍សាត់")</f>
        <v>0</v>
      </c>
      <c r="G52" s="50"/>
      <c r="H52" s="50"/>
      <c r="I52" s="46"/>
      <c r="J52" s="46">
        <v>15</v>
      </c>
      <c r="K52" s="46" t="s">
        <v>166</v>
      </c>
      <c r="L52" s="50">
        <f>COUNTIF(M1:M36,"បរិក្ខារពេទ្យ")</f>
        <v>0</v>
      </c>
      <c r="M52" s="46"/>
      <c r="N52" s="46"/>
    </row>
    <row r="53" spans="3:14" s="9" customFormat="1" x14ac:dyDescent="0.65">
      <c r="C53" s="46"/>
      <c r="D53" s="46"/>
      <c r="E53" s="46" t="s">
        <v>167</v>
      </c>
      <c r="F53" s="50">
        <f>COUNTIF(D1:D110,"រតនៈគិរី")</f>
        <v>0</v>
      </c>
      <c r="G53" s="50"/>
      <c r="H53" s="50"/>
      <c r="I53" s="46"/>
      <c r="J53" s="46">
        <v>16</v>
      </c>
      <c r="K53" s="46" t="s">
        <v>168</v>
      </c>
      <c r="L53" s="50">
        <f>COUNTIF(M1:M36,"ផលិតផលិតផលបរិក្ខាអគីសនីនិងអេឡិចត្រូនិច")</f>
        <v>0</v>
      </c>
      <c r="M53" s="46"/>
      <c r="N53" s="46"/>
    </row>
    <row r="54" spans="3:14" s="9" customFormat="1" x14ac:dyDescent="0.65">
      <c r="C54" s="46"/>
      <c r="D54" s="46"/>
      <c r="E54" s="46" t="s">
        <v>149</v>
      </c>
      <c r="F54" s="50">
        <f>COUNTIF(D1:D110,"សៀមរាប")</f>
        <v>0</v>
      </c>
      <c r="G54" s="50"/>
      <c r="H54" s="50"/>
      <c r="I54" s="46"/>
      <c r="J54" s="46">
        <v>17</v>
      </c>
      <c r="K54" s="46" t="s">
        <v>169</v>
      </c>
      <c r="L54" s="50">
        <f>COUNTIF(M1:M36,"កសិកម្ម")</f>
        <v>0</v>
      </c>
      <c r="M54" s="46"/>
      <c r="N54" s="46"/>
    </row>
    <row r="55" spans="3:14" s="9" customFormat="1" x14ac:dyDescent="0.65">
      <c r="C55" s="46"/>
      <c r="D55" s="46"/>
      <c r="E55" s="46" t="s">
        <v>40</v>
      </c>
      <c r="F55" s="50">
        <f>COUNTIF(D1:D110,"ព្រះសីហនុ")</f>
        <v>0</v>
      </c>
      <c r="G55" s="50"/>
      <c r="H55" s="50"/>
      <c r="I55" s="46"/>
      <c r="J55" s="46">
        <v>18</v>
      </c>
      <c r="K55" s="46" t="s">
        <v>170</v>
      </c>
      <c r="L55" s="50">
        <f>COUNTIF(M1:M36,"នេសាទ")</f>
        <v>0</v>
      </c>
      <c r="M55" s="46"/>
      <c r="N55" s="46"/>
    </row>
    <row r="56" spans="3:14" s="9" customFormat="1" x14ac:dyDescent="0.65">
      <c r="C56" s="46"/>
      <c r="D56" s="46"/>
      <c r="E56" s="46" t="s">
        <v>171</v>
      </c>
      <c r="F56" s="50">
        <f>COUNTIF(D1:D110,"ស្ទឹងត្រែង")</f>
        <v>0</v>
      </c>
      <c r="G56" s="50"/>
      <c r="H56" s="50"/>
      <c r="I56" s="46"/>
      <c r="J56" s="46">
        <v>19</v>
      </c>
      <c r="K56" s="46" t="s">
        <v>172</v>
      </c>
      <c r="L56" s="50">
        <f>COUNTIF(M1:M36,"ផលិត កែឆ្នៃម្ហូបអាហារ និងភេសជ្ជៈ")</f>
        <v>0</v>
      </c>
      <c r="M56" s="46"/>
      <c r="N56" s="46"/>
    </row>
    <row r="57" spans="3:14" s="9" customFormat="1" x14ac:dyDescent="0.65">
      <c r="C57" s="46"/>
      <c r="D57" s="46"/>
      <c r="E57" s="46" t="s">
        <v>173</v>
      </c>
      <c r="F57" s="50">
        <f>COUNTIF(D1:D110,"ស្វាយរៀង")</f>
        <v>0</v>
      </c>
      <c r="G57" s="50"/>
      <c r="H57" s="50"/>
      <c r="I57" s="46"/>
      <c r="J57" s="46">
        <v>20</v>
      </c>
      <c r="K57" s="46" t="s">
        <v>174</v>
      </c>
      <c r="L57" s="50">
        <f>COUNTIF(M1:M36,"សន្តិសុខ")</f>
        <v>0</v>
      </c>
      <c r="M57" s="46"/>
      <c r="N57" s="46"/>
    </row>
    <row r="58" spans="3:14" s="9" customFormat="1" x14ac:dyDescent="0.65">
      <c r="C58" s="46"/>
      <c r="D58" s="46"/>
      <c r="E58" s="46" t="s">
        <v>67</v>
      </c>
      <c r="F58" s="50">
        <f>COUNTIF(D1:D110,"តាកែវ")</f>
        <v>0</v>
      </c>
      <c r="G58" s="50"/>
      <c r="H58" s="50"/>
      <c r="I58" s="46"/>
      <c r="J58" s="46">
        <v>21</v>
      </c>
      <c r="K58" s="46" t="s">
        <v>175</v>
      </c>
      <c r="L58" s="50">
        <f>COUNTIF(M1:M36,"ហិរញ្ញវត្ថុ")</f>
        <v>0</v>
      </c>
      <c r="M58" s="46"/>
      <c r="N58" s="46"/>
    </row>
    <row r="59" spans="3:14" s="9" customFormat="1" x14ac:dyDescent="0.65">
      <c r="C59" s="46"/>
      <c r="D59" s="46"/>
      <c r="E59" s="46" t="s">
        <v>176</v>
      </c>
      <c r="F59" s="50">
        <f>COUNTIF(D1:D110,"កែប")</f>
        <v>0</v>
      </c>
      <c r="G59" s="50"/>
      <c r="H59" s="50"/>
      <c r="I59" s="46"/>
      <c r="J59" s="46">
        <v>22</v>
      </c>
      <c r="K59" s="46" t="s">
        <v>177</v>
      </c>
      <c r="L59" s="50">
        <f>COUNTIF(M1:M36,"លក់ដុំ និងលក់រាយ")</f>
        <v>0</v>
      </c>
      <c r="M59" s="46"/>
      <c r="N59" s="46"/>
    </row>
    <row r="60" spans="3:14" s="9" customFormat="1" x14ac:dyDescent="0.65">
      <c r="C60" s="46"/>
      <c r="D60" s="46"/>
      <c r="E60" s="46" t="s">
        <v>178</v>
      </c>
      <c r="F60" s="50">
        <f>COUNTIF(D1:D110,"ប៉ៃលិន")</f>
        <v>0</v>
      </c>
      <c r="G60" s="50"/>
      <c r="H60" s="50"/>
      <c r="I60" s="46"/>
      <c r="J60" s="46">
        <v>23</v>
      </c>
      <c r="K60" s="46" t="s">
        <v>179</v>
      </c>
      <c r="L60" s="50">
        <f>COUNTIF(M1:M36,"ដឹកជញ្ជូនសន្និធីស្តុកនិងគមនាគមន៍")</f>
        <v>0</v>
      </c>
      <c r="M60" s="46"/>
      <c r="N60" s="46"/>
    </row>
    <row r="61" spans="3:14" s="9" customFormat="1" x14ac:dyDescent="0.65">
      <c r="C61" s="46"/>
      <c r="D61" s="46"/>
      <c r="E61" s="46" t="s">
        <v>180</v>
      </c>
      <c r="F61" s="50">
        <f>COUNTIF(D1:D110,"ឧត្តរមានជ័យ")</f>
        <v>0</v>
      </c>
      <c r="G61" s="50"/>
      <c r="H61" s="50"/>
      <c r="I61" s="46"/>
      <c r="J61" s="46">
        <v>24</v>
      </c>
      <c r="K61" s="46" t="s">
        <v>181</v>
      </c>
      <c r="L61" s="50">
        <f>COUNTIF(M1:M36,"អចលនទ្រព្យ")</f>
        <v>0</v>
      </c>
      <c r="M61" s="46"/>
      <c r="N61" s="46"/>
    </row>
    <row r="62" spans="3:14" s="9" customFormat="1" x14ac:dyDescent="0.65">
      <c r="C62" s="46"/>
      <c r="D62" s="46"/>
      <c r="E62" s="46" t="s">
        <v>182</v>
      </c>
      <c r="F62" s="50">
        <f>COUNTIF(D1:D110,"ត្បូងឃ្មុំ")</f>
        <v>0</v>
      </c>
      <c r="G62" s="50"/>
      <c r="H62" s="50"/>
      <c r="I62" s="46"/>
      <c r="J62" s="46">
        <v>25</v>
      </c>
      <c r="K62" s="46" t="s">
        <v>183</v>
      </c>
      <c r="L62" s="50">
        <f>COUNTIF(M1:M36,"អគ្គិសនីឧស្ម័ននិងទឹក")</f>
        <v>0</v>
      </c>
      <c r="M62" s="46"/>
      <c r="N62" s="46"/>
    </row>
    <row r="63" spans="3:14" s="9" customFormat="1" x14ac:dyDescent="0.65">
      <c r="C63" s="46"/>
      <c r="D63" s="46"/>
      <c r="E63" s="51" t="s">
        <v>184</v>
      </c>
      <c r="F63" s="52">
        <f t="shared" ref="F63" si="1">SUM(F38:F62)</f>
        <v>2</v>
      </c>
      <c r="G63" s="52"/>
      <c r="H63" s="52"/>
      <c r="I63" s="46"/>
      <c r="J63" s="46">
        <v>26</v>
      </c>
      <c r="K63" s="46" t="s">
        <v>185</v>
      </c>
      <c r="L63" s="50">
        <f>COUNTIF(M1:M36,"អប់រំ")</f>
        <v>0</v>
      </c>
      <c r="M63" s="46"/>
      <c r="N63" s="46"/>
    </row>
    <row r="64" spans="3:14" s="9" customFormat="1" x14ac:dyDescent="0.65">
      <c r="C64" s="46"/>
      <c r="D64" s="46"/>
      <c r="E64" s="46"/>
      <c r="F64" s="46"/>
      <c r="G64" s="46"/>
      <c r="H64" s="46"/>
      <c r="I64" s="46"/>
      <c r="J64" s="46">
        <v>27</v>
      </c>
      <c r="K64" s="46" t="s">
        <v>140</v>
      </c>
      <c r="L64" s="50">
        <f>COUNTIF(M1:M36,"ផ្សេងៗ")</f>
        <v>0</v>
      </c>
      <c r="M64" s="46"/>
      <c r="N64" s="46"/>
    </row>
    <row r="65" spans="3:14" s="9" customFormat="1" x14ac:dyDescent="0.65">
      <c r="C65" s="46"/>
      <c r="D65" s="46"/>
      <c r="E65" s="46"/>
      <c r="F65" s="46"/>
      <c r="G65" s="46"/>
      <c r="H65" s="46"/>
      <c r="I65" s="46"/>
      <c r="J65" s="46">
        <v>28</v>
      </c>
      <c r="K65" s="46" t="s">
        <v>186</v>
      </c>
      <c r="L65" s="50">
        <f>COUNTIF(M1:M36,"បោកគក់")</f>
        <v>0</v>
      </c>
      <c r="M65" s="46"/>
      <c r="N65" s="46"/>
    </row>
    <row r="66" spans="3:14" s="9" customFormat="1" x14ac:dyDescent="0.65">
      <c r="C66" s="46"/>
      <c r="D66" s="46"/>
      <c r="E66" s="46"/>
      <c r="F66" s="46"/>
      <c r="G66" s="46"/>
      <c r="H66" s="46"/>
      <c r="I66" s="46"/>
      <c r="J66" s="46">
        <v>29</v>
      </c>
      <c r="K66" s="46" t="s">
        <v>187</v>
      </c>
      <c r="L66" s="50">
        <f>COUNTIF(M1:M36,"ផលិតក្រដាសនិងផលិតផលវេចខ្ចប់")</f>
        <v>0</v>
      </c>
      <c r="M66" s="46"/>
      <c r="N66" s="46"/>
    </row>
    <row r="67" spans="3:14" s="9" customFormat="1" x14ac:dyDescent="0.65">
      <c r="C67" s="46"/>
      <c r="D67" s="46"/>
      <c r="E67" s="46"/>
      <c r="F67" s="46"/>
      <c r="G67" s="46"/>
      <c r="H67" s="46"/>
      <c r="I67" s="46"/>
      <c r="J67" s="46">
        <v>30</v>
      </c>
      <c r="K67" s="46" t="s">
        <v>188</v>
      </c>
      <c r="L67" s="50">
        <f>COUNTIF(M1:M36,"ផលិតកង់និងមធ្យោបាយធ្វើដំណើរ")</f>
        <v>0</v>
      </c>
      <c r="M67" s="46"/>
      <c r="N67" s="46"/>
    </row>
    <row r="68" spans="3:14" s="9" customFormat="1" x14ac:dyDescent="0.65">
      <c r="C68" s="46"/>
      <c r="D68" s="46"/>
      <c r="E68" s="46"/>
      <c r="F68" s="46"/>
      <c r="G68" s="46"/>
      <c r="H68" s="46"/>
      <c r="I68" s="46"/>
      <c r="J68" s="46"/>
      <c r="K68" s="51" t="s">
        <v>184</v>
      </c>
      <c r="L68" s="52">
        <f>SUM(L38:L67)</f>
        <v>2</v>
      </c>
      <c r="M68" s="46"/>
      <c r="N68" s="46"/>
    </row>
    <row r="69" spans="3:14" s="9" customFormat="1" x14ac:dyDescent="0.65">
      <c r="C69" s="46"/>
      <c r="D69" s="46"/>
      <c r="E69" s="47"/>
      <c r="F69" s="47"/>
      <c r="G69" s="47"/>
      <c r="H69" s="47"/>
      <c r="I69" s="48"/>
      <c r="J69" s="48"/>
      <c r="K69" s="48"/>
      <c r="L69" s="48"/>
      <c r="M69" s="46"/>
      <c r="N69" s="49"/>
    </row>
    <row r="70" spans="3:14" s="9" customFormat="1" x14ac:dyDescent="0.65">
      <c r="C70" s="46"/>
      <c r="D70" s="46"/>
      <c r="E70" s="47"/>
      <c r="F70" s="47"/>
      <c r="G70" s="47"/>
      <c r="H70" s="47"/>
      <c r="I70" s="48"/>
      <c r="J70" s="48"/>
      <c r="K70" s="48"/>
      <c r="L70" s="48"/>
      <c r="M70" s="46"/>
      <c r="N70" s="49"/>
    </row>
    <row r="71" spans="3:14" s="9" customFormat="1" x14ac:dyDescent="0.65">
      <c r="C71" s="46"/>
      <c r="D71" s="46"/>
      <c r="E71" s="47"/>
      <c r="F71" s="47"/>
      <c r="G71" s="47"/>
      <c r="H71" s="47"/>
      <c r="I71" s="48"/>
      <c r="J71" s="48"/>
      <c r="K71" s="48"/>
      <c r="L71" s="48"/>
      <c r="M71" s="46"/>
      <c r="N71" s="49"/>
    </row>
    <row r="72" spans="3:14" s="9" customFormat="1" x14ac:dyDescent="0.65">
      <c r="C72" s="46"/>
      <c r="D72" s="46"/>
      <c r="E72" s="47"/>
      <c r="F72" s="47"/>
      <c r="G72" s="47"/>
      <c r="H72" s="47"/>
      <c r="I72" s="48"/>
      <c r="J72" s="48"/>
      <c r="K72" s="48"/>
      <c r="L72" s="48"/>
      <c r="M72" s="46"/>
      <c r="N72" s="49"/>
    </row>
    <row r="73" spans="3:14" s="9" customFormat="1" x14ac:dyDescent="0.65">
      <c r="C73" s="46"/>
      <c r="D73" s="46"/>
      <c r="E73" s="47"/>
      <c r="F73" s="47"/>
      <c r="G73" s="47"/>
      <c r="H73" s="47"/>
      <c r="I73" s="48"/>
      <c r="J73" s="48"/>
      <c r="K73" s="48"/>
      <c r="L73" s="48"/>
      <c r="M73" s="46"/>
      <c r="N73" s="49"/>
    </row>
    <row r="74" spans="3:14" s="9" customFormat="1" x14ac:dyDescent="0.65">
      <c r="C74" s="46"/>
      <c r="D74" s="46"/>
      <c r="E74" s="47"/>
      <c r="F74" s="47"/>
      <c r="G74" s="47"/>
      <c r="H74" s="47"/>
      <c r="I74" s="48"/>
      <c r="J74" s="48"/>
      <c r="K74" s="48"/>
      <c r="L74" s="48"/>
      <c r="M74" s="46"/>
      <c r="N74" s="49"/>
    </row>
    <row r="75" spans="3:14" s="9" customFormat="1" x14ac:dyDescent="0.65">
      <c r="C75" s="46"/>
      <c r="D75" s="46"/>
      <c r="E75" s="47"/>
      <c r="F75" s="47"/>
      <c r="G75" s="47"/>
      <c r="H75" s="47"/>
      <c r="I75" s="48"/>
      <c r="J75" s="48"/>
      <c r="K75" s="48"/>
      <c r="L75" s="48"/>
      <c r="M75" s="46"/>
      <c r="N75" s="49"/>
    </row>
    <row r="76" spans="3:14" s="9" customFormat="1" x14ac:dyDescent="0.65">
      <c r="C76" s="46"/>
      <c r="D76" s="46"/>
      <c r="E76" s="47"/>
      <c r="F76" s="47"/>
      <c r="G76" s="47"/>
      <c r="H76" s="47"/>
      <c r="I76" s="48"/>
      <c r="J76" s="48"/>
      <c r="K76" s="48"/>
      <c r="L76" s="48"/>
      <c r="M76" s="46"/>
      <c r="N76" s="49"/>
    </row>
    <row r="77" spans="3:14" s="9" customFormat="1" x14ac:dyDescent="0.65">
      <c r="C77" s="46"/>
      <c r="D77" s="46"/>
      <c r="E77" s="47"/>
      <c r="F77" s="47"/>
      <c r="G77" s="47"/>
      <c r="H77" s="47"/>
      <c r="I77" s="48"/>
      <c r="J77" s="48"/>
      <c r="K77" s="48"/>
      <c r="L77" s="48"/>
      <c r="M77" s="46"/>
      <c r="N77" s="49"/>
    </row>
    <row r="78" spans="3:14" s="9" customFormat="1" x14ac:dyDescent="0.65">
      <c r="C78" s="46"/>
      <c r="D78" s="46"/>
      <c r="E78" s="47"/>
      <c r="F78" s="47"/>
      <c r="G78" s="47"/>
      <c r="H78" s="47"/>
      <c r="I78" s="48"/>
      <c r="J78" s="48"/>
      <c r="K78" s="48"/>
      <c r="L78" s="48"/>
      <c r="M78" s="46"/>
      <c r="N78" s="49"/>
    </row>
    <row r="79" spans="3:14" s="9" customFormat="1" x14ac:dyDescent="0.65">
      <c r="C79" s="46"/>
      <c r="D79" s="46"/>
      <c r="E79" s="47"/>
      <c r="F79" s="47"/>
      <c r="G79" s="47"/>
      <c r="H79" s="47"/>
      <c r="I79" s="48"/>
      <c r="J79" s="48"/>
      <c r="K79" s="48"/>
      <c r="L79" s="48"/>
      <c r="M79" s="46"/>
      <c r="N79" s="49"/>
    </row>
    <row r="80" spans="3:14" s="9" customFormat="1" x14ac:dyDescent="0.65">
      <c r="C80" s="46"/>
      <c r="D80" s="46"/>
      <c r="E80" s="47"/>
      <c r="F80" s="47"/>
      <c r="G80" s="47"/>
      <c r="H80" s="47"/>
      <c r="I80" s="48"/>
      <c r="J80" s="48"/>
      <c r="K80" s="48"/>
      <c r="L80" s="48"/>
      <c r="M80" s="46"/>
      <c r="N80" s="49"/>
    </row>
    <row r="81" spans="3:14" s="9" customFormat="1" x14ac:dyDescent="0.65">
      <c r="C81" s="46"/>
      <c r="D81" s="46"/>
      <c r="E81" s="47"/>
      <c r="F81" s="47"/>
      <c r="G81" s="47"/>
      <c r="H81" s="47"/>
      <c r="I81" s="48"/>
      <c r="J81" s="48"/>
      <c r="K81" s="48"/>
      <c r="L81" s="48"/>
      <c r="M81" s="46"/>
      <c r="N81" s="49"/>
    </row>
    <row r="82" spans="3:14" s="9" customFormat="1" x14ac:dyDescent="0.65">
      <c r="C82" s="46"/>
      <c r="D82" s="46"/>
      <c r="E82" s="47"/>
      <c r="F82" s="47"/>
      <c r="G82" s="47"/>
      <c r="H82" s="47"/>
      <c r="I82" s="48"/>
      <c r="J82" s="48"/>
      <c r="K82" s="48"/>
      <c r="L82" s="48"/>
      <c r="M82" s="46"/>
      <c r="N82" s="49"/>
    </row>
    <row r="83" spans="3:14" s="9" customFormat="1" x14ac:dyDescent="0.65">
      <c r="C83" s="46"/>
      <c r="D83" s="46"/>
      <c r="E83" s="47"/>
      <c r="F83" s="47"/>
      <c r="G83" s="47"/>
      <c r="H83" s="47"/>
      <c r="I83" s="48"/>
      <c r="J83" s="48"/>
      <c r="K83" s="48"/>
      <c r="L83" s="48"/>
      <c r="M83" s="46"/>
      <c r="N83" s="49"/>
    </row>
    <row r="84" spans="3:14" s="9" customFormat="1" x14ac:dyDescent="0.65">
      <c r="C84" s="46"/>
      <c r="D84" s="46"/>
      <c r="E84" s="47"/>
      <c r="F84" s="47"/>
      <c r="G84" s="47"/>
      <c r="H84" s="47"/>
      <c r="I84" s="48"/>
      <c r="J84" s="48"/>
      <c r="K84" s="48"/>
      <c r="L84" s="48"/>
      <c r="M84" s="46"/>
      <c r="N84" s="49"/>
    </row>
    <row r="85" spans="3:14" s="9" customFormat="1" x14ac:dyDescent="0.65">
      <c r="C85" s="46"/>
      <c r="D85" s="46"/>
      <c r="E85" s="47"/>
      <c r="F85" s="47"/>
      <c r="G85" s="47"/>
      <c r="H85" s="47"/>
      <c r="I85" s="48"/>
      <c r="J85" s="48"/>
      <c r="K85" s="48"/>
      <c r="L85" s="48"/>
      <c r="M85" s="46"/>
      <c r="N85" s="49"/>
    </row>
    <row r="86" spans="3:14" s="9" customFormat="1" x14ac:dyDescent="0.65">
      <c r="C86" s="46"/>
      <c r="D86" s="46"/>
      <c r="E86" s="47"/>
      <c r="F86" s="47"/>
      <c r="G86" s="47"/>
      <c r="H86" s="47"/>
      <c r="I86" s="48"/>
      <c r="J86" s="48"/>
      <c r="K86" s="48"/>
      <c r="L86" s="48"/>
      <c r="M86" s="46"/>
      <c r="N86" s="49"/>
    </row>
    <row r="87" spans="3:14" s="9" customFormat="1" x14ac:dyDescent="0.65">
      <c r="C87" s="46"/>
      <c r="D87" s="46"/>
      <c r="E87" s="47"/>
      <c r="F87" s="47"/>
      <c r="G87" s="47"/>
      <c r="H87" s="47"/>
      <c r="I87" s="48"/>
      <c r="J87" s="48"/>
      <c r="K87" s="48"/>
      <c r="L87" s="48"/>
      <c r="M87" s="46"/>
      <c r="N87" s="49"/>
    </row>
    <row r="88" spans="3:14" s="9" customFormat="1" x14ac:dyDescent="0.65">
      <c r="C88" s="46"/>
      <c r="D88" s="46"/>
      <c r="E88" s="47"/>
      <c r="F88" s="47"/>
      <c r="G88" s="47"/>
      <c r="H88" s="47"/>
      <c r="I88" s="48"/>
      <c r="J88" s="48"/>
      <c r="K88" s="48"/>
      <c r="L88" s="48"/>
      <c r="M88" s="46"/>
      <c r="N88" s="49"/>
    </row>
    <row r="89" spans="3:14" s="9" customFormat="1" x14ac:dyDescent="0.65">
      <c r="C89" s="46"/>
      <c r="D89" s="46"/>
      <c r="E89" s="47"/>
      <c r="F89" s="47"/>
      <c r="G89" s="47"/>
      <c r="H89" s="47"/>
      <c r="I89" s="48"/>
      <c r="J89" s="48"/>
      <c r="K89" s="48"/>
      <c r="L89" s="48"/>
      <c r="M89" s="46"/>
      <c r="N89" s="49"/>
    </row>
    <row r="90" spans="3:14" s="9" customFormat="1" x14ac:dyDescent="0.65">
      <c r="C90" s="46"/>
      <c r="D90" s="46"/>
      <c r="E90" s="47"/>
      <c r="F90" s="47"/>
      <c r="G90" s="47"/>
      <c r="H90" s="47"/>
      <c r="I90" s="48"/>
      <c r="J90" s="48"/>
      <c r="K90" s="48"/>
      <c r="L90" s="48"/>
      <c r="M90" s="46"/>
      <c r="N90" s="49"/>
    </row>
    <row r="91" spans="3:14" s="9" customFormat="1" x14ac:dyDescent="0.65">
      <c r="C91" s="46"/>
      <c r="D91" s="46"/>
      <c r="E91" s="47"/>
      <c r="F91" s="47"/>
      <c r="G91" s="47"/>
      <c r="H91" s="47"/>
      <c r="I91" s="48"/>
      <c r="J91" s="48"/>
      <c r="K91" s="48"/>
      <c r="L91" s="48"/>
      <c r="M91" s="46"/>
      <c r="N91" s="49"/>
    </row>
    <row r="92" spans="3:14" s="9" customFormat="1" x14ac:dyDescent="0.65">
      <c r="C92" s="46"/>
      <c r="D92" s="46"/>
      <c r="E92" s="47"/>
      <c r="F92" s="47"/>
      <c r="G92" s="47"/>
      <c r="H92" s="47"/>
      <c r="I92" s="48"/>
      <c r="J92" s="48"/>
      <c r="K92" s="48"/>
      <c r="L92" s="48"/>
      <c r="M92" s="46"/>
      <c r="N92" s="49"/>
    </row>
    <row r="93" spans="3:14" s="9" customFormat="1" x14ac:dyDescent="0.65">
      <c r="C93" s="46"/>
      <c r="D93" s="46"/>
      <c r="E93" s="47"/>
      <c r="F93" s="47"/>
      <c r="G93" s="47"/>
      <c r="H93" s="47"/>
      <c r="I93" s="48"/>
      <c r="J93" s="48"/>
      <c r="K93" s="48"/>
      <c r="L93" s="48"/>
      <c r="M93" s="46"/>
      <c r="N93" s="49"/>
    </row>
    <row r="94" spans="3:14" s="9" customFormat="1" x14ac:dyDescent="0.65">
      <c r="C94" s="46"/>
      <c r="D94" s="46"/>
      <c r="E94" s="47"/>
      <c r="F94" s="47"/>
      <c r="G94" s="47"/>
      <c r="H94" s="47"/>
      <c r="I94" s="48"/>
      <c r="J94" s="48"/>
      <c r="K94" s="48"/>
      <c r="L94" s="48"/>
      <c r="M94" s="46"/>
      <c r="N94" s="49"/>
    </row>
    <row r="95" spans="3:14" s="9" customFormat="1" x14ac:dyDescent="0.65">
      <c r="C95" s="46"/>
      <c r="D95" s="46"/>
      <c r="E95" s="47"/>
      <c r="F95" s="47"/>
      <c r="G95" s="47"/>
      <c r="H95" s="47"/>
      <c r="I95" s="48"/>
      <c r="J95" s="48"/>
      <c r="K95" s="48"/>
      <c r="L95" s="48"/>
      <c r="M95" s="46"/>
      <c r="N95" s="49"/>
    </row>
    <row r="96" spans="3:14" s="9" customFormat="1" x14ac:dyDescent="0.65">
      <c r="C96" s="46"/>
      <c r="D96" s="46"/>
      <c r="E96" s="47"/>
      <c r="F96" s="47"/>
      <c r="G96" s="47"/>
      <c r="H96" s="47"/>
      <c r="I96" s="48"/>
      <c r="J96" s="48"/>
      <c r="K96" s="48"/>
      <c r="L96" s="48"/>
      <c r="M96" s="46"/>
      <c r="N96" s="49"/>
    </row>
    <row r="97" spans="3:14" s="9" customFormat="1" x14ac:dyDescent="0.65">
      <c r="C97" s="46"/>
      <c r="D97" s="46"/>
      <c r="E97" s="47"/>
      <c r="F97" s="47"/>
      <c r="G97" s="47"/>
      <c r="H97" s="47"/>
      <c r="I97" s="48"/>
      <c r="J97" s="48"/>
      <c r="K97" s="48"/>
      <c r="L97" s="48"/>
      <c r="M97" s="46"/>
      <c r="N97" s="49"/>
    </row>
    <row r="98" spans="3:14" s="9" customFormat="1" x14ac:dyDescent="0.65">
      <c r="C98" s="46"/>
      <c r="D98" s="46"/>
      <c r="E98" s="47"/>
      <c r="F98" s="47"/>
      <c r="G98" s="47"/>
      <c r="H98" s="47"/>
      <c r="I98" s="48"/>
      <c r="J98" s="48"/>
      <c r="K98" s="48"/>
      <c r="L98" s="48"/>
      <c r="M98" s="46"/>
      <c r="N98" s="49"/>
    </row>
    <row r="99" spans="3:14" s="9" customFormat="1" x14ac:dyDescent="0.65">
      <c r="C99" s="46"/>
      <c r="D99" s="46"/>
      <c r="E99" s="47"/>
      <c r="F99" s="47"/>
      <c r="G99" s="47"/>
      <c r="H99" s="47"/>
      <c r="I99" s="48"/>
      <c r="J99" s="48"/>
      <c r="K99" s="48"/>
      <c r="L99" s="48"/>
      <c r="M99" s="46"/>
      <c r="N99" s="49"/>
    </row>
    <row r="100" spans="3:14" s="9" customFormat="1" x14ac:dyDescent="0.65">
      <c r="C100" s="46"/>
      <c r="D100" s="46"/>
      <c r="E100" s="47"/>
      <c r="F100" s="47"/>
      <c r="G100" s="47"/>
      <c r="H100" s="47"/>
      <c r="I100" s="48"/>
      <c r="J100" s="48"/>
      <c r="K100" s="48"/>
      <c r="L100" s="48"/>
      <c r="M100" s="46"/>
      <c r="N100" s="49"/>
    </row>
    <row r="101" spans="3:14" s="9" customFormat="1" x14ac:dyDescent="0.65">
      <c r="C101" s="46"/>
      <c r="D101" s="46"/>
      <c r="E101" s="47"/>
      <c r="F101" s="47"/>
      <c r="G101" s="47"/>
      <c r="H101" s="47"/>
      <c r="I101" s="48"/>
      <c r="J101" s="48"/>
      <c r="K101" s="48"/>
      <c r="L101" s="48"/>
      <c r="M101" s="46"/>
      <c r="N101" s="49"/>
    </row>
    <row r="102" spans="3:14" s="9" customFormat="1" x14ac:dyDescent="0.65">
      <c r="C102" s="46"/>
      <c r="D102" s="46"/>
      <c r="E102" s="47"/>
      <c r="F102" s="47"/>
      <c r="G102" s="47"/>
      <c r="H102" s="47"/>
      <c r="I102" s="48"/>
      <c r="J102" s="48"/>
      <c r="K102" s="48"/>
      <c r="L102" s="48"/>
      <c r="M102" s="46"/>
      <c r="N102" s="49"/>
    </row>
    <row r="103" spans="3:14" s="9" customFormat="1" x14ac:dyDescent="0.65">
      <c r="C103" s="46"/>
      <c r="D103" s="46"/>
      <c r="E103" s="47"/>
      <c r="F103" s="47"/>
      <c r="G103" s="47"/>
      <c r="H103" s="47"/>
      <c r="I103" s="48"/>
      <c r="J103" s="48"/>
      <c r="K103" s="48"/>
      <c r="L103" s="48"/>
      <c r="M103" s="46"/>
      <c r="N103" s="49"/>
    </row>
  </sheetData>
  <mergeCells count="8">
    <mergeCell ref="B1:N1"/>
    <mergeCell ref="B2:N2"/>
    <mergeCell ref="A4:N4"/>
    <mergeCell ref="M38:M44"/>
    <mergeCell ref="N38:N44"/>
    <mergeCell ref="A32:F32"/>
    <mergeCell ref="A33:F33"/>
    <mergeCell ref="A34:F34"/>
  </mergeCells>
  <dataValidations count="1">
    <dataValidation type="whole" allowBlank="1" showErrorMessage="1" error="ចំនួនកម្មករគឺនៅចន្លោះពី ០ ទៅ​ 3០០០០ នាក់" sqref="I69:L1048576 E64:E68 I38:J67 F68:J68 F64:H67 F38:H62 I5:L14 I16:L37" xr:uid="{00000000-0002-0000-0100-000000000000}">
      <formula1>0</formula1>
      <formula2>30000</formula2>
    </dataValidation>
  </dataValidations>
  <pageMargins left="0.7" right="0.7" top="0" bottom="0" header="0" footer="0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4"/>
  <sheetViews>
    <sheetView zoomScale="55" zoomScaleNormal="55" workbookViewId="0">
      <selection activeCell="C20" sqref="C20"/>
    </sheetView>
  </sheetViews>
  <sheetFormatPr defaultColWidth="9.140625" defaultRowHeight="23.25" x14ac:dyDescent="0.65"/>
  <cols>
    <col min="1" max="2" width="7.42578125" style="7" bestFit="1" customWidth="1"/>
    <col min="3" max="3" width="54.28515625" style="6" customWidth="1"/>
    <col min="4" max="4" width="13.42578125" style="6" customWidth="1"/>
    <col min="5" max="5" width="22.5703125" style="2" customWidth="1"/>
    <col min="6" max="8" width="24.5703125" style="2" customWidth="1"/>
    <col min="9" max="9" width="18.28515625" style="3" customWidth="1"/>
    <col min="10" max="10" width="12.28515625" style="3" customWidth="1"/>
    <col min="11" max="11" width="12.140625" style="3" customWidth="1"/>
    <col min="12" max="12" width="12.28515625" style="3" customWidth="1"/>
    <col min="13" max="13" width="21.42578125" style="6" customWidth="1"/>
    <col min="14" max="14" width="36.28515625" style="8" customWidth="1"/>
    <col min="15" max="18" width="9.140625" style="7" customWidth="1"/>
    <col min="19" max="16384" width="9.140625" style="7"/>
  </cols>
  <sheetData>
    <row r="1" spans="1:20" ht="42.75" customHeight="1" x14ac:dyDescent="0.25">
      <c r="B1" s="86" t="s">
        <v>191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20" ht="31.9" customHeight="1" x14ac:dyDescent="0.25">
      <c r="B2" s="87" t="str">
        <f>'អនុញ្ញាតព្យួរថ្ងៃទី ១០ មករា'!B2</f>
        <v>ថ្ងៃទី១០ ខែមករា ឆ្នាំ២០២៣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20" customFormat="1" ht="116.25" x14ac:dyDescent="0.25">
      <c r="A3" s="10" t="s">
        <v>138</v>
      </c>
      <c r="B3" s="10" t="s">
        <v>0</v>
      </c>
      <c r="C3" s="11" t="s">
        <v>11</v>
      </c>
      <c r="D3" s="11" t="s">
        <v>1</v>
      </c>
      <c r="E3" s="11" t="s">
        <v>9</v>
      </c>
      <c r="F3" s="11" t="s">
        <v>10</v>
      </c>
      <c r="G3" s="33" t="s">
        <v>197</v>
      </c>
      <c r="H3" s="11" t="s">
        <v>198</v>
      </c>
      <c r="I3" s="10" t="s">
        <v>2</v>
      </c>
      <c r="J3" s="10" t="s">
        <v>3</v>
      </c>
      <c r="K3" s="10" t="s">
        <v>4</v>
      </c>
      <c r="L3" s="10" t="s">
        <v>5</v>
      </c>
      <c r="M3" s="11" t="s">
        <v>7</v>
      </c>
      <c r="N3" s="11" t="s">
        <v>8</v>
      </c>
    </row>
    <row r="4" spans="1:20" customFormat="1" ht="22.5" customHeight="1" x14ac:dyDescent="0.25">
      <c r="A4" s="88" t="s">
        <v>136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20" s="9" customFormat="1" ht="32.25" customHeight="1" x14ac:dyDescent="0.65">
      <c r="A5" s="34"/>
      <c r="B5" s="34"/>
      <c r="C5" s="71"/>
      <c r="D5" s="79"/>
      <c r="E5" s="70"/>
      <c r="F5" s="70"/>
      <c r="G5" s="66"/>
      <c r="H5" s="66"/>
      <c r="I5" s="72"/>
      <c r="J5" s="73"/>
      <c r="K5" s="73"/>
      <c r="L5" s="73"/>
      <c r="M5" s="71"/>
      <c r="N5" s="71"/>
      <c r="O5" s="1"/>
      <c r="P5"/>
      <c r="Q5"/>
    </row>
    <row r="6" spans="1:20" s="9" customFormat="1" ht="32.450000000000003" customHeight="1" x14ac:dyDescent="0.65">
      <c r="A6" s="34"/>
      <c r="B6" s="34"/>
      <c r="C6" s="71"/>
      <c r="D6" s="79"/>
      <c r="E6" s="70"/>
      <c r="F6" s="70"/>
      <c r="G6" s="66"/>
      <c r="H6" s="66"/>
      <c r="I6" s="72"/>
      <c r="J6" s="73"/>
      <c r="K6" s="73"/>
      <c r="L6" s="73"/>
      <c r="M6" s="71"/>
      <c r="N6" s="71"/>
      <c r="O6" s="1"/>
      <c r="P6"/>
      <c r="Q6"/>
    </row>
    <row r="7" spans="1:20" s="9" customFormat="1" ht="32.450000000000003" customHeight="1" x14ac:dyDescent="0.65">
      <c r="A7" s="34"/>
      <c r="B7" s="34"/>
      <c r="C7" s="71"/>
      <c r="D7" s="79"/>
      <c r="E7" s="70"/>
      <c r="F7" s="70"/>
      <c r="G7" s="66"/>
      <c r="H7" s="66"/>
      <c r="I7" s="72"/>
      <c r="J7" s="73"/>
      <c r="K7" s="73"/>
      <c r="L7" s="73"/>
      <c r="M7" s="71"/>
      <c r="N7" s="71"/>
      <c r="O7" s="1"/>
      <c r="P7"/>
      <c r="Q7"/>
    </row>
    <row r="8" spans="1:20" s="46" customFormat="1" ht="28.5" customHeight="1" x14ac:dyDescent="0.65">
      <c r="A8" s="34"/>
      <c r="B8" s="34"/>
      <c r="C8" s="18"/>
      <c r="D8" s="63"/>
      <c r="E8" s="70"/>
      <c r="F8" s="70"/>
      <c r="G8" s="66"/>
      <c r="H8" s="66"/>
      <c r="I8" s="72"/>
      <c r="J8" s="73"/>
      <c r="K8" s="73"/>
      <c r="L8" s="73"/>
      <c r="M8" s="18"/>
      <c r="N8" s="71"/>
      <c r="O8" s="1"/>
      <c r="P8" s="1"/>
      <c r="Q8" s="1"/>
      <c r="T8" s="9"/>
    </row>
    <row r="9" spans="1:20" s="46" customFormat="1" ht="28.5" customHeight="1" x14ac:dyDescent="0.65">
      <c r="A9" s="34"/>
      <c r="B9" s="34"/>
      <c r="C9" s="18"/>
      <c r="D9" s="63"/>
      <c r="E9" s="70"/>
      <c r="F9" s="70"/>
      <c r="G9" s="66"/>
      <c r="H9" s="66"/>
      <c r="I9" s="72"/>
      <c r="J9" s="73"/>
      <c r="K9" s="73"/>
      <c r="L9" s="73"/>
      <c r="M9" s="18"/>
      <c r="N9" s="71"/>
      <c r="O9" s="1"/>
      <c r="P9" s="1"/>
      <c r="Q9" s="1"/>
      <c r="T9" s="9"/>
    </row>
    <row r="10" spans="1:20" customFormat="1" ht="23.25" customHeight="1" x14ac:dyDescent="0.65">
      <c r="A10" s="34"/>
      <c r="B10" s="34"/>
      <c r="C10" s="18"/>
      <c r="D10" s="63"/>
      <c r="E10" s="19"/>
      <c r="F10" s="19"/>
      <c r="G10" s="66"/>
      <c r="H10" s="66"/>
      <c r="I10" s="66"/>
      <c r="J10" s="66"/>
      <c r="K10" s="66"/>
      <c r="L10" s="66"/>
      <c r="M10" s="18"/>
      <c r="N10" s="18"/>
    </row>
    <row r="11" spans="1:20" customFormat="1" ht="23.25" customHeight="1" x14ac:dyDescent="0.65">
      <c r="A11" s="34"/>
      <c r="B11" s="34"/>
      <c r="C11" s="18"/>
      <c r="D11" s="18"/>
      <c r="E11" s="19"/>
      <c r="F11" s="19"/>
      <c r="G11" s="19"/>
      <c r="H11" s="19"/>
      <c r="I11" s="20"/>
      <c r="J11" s="20"/>
      <c r="K11" s="20"/>
      <c r="L11" s="20"/>
      <c r="M11" s="18"/>
      <c r="N11" s="21"/>
    </row>
    <row r="12" spans="1:20" customFormat="1" ht="23.25" customHeight="1" x14ac:dyDescent="0.65">
      <c r="A12" s="34"/>
      <c r="B12" s="34"/>
      <c r="C12" s="18"/>
      <c r="D12" s="18"/>
      <c r="E12" s="19"/>
      <c r="F12" s="19"/>
      <c r="G12" s="19"/>
      <c r="H12" s="19"/>
      <c r="I12" s="20"/>
      <c r="J12" s="20"/>
      <c r="K12" s="20"/>
      <c r="L12" s="20"/>
      <c r="M12" s="18"/>
      <c r="N12" s="21"/>
    </row>
    <row r="13" spans="1:20" customFormat="1" ht="23.25" customHeight="1" x14ac:dyDescent="0.65">
      <c r="A13" s="34"/>
      <c r="B13" s="34"/>
      <c r="C13" s="18"/>
      <c r="D13" s="18"/>
      <c r="E13" s="19"/>
      <c r="F13" s="19"/>
      <c r="G13" s="19"/>
      <c r="H13" s="19"/>
      <c r="I13" s="20"/>
      <c r="J13" s="20"/>
      <c r="K13" s="20"/>
      <c r="L13" s="20"/>
      <c r="M13" s="18"/>
      <c r="N13" s="21"/>
    </row>
    <row r="14" spans="1:20" customFormat="1" ht="23.25" customHeight="1" x14ac:dyDescent="0.65">
      <c r="A14" s="34"/>
      <c r="B14" s="34"/>
      <c r="C14" s="18"/>
      <c r="D14" s="18"/>
      <c r="E14" s="19"/>
      <c r="F14" s="19"/>
      <c r="G14" s="19"/>
      <c r="H14" s="19"/>
      <c r="I14" s="20"/>
      <c r="J14" s="20"/>
      <c r="K14" s="20"/>
      <c r="L14" s="20"/>
      <c r="M14" s="18"/>
      <c r="N14" s="21"/>
    </row>
    <row r="15" spans="1:20" customFormat="1" ht="23.25" customHeight="1" x14ac:dyDescent="0.65">
      <c r="A15" s="34"/>
      <c r="B15" s="34"/>
      <c r="C15" s="18"/>
      <c r="D15" s="18"/>
      <c r="E15" s="19"/>
      <c r="F15" s="19"/>
      <c r="G15" s="19"/>
      <c r="H15" s="19"/>
      <c r="I15" s="20"/>
      <c r="J15" s="20"/>
      <c r="K15" s="20"/>
      <c r="L15" s="20"/>
      <c r="M15" s="18"/>
      <c r="N15" s="21"/>
    </row>
    <row r="16" spans="1:20" customFormat="1" ht="23.25" customHeight="1" x14ac:dyDescent="0.65">
      <c r="A16" s="34"/>
      <c r="B16" s="34"/>
      <c r="C16" s="18"/>
      <c r="D16" s="18"/>
      <c r="E16" s="19"/>
      <c r="F16" s="19"/>
      <c r="G16" s="19"/>
      <c r="H16" s="19"/>
      <c r="I16" s="20"/>
      <c r="J16" s="20"/>
      <c r="K16" s="20"/>
      <c r="L16" s="20"/>
      <c r="M16" s="18"/>
      <c r="N16" s="21"/>
    </row>
    <row r="17" spans="1:21" customFormat="1" ht="27" customHeight="1" x14ac:dyDescent="0.25">
      <c r="A17" s="30" t="s">
        <v>137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</row>
    <row r="18" spans="1:21" s="9" customFormat="1" ht="32.25" customHeight="1" x14ac:dyDescent="0.65">
      <c r="A18" s="34">
        <v>1</v>
      </c>
      <c r="B18" s="34">
        <v>1</v>
      </c>
      <c r="C18" s="71" t="s">
        <v>204</v>
      </c>
      <c r="D18" s="79" t="s">
        <v>149</v>
      </c>
      <c r="E18" s="70">
        <v>44936</v>
      </c>
      <c r="F18" s="70">
        <v>44993</v>
      </c>
      <c r="G18" s="66">
        <v>58</v>
      </c>
      <c r="H18" s="66">
        <v>5</v>
      </c>
      <c r="I18" s="72">
        <v>3</v>
      </c>
      <c r="J18" s="73">
        <v>0</v>
      </c>
      <c r="K18" s="73">
        <v>106</v>
      </c>
      <c r="L18" s="73">
        <v>48</v>
      </c>
      <c r="M18" s="71" t="s">
        <v>143</v>
      </c>
      <c r="N18" s="71" t="s">
        <v>200</v>
      </c>
      <c r="O18" s="1"/>
      <c r="P18"/>
      <c r="Q18"/>
    </row>
    <row r="19" spans="1:21" s="9" customFormat="1" ht="32.450000000000003" customHeight="1" x14ac:dyDescent="0.65">
      <c r="A19" s="34"/>
      <c r="B19" s="34"/>
      <c r="C19" s="71"/>
      <c r="D19" s="79"/>
      <c r="E19" s="70"/>
      <c r="F19" s="70"/>
      <c r="G19" s="66"/>
      <c r="H19" s="66"/>
      <c r="I19" s="72"/>
      <c r="J19" s="73"/>
      <c r="K19" s="73"/>
      <c r="L19" s="73"/>
      <c r="M19" s="71"/>
      <c r="N19" s="71"/>
      <c r="O19" s="1"/>
      <c r="P19"/>
      <c r="Q19"/>
    </row>
    <row r="20" spans="1:21" s="9" customFormat="1" ht="32.450000000000003" customHeight="1" x14ac:dyDescent="0.65">
      <c r="A20" s="34"/>
      <c r="B20" s="34"/>
      <c r="C20" s="71"/>
      <c r="D20" s="79"/>
      <c r="E20" s="70"/>
      <c r="F20" s="70"/>
      <c r="G20" s="66"/>
      <c r="H20" s="66"/>
      <c r="I20" s="72"/>
      <c r="J20" s="73"/>
      <c r="K20" s="73"/>
      <c r="L20" s="73"/>
      <c r="M20" s="71"/>
      <c r="N20" s="71"/>
      <c r="O20" s="1"/>
      <c r="P20"/>
      <c r="Q20"/>
    </row>
    <row r="21" spans="1:21" s="9" customFormat="1" ht="32.450000000000003" customHeight="1" x14ac:dyDescent="0.65">
      <c r="A21" s="34"/>
      <c r="B21" s="34"/>
      <c r="C21" s="71"/>
      <c r="D21" s="79"/>
      <c r="E21" s="70"/>
      <c r="F21" s="70"/>
      <c r="G21" s="66"/>
      <c r="H21" s="66"/>
      <c r="I21" s="72"/>
      <c r="J21" s="73"/>
      <c r="K21" s="73"/>
      <c r="L21" s="73"/>
      <c r="M21" s="71"/>
      <c r="N21" s="71"/>
      <c r="O21" s="1"/>
      <c r="P21"/>
      <c r="Q21"/>
    </row>
    <row r="22" spans="1:21" s="9" customFormat="1" ht="32.450000000000003" customHeight="1" x14ac:dyDescent="0.65">
      <c r="A22" s="34"/>
      <c r="B22" s="34"/>
      <c r="C22" s="71"/>
      <c r="D22" s="79"/>
      <c r="E22" s="70"/>
      <c r="F22" s="70"/>
      <c r="G22" s="66"/>
      <c r="H22" s="66"/>
      <c r="I22" s="72"/>
      <c r="J22" s="73"/>
      <c r="K22" s="73"/>
      <c r="L22" s="73"/>
      <c r="M22" s="71"/>
      <c r="N22" s="71"/>
      <c r="O22" s="1"/>
      <c r="P22"/>
      <c r="Q22"/>
    </row>
    <row r="23" spans="1:21" s="9" customFormat="1" ht="28.15" customHeight="1" x14ac:dyDescent="0.65">
      <c r="A23" s="34"/>
      <c r="B23" s="34"/>
      <c r="C23" s="18"/>
      <c r="D23" s="79"/>
      <c r="E23" s="70"/>
      <c r="F23" s="70"/>
      <c r="G23" s="66"/>
      <c r="H23" s="66"/>
      <c r="I23" s="72"/>
      <c r="J23" s="73"/>
      <c r="K23" s="73"/>
      <c r="L23" s="73"/>
      <c r="M23" s="71"/>
      <c r="N23" s="18"/>
      <c r="O23" s="1"/>
      <c r="P23"/>
      <c r="Q23"/>
    </row>
    <row r="24" spans="1:21" s="9" customFormat="1" ht="28.15" customHeight="1" x14ac:dyDescent="0.65">
      <c r="A24" s="34"/>
      <c r="B24" s="34"/>
      <c r="C24" s="18"/>
      <c r="D24" s="79"/>
      <c r="E24" s="70"/>
      <c r="F24" s="70"/>
      <c r="G24" s="66"/>
      <c r="H24" s="66"/>
      <c r="I24" s="72"/>
      <c r="J24" s="73"/>
      <c r="K24" s="73"/>
      <c r="L24" s="73"/>
      <c r="M24" s="71"/>
      <c r="N24" s="18"/>
      <c r="O24" s="1"/>
      <c r="P24"/>
      <c r="Q24"/>
    </row>
    <row r="25" spans="1:21" s="9" customFormat="1" ht="28.15" customHeight="1" x14ac:dyDescent="0.65">
      <c r="A25" s="34"/>
      <c r="B25" s="34"/>
      <c r="C25" s="18"/>
      <c r="D25" s="79"/>
      <c r="E25" s="70"/>
      <c r="F25" s="70"/>
      <c r="G25" s="66"/>
      <c r="H25" s="66"/>
      <c r="I25" s="72"/>
      <c r="J25" s="73"/>
      <c r="K25" s="73"/>
      <c r="L25" s="73"/>
      <c r="M25" s="71"/>
      <c r="N25" s="18"/>
      <c r="O25" s="1"/>
      <c r="P25"/>
      <c r="Q25"/>
    </row>
    <row r="26" spans="1:21" s="9" customFormat="1" ht="28.15" customHeight="1" x14ac:dyDescent="0.65">
      <c r="A26" s="34"/>
      <c r="B26" s="34"/>
      <c r="C26" s="18"/>
      <c r="D26" s="79"/>
      <c r="E26" s="70"/>
      <c r="F26" s="70"/>
      <c r="G26" s="66"/>
      <c r="H26" s="66"/>
      <c r="I26" s="72"/>
      <c r="J26" s="73"/>
      <c r="K26" s="73"/>
      <c r="L26" s="73"/>
      <c r="M26" s="71"/>
      <c r="N26" s="18"/>
      <c r="O26" s="1"/>
      <c r="P26"/>
      <c r="Q26"/>
    </row>
    <row r="27" spans="1:21" s="9" customFormat="1" ht="28.15" customHeight="1" x14ac:dyDescent="0.65">
      <c r="A27" s="34"/>
      <c r="B27" s="34"/>
      <c r="C27" s="18"/>
      <c r="D27" s="63"/>
      <c r="E27" s="70"/>
      <c r="F27" s="70"/>
      <c r="G27" s="66"/>
      <c r="H27" s="66"/>
      <c r="I27" s="72"/>
      <c r="J27" s="73"/>
      <c r="K27" s="73"/>
      <c r="L27" s="73"/>
      <c r="M27" s="71"/>
      <c r="N27" s="18"/>
      <c r="O27" s="1"/>
      <c r="P27"/>
      <c r="Q27"/>
    </row>
    <row r="28" spans="1:21" s="9" customFormat="1" ht="28.15" customHeight="1" x14ac:dyDescent="0.65">
      <c r="A28" s="34"/>
      <c r="B28" s="34"/>
      <c r="C28" s="18"/>
      <c r="D28" s="63"/>
      <c r="E28" s="70"/>
      <c r="F28" s="70"/>
      <c r="G28" s="66"/>
      <c r="H28" s="66"/>
      <c r="I28" s="72"/>
      <c r="J28" s="73"/>
      <c r="K28" s="73"/>
      <c r="L28" s="73"/>
      <c r="M28" s="18"/>
      <c r="N28" s="71"/>
      <c r="O28"/>
      <c r="P28"/>
      <c r="Q28"/>
    </row>
    <row r="29" spans="1:21" s="9" customFormat="1" ht="28.5" customHeight="1" x14ac:dyDescent="0.65">
      <c r="A29" s="12"/>
      <c r="B29" s="12"/>
      <c r="C29" s="18"/>
      <c r="D29" s="18"/>
      <c r="E29" s="19"/>
      <c r="F29" s="19"/>
      <c r="G29" s="19"/>
      <c r="H29" s="19"/>
      <c r="I29" s="20"/>
      <c r="J29" s="20"/>
      <c r="K29" s="20"/>
      <c r="L29" s="20"/>
      <c r="M29" s="18"/>
      <c r="N29" s="21"/>
      <c r="S29"/>
      <c r="T29"/>
      <c r="U29"/>
    </row>
    <row r="30" spans="1:21" s="9" customFormat="1" ht="28.5" customHeight="1" x14ac:dyDescent="0.65">
      <c r="A30" s="12"/>
      <c r="B30" s="12"/>
      <c r="C30" s="18"/>
      <c r="D30" s="18"/>
      <c r="E30" s="19"/>
      <c r="F30" s="19"/>
      <c r="G30" s="19"/>
      <c r="H30" s="19"/>
      <c r="I30" s="20"/>
      <c r="J30" s="20"/>
      <c r="K30" s="20"/>
      <c r="L30" s="20"/>
      <c r="M30" s="18"/>
      <c r="N30" s="21"/>
      <c r="S30"/>
      <c r="T30"/>
      <c r="U30"/>
    </row>
    <row r="31" spans="1:21" s="9" customFormat="1" ht="28.5" customHeight="1" x14ac:dyDescent="0.65">
      <c r="A31" s="12"/>
      <c r="B31" s="12"/>
      <c r="C31" s="18"/>
      <c r="D31" s="18"/>
      <c r="E31" s="19"/>
      <c r="F31" s="19"/>
      <c r="G31" s="19"/>
      <c r="H31" s="19"/>
      <c r="I31" s="20"/>
      <c r="J31" s="20"/>
      <c r="K31" s="20"/>
      <c r="L31" s="20"/>
      <c r="M31" s="18"/>
      <c r="N31" s="21"/>
      <c r="S31"/>
      <c r="T31"/>
      <c r="U31"/>
    </row>
    <row r="32" spans="1:21" s="9" customFormat="1" ht="28.5" customHeight="1" x14ac:dyDescent="0.65">
      <c r="A32" s="12"/>
      <c r="B32" s="12"/>
      <c r="C32" s="18"/>
      <c r="D32" s="18"/>
      <c r="E32" s="19"/>
      <c r="F32" s="19"/>
      <c r="G32" s="19"/>
      <c r="H32" s="19"/>
      <c r="I32" s="20"/>
      <c r="J32" s="20"/>
      <c r="K32" s="20"/>
      <c r="L32" s="20"/>
      <c r="M32" s="18"/>
      <c r="N32" s="21"/>
      <c r="S32"/>
      <c r="T32"/>
      <c r="U32"/>
    </row>
    <row r="33" spans="1:21" s="9" customFormat="1" ht="28.5" customHeight="1" x14ac:dyDescent="0.65">
      <c r="A33" s="12"/>
      <c r="B33" s="12"/>
      <c r="C33" s="18"/>
      <c r="D33" s="18"/>
      <c r="E33" s="19"/>
      <c r="F33" s="19"/>
      <c r="G33" s="19"/>
      <c r="H33" s="19"/>
      <c r="I33" s="20"/>
      <c r="J33" s="20"/>
      <c r="K33" s="20"/>
      <c r="L33" s="20"/>
      <c r="M33" s="18"/>
      <c r="N33" s="21"/>
      <c r="S33"/>
      <c r="T33"/>
      <c r="U33"/>
    </row>
    <row r="34" spans="1:21" s="9" customFormat="1" ht="28.5" customHeight="1" x14ac:dyDescent="0.65">
      <c r="A34" s="12"/>
      <c r="B34" s="12"/>
      <c r="C34" s="18"/>
      <c r="D34" s="18"/>
      <c r="E34" s="19"/>
      <c r="F34" s="19"/>
      <c r="G34" s="19"/>
      <c r="H34" s="19"/>
      <c r="I34" s="20"/>
      <c r="J34" s="20"/>
      <c r="K34" s="20"/>
      <c r="L34" s="20"/>
      <c r="M34" s="18"/>
      <c r="N34" s="21"/>
      <c r="S34"/>
      <c r="T34"/>
      <c r="U34"/>
    </row>
    <row r="35" spans="1:21" x14ac:dyDescent="0.65">
      <c r="A35" s="12"/>
      <c r="B35" s="12"/>
      <c r="C35" s="18"/>
      <c r="D35" s="18"/>
      <c r="E35" s="19"/>
      <c r="F35" s="19"/>
      <c r="G35" s="19"/>
      <c r="H35" s="19"/>
      <c r="I35" s="20"/>
      <c r="J35" s="20"/>
      <c r="K35" s="20"/>
      <c r="L35" s="20"/>
      <c r="M35" s="18"/>
      <c r="N35" s="21"/>
      <c r="S35"/>
      <c r="T35"/>
      <c r="U35"/>
    </row>
    <row r="36" spans="1:21" x14ac:dyDescent="0.65">
      <c r="A36" s="12"/>
      <c r="B36" s="12"/>
      <c r="C36" s="18"/>
      <c r="D36" s="18"/>
      <c r="E36" s="19"/>
      <c r="F36" s="19"/>
      <c r="G36" s="19"/>
      <c r="H36" s="19"/>
      <c r="I36" s="20"/>
      <c r="J36" s="20"/>
      <c r="K36" s="20"/>
      <c r="L36" s="20"/>
      <c r="M36" s="18"/>
      <c r="N36" s="21"/>
      <c r="S36"/>
      <c r="T36"/>
      <c r="U36"/>
    </row>
    <row r="37" spans="1:21" x14ac:dyDescent="0.65">
      <c r="A37" s="12"/>
      <c r="B37" s="12"/>
      <c r="C37" s="18"/>
      <c r="D37" s="18"/>
      <c r="E37" s="19"/>
      <c r="F37" s="19"/>
      <c r="G37" s="19"/>
      <c r="H37" s="19"/>
      <c r="I37" s="20"/>
      <c r="J37" s="20"/>
      <c r="K37" s="20"/>
      <c r="L37" s="20"/>
      <c r="M37" s="18"/>
      <c r="N37" s="21"/>
      <c r="S37"/>
      <c r="T37"/>
      <c r="U37"/>
    </row>
    <row r="38" spans="1:21" x14ac:dyDescent="0.65">
      <c r="A38" s="91" t="s">
        <v>194</v>
      </c>
      <c r="B38" s="92"/>
      <c r="C38" s="92"/>
      <c r="D38" s="92"/>
      <c r="E38" s="92"/>
      <c r="F38" s="93"/>
      <c r="G38" s="27"/>
      <c r="H38" s="27"/>
      <c r="I38" s="23">
        <f>SUM(I5:I16)</f>
        <v>0</v>
      </c>
      <c r="J38" s="23">
        <f t="shared" ref="J38:L38" si="0">SUM(J5:J16)</f>
        <v>0</v>
      </c>
      <c r="K38" s="23">
        <f t="shared" si="0"/>
        <v>0</v>
      </c>
      <c r="L38" s="23">
        <f t="shared" si="0"/>
        <v>0</v>
      </c>
      <c r="M38" s="13"/>
      <c r="N38" s="22"/>
    </row>
    <row r="39" spans="1:21" x14ac:dyDescent="0.65">
      <c r="A39" s="104" t="s">
        <v>193</v>
      </c>
      <c r="B39" s="104"/>
      <c r="C39" s="104"/>
      <c r="D39" s="104"/>
      <c r="E39" s="104"/>
      <c r="F39" s="104"/>
      <c r="G39" s="27"/>
      <c r="H39" s="27"/>
      <c r="I39" s="23">
        <f>SUM(I18:I37)</f>
        <v>3</v>
      </c>
      <c r="J39" s="23">
        <f t="shared" ref="J39:L39" si="1">SUM(J18:J37)</f>
        <v>0</v>
      </c>
      <c r="K39" s="23">
        <f t="shared" si="1"/>
        <v>106</v>
      </c>
      <c r="L39" s="23">
        <f t="shared" si="1"/>
        <v>48</v>
      </c>
      <c r="M39" s="13"/>
      <c r="N39" s="22"/>
    </row>
    <row r="40" spans="1:21" x14ac:dyDescent="0.65">
      <c r="A40" s="105" t="s">
        <v>195</v>
      </c>
      <c r="B40" s="105"/>
      <c r="C40" s="105"/>
      <c r="D40" s="105"/>
      <c r="E40" s="105"/>
      <c r="F40" s="105"/>
      <c r="G40" s="17"/>
      <c r="H40" s="17"/>
      <c r="I40" s="24">
        <f>SUM(I38:I39)</f>
        <v>3</v>
      </c>
      <c r="J40" s="24">
        <f t="shared" ref="J40:L40" si="2">SUM(J38:J39)</f>
        <v>0</v>
      </c>
      <c r="K40" s="24">
        <f t="shared" si="2"/>
        <v>106</v>
      </c>
      <c r="L40" s="24">
        <f t="shared" si="2"/>
        <v>48</v>
      </c>
      <c r="M40" s="25"/>
      <c r="N40" s="26"/>
    </row>
    <row r="44" spans="1:21" x14ac:dyDescent="0.65">
      <c r="E44" s="13" t="s">
        <v>151</v>
      </c>
      <c r="F44" s="14">
        <f>COUNTIF(D1:D116,"បន្ទាយមានជ័យ")</f>
        <v>0</v>
      </c>
      <c r="G44" s="28"/>
      <c r="H44" s="28"/>
      <c r="I44" s="6"/>
      <c r="J44" s="13">
        <v>1</v>
      </c>
      <c r="K44" s="13" t="s">
        <v>139</v>
      </c>
      <c r="L44" s="14">
        <f>COUNTIF(M1:M42,"កាត់ដេរ")</f>
        <v>0</v>
      </c>
      <c r="M44" s="106" t="s">
        <v>189</v>
      </c>
      <c r="N44" s="108">
        <f>SUM(L44:L50)</f>
        <v>0</v>
      </c>
    </row>
    <row r="45" spans="1:21" x14ac:dyDescent="0.65">
      <c r="E45" s="13" t="s">
        <v>153</v>
      </c>
      <c r="F45" s="14">
        <f>COUNTIF(D1:D116,"បាត់ដំបង")</f>
        <v>0</v>
      </c>
      <c r="G45" s="28"/>
      <c r="H45" s="28"/>
      <c r="I45" s="6"/>
      <c r="J45" s="13">
        <v>2</v>
      </c>
      <c r="K45" s="13" t="s">
        <v>141</v>
      </c>
      <c r="L45" s="14">
        <f>COUNTIF(M1:M42,"ដេរស្បែកជើង")</f>
        <v>0</v>
      </c>
      <c r="M45" s="107"/>
      <c r="N45" s="107"/>
    </row>
    <row r="46" spans="1:21" x14ac:dyDescent="0.65">
      <c r="E46" s="13" t="s">
        <v>154</v>
      </c>
      <c r="F46" s="14">
        <f>COUNTIF(D1:D116,"កំពង់ចាម")</f>
        <v>0</v>
      </c>
      <c r="G46" s="28"/>
      <c r="H46" s="28"/>
      <c r="I46" s="6"/>
      <c r="J46" s="13">
        <v>3</v>
      </c>
      <c r="K46" s="13" t="s">
        <v>144</v>
      </c>
      <c r="L46" s="14">
        <f>COUNTIF(M1:M42,"បោះពុម្ពលើសម្លៀកបំពាក់")</f>
        <v>0</v>
      </c>
      <c r="M46" s="107"/>
      <c r="N46" s="107"/>
    </row>
    <row r="47" spans="1:21" x14ac:dyDescent="0.65">
      <c r="E47" s="13" t="s">
        <v>31</v>
      </c>
      <c r="F47" s="14">
        <f>COUNTIF(D1:D116,"កំពង់ឆ្នាំង")</f>
        <v>0</v>
      </c>
      <c r="G47" s="28"/>
      <c r="H47" s="28"/>
      <c r="I47" s="6"/>
      <c r="J47" s="13">
        <v>4</v>
      </c>
      <c r="K47" s="13" t="s">
        <v>145</v>
      </c>
      <c r="L47" s="14">
        <f>COUNTIF(M1:M42,"ប៉ាក់លើសម្លៀកបំពាក់")</f>
        <v>0</v>
      </c>
      <c r="M47" s="107"/>
      <c r="N47" s="107"/>
    </row>
    <row r="48" spans="1:21" x14ac:dyDescent="0.65">
      <c r="E48" s="13" t="s">
        <v>26</v>
      </c>
      <c r="F48" s="14">
        <f>COUNTIF(D1:D116,"កំពង់ស្ពឺ")</f>
        <v>0</v>
      </c>
      <c r="G48" s="28"/>
      <c r="H48" s="28"/>
      <c r="I48" s="6"/>
      <c r="J48" s="13">
        <v>5</v>
      </c>
      <c r="K48" s="13" t="s">
        <v>155</v>
      </c>
      <c r="L48" s="14">
        <f>COUNTIF(M1:M42,"ផលិតផលិតផលអំបោះ")</f>
        <v>0</v>
      </c>
      <c r="M48" s="107"/>
      <c r="N48" s="107"/>
    </row>
    <row r="49" spans="5:14" x14ac:dyDescent="0.65">
      <c r="E49" s="13" t="s">
        <v>156</v>
      </c>
      <c r="F49" s="14">
        <f>COUNTIF(D1:D116,"កំពង់ធំ")</f>
        <v>0</v>
      </c>
      <c r="G49" s="28"/>
      <c r="H49" s="28"/>
      <c r="I49" s="6"/>
      <c r="J49" s="13">
        <v>6</v>
      </c>
      <c r="K49" s="13" t="s">
        <v>147</v>
      </c>
      <c r="L49" s="14">
        <f>COUNTIF(M1:M42,"ផលិតផលធ្វើដំណើរ និងកាបូប")</f>
        <v>0</v>
      </c>
      <c r="M49" s="107"/>
      <c r="N49" s="107"/>
    </row>
    <row r="50" spans="5:14" x14ac:dyDescent="0.65">
      <c r="E50" s="13" t="s">
        <v>157</v>
      </c>
      <c r="F50" s="14">
        <f>COUNTIF(D1:D116,"កំពត")</f>
        <v>0</v>
      </c>
      <c r="G50" s="28"/>
      <c r="H50" s="28"/>
      <c r="I50" s="6"/>
      <c r="J50" s="13">
        <v>7</v>
      </c>
      <c r="K50" s="13" t="s">
        <v>158</v>
      </c>
      <c r="L50" s="14">
        <f>COUNTIF(M1:M42,"តម្បាញ")</f>
        <v>0</v>
      </c>
      <c r="M50" s="107"/>
      <c r="N50" s="107"/>
    </row>
    <row r="51" spans="5:14" x14ac:dyDescent="0.65">
      <c r="E51" s="13" t="s">
        <v>150</v>
      </c>
      <c r="F51" s="14">
        <f>COUNTIF(D1:D116,"កណ្ដាល")</f>
        <v>0</v>
      </c>
      <c r="G51" s="28"/>
      <c r="H51" s="28"/>
      <c r="I51" s="6"/>
      <c r="J51" s="13">
        <v>8</v>
      </c>
      <c r="K51" s="13" t="s">
        <v>143</v>
      </c>
      <c r="L51" s="14">
        <f>COUNTIF(M1:M42,"សណ្ឋាគារ")</f>
        <v>1</v>
      </c>
      <c r="N51" s="6"/>
    </row>
    <row r="52" spans="5:14" x14ac:dyDescent="0.65">
      <c r="E52" s="13" t="s">
        <v>159</v>
      </c>
      <c r="F52" s="14">
        <f>COUNTIF(D1:D116,"កោះកុង")</f>
        <v>0</v>
      </c>
      <c r="G52" s="28"/>
      <c r="H52" s="28"/>
      <c r="I52" s="6"/>
      <c r="J52" s="13">
        <v>9</v>
      </c>
      <c r="K52" s="13" t="s">
        <v>142</v>
      </c>
      <c r="L52" s="14">
        <f>COUNTIF(M1:M42,"ភ្នាក់ងារទេសចរណ៍")</f>
        <v>0</v>
      </c>
      <c r="N52" s="6"/>
    </row>
    <row r="53" spans="5:14" x14ac:dyDescent="0.65">
      <c r="E53" s="13" t="s">
        <v>160</v>
      </c>
      <c r="F53" s="14">
        <f>COUNTIF(D1:D116,"ក្រចេះ")</f>
        <v>0</v>
      </c>
      <c r="G53" s="28"/>
      <c r="H53" s="28"/>
      <c r="I53" s="6"/>
      <c r="J53" s="13">
        <v>10</v>
      </c>
      <c r="K53" s="13" t="s">
        <v>148</v>
      </c>
      <c r="L53" s="14">
        <f>COUNTIF(M1:M42,"ផ្ទះសំណាក់")</f>
        <v>0</v>
      </c>
      <c r="N53" s="6"/>
    </row>
    <row r="54" spans="5:14" x14ac:dyDescent="0.65">
      <c r="E54" s="13" t="s">
        <v>161</v>
      </c>
      <c r="F54" s="14">
        <f>COUNTIF(D1:D116,"មណ្ឌលគិរី")</f>
        <v>0</v>
      </c>
      <c r="G54" s="28"/>
      <c r="H54" s="28"/>
      <c r="I54" s="6"/>
      <c r="J54" s="13">
        <v>11</v>
      </c>
      <c r="K54" s="13" t="s">
        <v>146</v>
      </c>
      <c r="L54" s="14">
        <f>COUNTIF(M1:M42,"ភោជនីយដ្ឋាន")</f>
        <v>0</v>
      </c>
      <c r="N54" s="6"/>
    </row>
    <row r="55" spans="5:14" x14ac:dyDescent="0.65">
      <c r="E55" s="13" t="s">
        <v>80</v>
      </c>
      <c r="F55" s="14">
        <f>COUNTIF(D1:D116,"ភ្នំពេញ")</f>
        <v>0</v>
      </c>
      <c r="G55" s="28"/>
      <c r="H55" s="28"/>
      <c r="I55" s="6"/>
      <c r="J55" s="13">
        <v>12</v>
      </c>
      <c r="K55" s="13" t="s">
        <v>152</v>
      </c>
      <c r="L55" s="14">
        <f>COUNTIF(M1:M42,"សេវាកម្សាន្ត")</f>
        <v>0</v>
      </c>
      <c r="N55" s="6"/>
    </row>
    <row r="56" spans="5:14" x14ac:dyDescent="0.65">
      <c r="E56" s="13" t="s">
        <v>162</v>
      </c>
      <c r="F56" s="14">
        <f>COUNTIF(D1:D116,"ព្រះវិហារ")</f>
        <v>0</v>
      </c>
      <c r="G56" s="28"/>
      <c r="H56" s="28"/>
      <c r="I56" s="6"/>
      <c r="J56" s="13">
        <v>13</v>
      </c>
      <c r="K56" s="13" t="s">
        <v>163</v>
      </c>
      <c r="L56" s="14">
        <f>COUNTIF(M1:M42,"ឡឥដ្ឋ")</f>
        <v>0</v>
      </c>
      <c r="N56" s="6"/>
    </row>
    <row r="57" spans="5:14" x14ac:dyDescent="0.65">
      <c r="E57" s="13" t="s">
        <v>73</v>
      </c>
      <c r="F57" s="14">
        <f>COUNTIF(D1:D116,"ព្រៃវែង")</f>
        <v>0</v>
      </c>
      <c r="G57" s="28"/>
      <c r="H57" s="28"/>
      <c r="I57" s="6"/>
      <c r="J57" s="13">
        <v>14</v>
      </c>
      <c r="K57" s="13" t="s">
        <v>164</v>
      </c>
      <c r="L57" s="14">
        <f>COUNTIF(M1:M42,"សំណង់")</f>
        <v>0</v>
      </c>
      <c r="N57" s="6"/>
    </row>
    <row r="58" spans="5:14" x14ac:dyDescent="0.65">
      <c r="E58" s="13" t="s">
        <v>165</v>
      </c>
      <c r="F58" s="14">
        <f>COUNTIF(D1:D116,"ពោធិ៍សាត់")</f>
        <v>0</v>
      </c>
      <c r="G58" s="28"/>
      <c r="H58" s="28"/>
      <c r="I58" s="6"/>
      <c r="J58" s="13">
        <v>15</v>
      </c>
      <c r="K58" s="13" t="s">
        <v>166</v>
      </c>
      <c r="L58" s="14">
        <f>COUNTIF(M1:M42,"បរិក្ខារពេទ្យ")</f>
        <v>0</v>
      </c>
      <c r="N58" s="6"/>
    </row>
    <row r="59" spans="5:14" x14ac:dyDescent="0.65">
      <c r="E59" s="13" t="s">
        <v>167</v>
      </c>
      <c r="F59" s="14">
        <f>COUNTIF(D1:D116,"រតនៈគិរី")</f>
        <v>0</v>
      </c>
      <c r="G59" s="28"/>
      <c r="H59" s="28"/>
      <c r="I59" s="6"/>
      <c r="J59" s="13">
        <v>16</v>
      </c>
      <c r="K59" s="13" t="s">
        <v>168</v>
      </c>
      <c r="L59" s="14">
        <f>COUNTIF(M1:M42,"ផលិតផលិតផលបរិក្ខាអគីសនីនិងអេឡិចត្រូនិច")</f>
        <v>0</v>
      </c>
      <c r="N59" s="6"/>
    </row>
    <row r="60" spans="5:14" x14ac:dyDescent="0.65">
      <c r="E60" s="13" t="s">
        <v>149</v>
      </c>
      <c r="F60" s="14">
        <f>COUNTIF(D1:D116,"សៀមរាប")</f>
        <v>1</v>
      </c>
      <c r="G60" s="28"/>
      <c r="H60" s="28"/>
      <c r="I60" s="6"/>
      <c r="J60" s="13">
        <v>17</v>
      </c>
      <c r="K60" s="13" t="s">
        <v>169</v>
      </c>
      <c r="L60" s="14">
        <f>COUNTIF(M1:M42,"កសិកម្ម")</f>
        <v>0</v>
      </c>
      <c r="N60" s="6"/>
    </row>
    <row r="61" spans="5:14" x14ac:dyDescent="0.65">
      <c r="E61" s="13" t="s">
        <v>40</v>
      </c>
      <c r="F61" s="14">
        <f>COUNTIF(D1:D116,"ព្រះសីហនុ")</f>
        <v>0</v>
      </c>
      <c r="G61" s="28"/>
      <c r="H61" s="28"/>
      <c r="I61" s="6"/>
      <c r="J61" s="13">
        <v>18</v>
      </c>
      <c r="K61" s="13" t="s">
        <v>170</v>
      </c>
      <c r="L61" s="14">
        <f>COUNTIF(M1:M42,"នេសាទ")</f>
        <v>0</v>
      </c>
      <c r="N61" s="6"/>
    </row>
    <row r="62" spans="5:14" x14ac:dyDescent="0.65">
      <c r="E62" s="13" t="s">
        <v>171</v>
      </c>
      <c r="F62" s="14">
        <f>COUNTIF(D1:D116,"ស្ទឹងត្រែង")</f>
        <v>0</v>
      </c>
      <c r="G62" s="28"/>
      <c r="H62" s="28"/>
      <c r="I62" s="6"/>
      <c r="J62" s="13">
        <v>19</v>
      </c>
      <c r="K62" s="13" t="s">
        <v>172</v>
      </c>
      <c r="L62" s="14">
        <f>COUNTIF(M1:M42,"ផលិត កែឆ្នៃម្ហូបអាហារ និងភេសជ្ជៈ")</f>
        <v>0</v>
      </c>
      <c r="N62" s="6"/>
    </row>
    <row r="63" spans="5:14" x14ac:dyDescent="0.65">
      <c r="E63" s="13" t="s">
        <v>173</v>
      </c>
      <c r="F63" s="14">
        <f>COUNTIF(D1:D116,"ស្វាយរៀង")</f>
        <v>0</v>
      </c>
      <c r="G63" s="28"/>
      <c r="H63" s="28"/>
      <c r="I63" s="6"/>
      <c r="J63" s="13">
        <v>20</v>
      </c>
      <c r="K63" s="13" t="s">
        <v>174</v>
      </c>
      <c r="L63" s="14">
        <f>COUNTIF(M1:M42,"សន្តិសុខ")</f>
        <v>0</v>
      </c>
      <c r="N63" s="6"/>
    </row>
    <row r="64" spans="5:14" x14ac:dyDescent="0.65">
      <c r="E64" s="13" t="s">
        <v>67</v>
      </c>
      <c r="F64" s="14">
        <f>COUNTIF(D1:D116,"តាកែវ")</f>
        <v>0</v>
      </c>
      <c r="G64" s="28"/>
      <c r="H64" s="28"/>
      <c r="I64" s="6"/>
      <c r="J64" s="13">
        <v>21</v>
      </c>
      <c r="K64" s="13" t="s">
        <v>175</v>
      </c>
      <c r="L64" s="14">
        <f>COUNTIF(M1:M42,"ហិរញ្ញវត្ថុ")</f>
        <v>0</v>
      </c>
      <c r="N64" s="6"/>
    </row>
    <row r="65" spans="5:14" x14ac:dyDescent="0.65">
      <c r="E65" s="13" t="s">
        <v>176</v>
      </c>
      <c r="F65" s="14">
        <f>COUNTIF(D1:D116,"កែប")</f>
        <v>0</v>
      </c>
      <c r="G65" s="28"/>
      <c r="H65" s="28"/>
      <c r="I65" s="6"/>
      <c r="J65" s="13">
        <v>22</v>
      </c>
      <c r="K65" s="13" t="s">
        <v>177</v>
      </c>
      <c r="L65" s="14">
        <f>COUNTIF(M1:M42,"លក់ដុំ និងលក់រាយ")</f>
        <v>0</v>
      </c>
      <c r="N65" s="6"/>
    </row>
    <row r="66" spans="5:14" x14ac:dyDescent="0.65">
      <c r="E66" s="13" t="s">
        <v>178</v>
      </c>
      <c r="F66" s="14">
        <f>COUNTIF(D1:D116,"ប៉ៃលិន")</f>
        <v>0</v>
      </c>
      <c r="G66" s="28"/>
      <c r="H66" s="28"/>
      <c r="I66" s="6"/>
      <c r="J66" s="13">
        <v>23</v>
      </c>
      <c r="K66" s="13" t="s">
        <v>179</v>
      </c>
      <c r="L66" s="14">
        <f>COUNTIF(M1:M42,"ដឹកជញ្ជូនសន្និធីស្តុកនិងគមនាគមន៍")</f>
        <v>0</v>
      </c>
      <c r="N66" s="6"/>
    </row>
    <row r="67" spans="5:14" x14ac:dyDescent="0.65">
      <c r="E67" s="13" t="s">
        <v>180</v>
      </c>
      <c r="F67" s="14">
        <f>COUNTIF(D1:D116,"ឧត្តរមានជ័យ")</f>
        <v>0</v>
      </c>
      <c r="G67" s="28"/>
      <c r="H67" s="28"/>
      <c r="I67" s="6"/>
      <c r="J67" s="13">
        <v>24</v>
      </c>
      <c r="K67" s="13" t="s">
        <v>181</v>
      </c>
      <c r="L67" s="14">
        <f>COUNTIF(M1:M42,"អចលនទ្រព្យ")</f>
        <v>0</v>
      </c>
      <c r="N67" s="6"/>
    </row>
    <row r="68" spans="5:14" x14ac:dyDescent="0.65">
      <c r="E68" s="13" t="s">
        <v>182</v>
      </c>
      <c r="F68" s="14">
        <f>COUNTIF(D1:D116,"ត្បូងឃ្មុំ")</f>
        <v>0</v>
      </c>
      <c r="G68" s="28"/>
      <c r="H68" s="28"/>
      <c r="I68" s="6"/>
      <c r="J68" s="13">
        <v>25</v>
      </c>
      <c r="K68" s="13" t="s">
        <v>183</v>
      </c>
      <c r="L68" s="14">
        <f>COUNTIF(M1:M42,"អគ្គិសនីឧស្ម័ននិងទឹក")</f>
        <v>0</v>
      </c>
      <c r="N68" s="6"/>
    </row>
    <row r="69" spans="5:14" x14ac:dyDescent="0.65">
      <c r="E69" s="15" t="s">
        <v>184</v>
      </c>
      <c r="F69" s="16">
        <f t="shared" ref="F69" si="3">SUM(F44:F68)</f>
        <v>1</v>
      </c>
      <c r="G69" s="29"/>
      <c r="H69" s="29"/>
      <c r="I69" s="6"/>
      <c r="J69" s="13">
        <v>26</v>
      </c>
      <c r="K69" s="13" t="s">
        <v>185</v>
      </c>
      <c r="L69" s="14">
        <f>COUNTIF(M1:M42,"អប់រំ")</f>
        <v>0</v>
      </c>
      <c r="N69" s="6"/>
    </row>
    <row r="70" spans="5:14" x14ac:dyDescent="0.65">
      <c r="E70" s="6"/>
      <c r="F70" s="6"/>
      <c r="G70" s="6"/>
      <c r="H70" s="6"/>
      <c r="I70" s="6"/>
      <c r="J70" s="13">
        <v>27</v>
      </c>
      <c r="K70" s="13" t="s">
        <v>140</v>
      </c>
      <c r="L70" s="14">
        <f>COUNTIF(M1:M42,"ផ្សេងៗ")</f>
        <v>0</v>
      </c>
      <c r="N70" s="6"/>
    </row>
    <row r="71" spans="5:14" x14ac:dyDescent="0.65">
      <c r="E71" s="6"/>
      <c r="F71" s="6"/>
      <c r="G71" s="6"/>
      <c r="H71" s="6"/>
      <c r="I71" s="6"/>
      <c r="J71" s="13">
        <v>28</v>
      </c>
      <c r="K71" s="13" t="s">
        <v>186</v>
      </c>
      <c r="L71" s="14">
        <f>COUNTIF(M1:M42,"បោកគក់")</f>
        <v>0</v>
      </c>
      <c r="N71" s="6"/>
    </row>
    <row r="72" spans="5:14" x14ac:dyDescent="0.65">
      <c r="E72" s="6"/>
      <c r="F72" s="6"/>
      <c r="G72" s="6"/>
      <c r="H72" s="6"/>
      <c r="I72" s="6"/>
      <c r="J72" s="13">
        <v>29</v>
      </c>
      <c r="K72" s="13" t="s">
        <v>187</v>
      </c>
      <c r="L72" s="14">
        <f>COUNTIF(M1:M42,"ផលិតក្រដាសនិងផលិតផលវេចខ្ចប់")</f>
        <v>0</v>
      </c>
      <c r="N72" s="6"/>
    </row>
    <row r="73" spans="5:14" x14ac:dyDescent="0.65">
      <c r="E73" s="6"/>
      <c r="F73" s="6"/>
      <c r="G73" s="6"/>
      <c r="H73" s="6"/>
      <c r="I73" s="6"/>
      <c r="J73" s="13">
        <v>30</v>
      </c>
      <c r="K73" s="13" t="s">
        <v>188</v>
      </c>
      <c r="L73" s="14">
        <f>COUNTIF(M1:M42,"ផលិតកង់និងមធ្យោបាយធ្វើដំណើរ")</f>
        <v>0</v>
      </c>
      <c r="N73" s="6"/>
    </row>
    <row r="74" spans="5:14" x14ac:dyDescent="0.65">
      <c r="E74" s="6"/>
      <c r="F74" s="6"/>
      <c r="G74" s="6"/>
      <c r="H74" s="6"/>
      <c r="I74" s="6"/>
      <c r="J74" s="13"/>
      <c r="K74" s="17" t="s">
        <v>184</v>
      </c>
      <c r="L74" s="16">
        <f>SUM(L44:L73)</f>
        <v>1</v>
      </c>
      <c r="N74" s="6"/>
    </row>
  </sheetData>
  <mergeCells count="8">
    <mergeCell ref="B1:N1"/>
    <mergeCell ref="B2:N2"/>
    <mergeCell ref="A4:N4"/>
    <mergeCell ref="M44:M50"/>
    <mergeCell ref="N44:N50"/>
    <mergeCell ref="A38:F38"/>
    <mergeCell ref="A39:F39"/>
    <mergeCell ref="A40:F40"/>
  </mergeCells>
  <dataValidations count="1">
    <dataValidation type="whole" allowBlank="1" showErrorMessage="1" error="ចំនួនកម្មករគឺនៅចន្លោះពី ០ ទៅ​ 3០០០០ នាក់" sqref="I75:L1048576 E70:E74 I44:J73 F74:J74 F70:H73 F44:H68 I5:L16 I37:K37 I38:L43 I18:L36" xr:uid="{00000000-0002-0000-0200-000000000000}">
      <formula1>0</formula1>
      <formula2>30000</formula2>
    </dataValidation>
  </dataValidations>
  <pageMargins left="0.7" right="0.7" top="0" bottom="0" header="0" footer="0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63"/>
  <sheetViews>
    <sheetView zoomScale="40" zoomScaleNormal="40" workbookViewId="0">
      <selection activeCell="M23" sqref="M23:M29"/>
    </sheetView>
  </sheetViews>
  <sheetFormatPr defaultColWidth="9.140625" defaultRowHeight="23.25" x14ac:dyDescent="0.65"/>
  <cols>
    <col min="1" max="2" width="7.42578125" style="7" bestFit="1" customWidth="1"/>
    <col min="3" max="3" width="54.28515625" style="6" customWidth="1"/>
    <col min="4" max="4" width="13.42578125" style="6" customWidth="1"/>
    <col min="5" max="5" width="22.5703125" style="2" customWidth="1"/>
    <col min="6" max="7" width="24.5703125" style="2" customWidth="1"/>
    <col min="8" max="8" width="24.5703125" style="2" hidden="1" customWidth="1"/>
    <col min="9" max="9" width="18.28515625" style="3" customWidth="1"/>
    <col min="10" max="10" width="12.28515625" style="3" customWidth="1"/>
    <col min="11" max="11" width="12.140625" style="3" customWidth="1"/>
    <col min="12" max="12" width="12.28515625" style="3" customWidth="1"/>
    <col min="13" max="13" width="11.85546875" style="6" customWidth="1"/>
    <col min="14" max="14" width="36.28515625" style="8" customWidth="1"/>
    <col min="15" max="18" width="9.140625" style="7" customWidth="1"/>
    <col min="19" max="16384" width="9.140625" style="7"/>
  </cols>
  <sheetData>
    <row r="1" spans="1:24" ht="42.75" customHeight="1" x14ac:dyDescent="0.25">
      <c r="B1" s="86" t="s">
        <v>192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24" ht="31.9" customHeight="1" x14ac:dyDescent="0.25">
      <c r="B2" s="87" t="str">
        <f>'អនុញ្ញាតព្យួរថ្ងៃទី ១០ មករា'!B2</f>
        <v>ថ្ងៃទី១០ ខែមករា ឆ្នាំ២០២៣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24" customFormat="1" ht="116.25" x14ac:dyDescent="0.25">
      <c r="A3" s="10" t="s">
        <v>138</v>
      </c>
      <c r="B3" s="10" t="s">
        <v>0</v>
      </c>
      <c r="C3" s="11" t="s">
        <v>11</v>
      </c>
      <c r="D3" s="11" t="s">
        <v>1</v>
      </c>
      <c r="E3" s="11" t="s">
        <v>9</v>
      </c>
      <c r="F3" s="11" t="s">
        <v>10</v>
      </c>
      <c r="G3" s="33" t="s">
        <v>197</v>
      </c>
      <c r="H3" s="11" t="s">
        <v>198</v>
      </c>
      <c r="I3" s="10" t="s">
        <v>2</v>
      </c>
      <c r="J3" s="10" t="s">
        <v>3</v>
      </c>
      <c r="K3" s="10" t="s">
        <v>4</v>
      </c>
      <c r="L3" s="10" t="s">
        <v>5</v>
      </c>
      <c r="M3" s="11" t="s">
        <v>7</v>
      </c>
      <c r="N3" s="11" t="s">
        <v>8</v>
      </c>
    </row>
    <row r="4" spans="1:24" customFormat="1" ht="20.25" customHeight="1" x14ac:dyDescent="0.25">
      <c r="A4" s="88" t="s">
        <v>136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24" s="9" customFormat="1" ht="32.25" customHeight="1" x14ac:dyDescent="0.65">
      <c r="A5" s="34"/>
      <c r="B5" s="34"/>
      <c r="C5" s="71"/>
      <c r="D5" s="79"/>
      <c r="E5" s="70"/>
      <c r="F5" s="70"/>
      <c r="G5" s="66"/>
      <c r="H5" s="66"/>
      <c r="I5" s="72"/>
      <c r="J5" s="73"/>
      <c r="K5" s="73"/>
      <c r="L5" s="73"/>
      <c r="M5" s="71"/>
      <c r="N5" s="71"/>
      <c r="O5" s="1"/>
      <c r="P5"/>
      <c r="Q5"/>
    </row>
    <row r="6" spans="1:24" s="46" customFormat="1" ht="28.5" customHeight="1" x14ac:dyDescent="0.65">
      <c r="A6" s="34"/>
      <c r="B6" s="34"/>
      <c r="C6" s="18"/>
      <c r="D6" s="63"/>
      <c r="E6" s="70"/>
      <c r="F6" s="70"/>
      <c r="G6" s="66"/>
      <c r="H6" s="66"/>
      <c r="I6" s="72"/>
      <c r="J6" s="73"/>
      <c r="K6" s="73"/>
      <c r="L6" s="73"/>
      <c r="M6" s="18"/>
      <c r="N6" s="71"/>
      <c r="O6" s="1"/>
      <c r="P6" s="1"/>
      <c r="Q6" s="1"/>
      <c r="T6" s="9"/>
    </row>
    <row r="7" spans="1:24" s="46" customFormat="1" ht="28.5" customHeight="1" x14ac:dyDescent="0.65">
      <c r="A7" s="34"/>
      <c r="B7" s="34"/>
      <c r="C7" s="18"/>
      <c r="D7" s="63"/>
      <c r="E7" s="70"/>
      <c r="F7" s="70"/>
      <c r="G7" s="66"/>
      <c r="H7" s="66"/>
      <c r="I7" s="72"/>
      <c r="J7" s="73"/>
      <c r="K7" s="73"/>
      <c r="L7" s="73"/>
      <c r="M7" s="18"/>
      <c r="N7" s="71"/>
      <c r="O7" s="1"/>
      <c r="P7" s="1"/>
      <c r="Q7" s="1"/>
    </row>
    <row r="8" spans="1:24" s="46" customFormat="1" ht="28.15" customHeight="1" x14ac:dyDescent="0.65">
      <c r="A8" s="34"/>
      <c r="B8" s="34"/>
      <c r="C8" s="18"/>
      <c r="D8" s="63"/>
      <c r="E8" s="70"/>
      <c r="F8" s="70"/>
      <c r="G8" s="66"/>
      <c r="H8" s="66"/>
      <c r="I8" s="72"/>
      <c r="J8" s="73"/>
      <c r="K8" s="73"/>
      <c r="L8" s="73"/>
      <c r="M8" s="18"/>
      <c r="N8" s="71"/>
      <c r="O8" s="1"/>
      <c r="P8" s="1"/>
      <c r="Q8" s="1"/>
    </row>
    <row r="9" spans="1:24" s="46" customFormat="1" ht="28.5" customHeight="1" x14ac:dyDescent="0.65">
      <c r="A9" s="34"/>
      <c r="B9" s="34"/>
      <c r="C9" s="18"/>
      <c r="D9" s="63"/>
      <c r="E9" s="70"/>
      <c r="F9" s="70"/>
      <c r="G9" s="66"/>
      <c r="H9" s="66"/>
      <c r="I9" s="72"/>
      <c r="J9" s="73"/>
      <c r="K9" s="73"/>
      <c r="L9" s="73"/>
      <c r="M9" s="18"/>
      <c r="N9" s="71"/>
      <c r="O9" s="1"/>
      <c r="P9" s="1"/>
      <c r="Q9" s="1"/>
    </row>
    <row r="10" spans="1:24" s="1" customFormat="1" ht="23.25" customHeight="1" x14ac:dyDescent="0.65">
      <c r="A10" s="34"/>
      <c r="B10" s="34"/>
      <c r="C10" s="18"/>
      <c r="D10" s="63"/>
      <c r="E10" s="70"/>
      <c r="F10" s="70"/>
      <c r="G10" s="66"/>
      <c r="H10" s="66"/>
      <c r="I10" s="72"/>
      <c r="J10" s="73"/>
      <c r="K10" s="73"/>
      <c r="L10" s="73"/>
      <c r="M10" s="18"/>
      <c r="N10" s="21"/>
      <c r="T10" s="46"/>
      <c r="U10" s="46"/>
      <c r="V10" s="46"/>
      <c r="W10" s="46"/>
      <c r="X10" s="46"/>
    </row>
    <row r="11" spans="1:24" customFormat="1" ht="24.6" customHeight="1" x14ac:dyDescent="0.25">
      <c r="A11" s="76" t="s">
        <v>137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  <c r="S11" s="7"/>
    </row>
    <row r="12" spans="1:24" s="9" customFormat="1" ht="32.25" customHeight="1" x14ac:dyDescent="0.65">
      <c r="A12" s="34">
        <v>1</v>
      </c>
      <c r="B12" s="34">
        <v>1</v>
      </c>
      <c r="C12" s="71" t="s">
        <v>205</v>
      </c>
      <c r="D12" s="79" t="s">
        <v>26</v>
      </c>
      <c r="E12" s="70">
        <v>44936</v>
      </c>
      <c r="F12" s="70">
        <v>44964</v>
      </c>
      <c r="G12" s="66">
        <v>29</v>
      </c>
      <c r="H12" s="66">
        <v>4</v>
      </c>
      <c r="I12" s="72">
        <v>684</v>
      </c>
      <c r="J12" s="73">
        <v>530</v>
      </c>
      <c r="K12" s="73">
        <v>1771</v>
      </c>
      <c r="L12" s="73">
        <v>1251</v>
      </c>
      <c r="M12" s="71" t="s">
        <v>140</v>
      </c>
      <c r="N12" s="71" t="s">
        <v>28</v>
      </c>
      <c r="O12" s="1"/>
      <c r="P12"/>
      <c r="Q12"/>
    </row>
    <row r="13" spans="1:24" s="9" customFormat="1" ht="32.25" customHeight="1" x14ac:dyDescent="0.65">
      <c r="A13" s="34"/>
      <c r="B13" s="34"/>
      <c r="C13" s="71"/>
      <c r="D13" s="79"/>
      <c r="E13" s="70"/>
      <c r="F13" s="70"/>
      <c r="G13" s="66"/>
      <c r="H13" s="66"/>
      <c r="I13" s="72"/>
      <c r="J13" s="73"/>
      <c r="K13" s="73"/>
      <c r="L13" s="73"/>
      <c r="M13" s="71"/>
      <c r="N13" s="71"/>
      <c r="O13" s="1"/>
      <c r="P13"/>
      <c r="Q13"/>
    </row>
    <row r="14" spans="1:24" s="9" customFormat="1" ht="32.450000000000003" customHeight="1" x14ac:dyDescent="0.65">
      <c r="A14" s="34"/>
      <c r="B14" s="34"/>
      <c r="C14" s="71"/>
      <c r="D14" s="79"/>
      <c r="E14" s="70"/>
      <c r="F14" s="70"/>
      <c r="G14" s="66"/>
      <c r="H14" s="66"/>
      <c r="I14" s="72"/>
      <c r="J14" s="73"/>
      <c r="K14" s="73"/>
      <c r="L14" s="73"/>
      <c r="M14" s="71"/>
      <c r="N14" s="71"/>
      <c r="O14" s="1"/>
      <c r="P14"/>
      <c r="Q14"/>
    </row>
    <row r="15" spans="1:24" customFormat="1" ht="23.25" hidden="1" customHeight="1" x14ac:dyDescent="0.65">
      <c r="A15" s="34"/>
      <c r="B15" s="34"/>
      <c r="C15" s="18"/>
      <c r="D15" s="63"/>
      <c r="E15" s="19"/>
      <c r="F15" s="19"/>
      <c r="G15" s="66"/>
      <c r="H15" s="66"/>
      <c r="I15" s="66"/>
      <c r="J15" s="66"/>
      <c r="K15" s="66"/>
      <c r="L15" s="66"/>
      <c r="M15" s="18"/>
      <c r="N15" s="18"/>
      <c r="O15" s="1"/>
    </row>
    <row r="16" spans="1:24" s="9" customFormat="1" ht="28.5" hidden="1" customHeight="1" x14ac:dyDescent="0.65">
      <c r="A16" s="12"/>
      <c r="B16" s="12"/>
      <c r="C16" s="18"/>
      <c r="D16" s="18"/>
      <c r="E16" s="19"/>
      <c r="F16" s="19"/>
      <c r="G16" s="19"/>
      <c r="H16" s="19"/>
      <c r="I16" s="20"/>
      <c r="J16" s="20"/>
      <c r="K16" s="20"/>
      <c r="L16" s="20"/>
      <c r="M16" s="18"/>
      <c r="N16" s="21"/>
      <c r="S16" s="7"/>
      <c r="T16"/>
      <c r="U16"/>
    </row>
    <row r="17" spans="1:20" x14ac:dyDescent="0.65">
      <c r="A17" s="104" t="s">
        <v>194</v>
      </c>
      <c r="B17" s="104"/>
      <c r="C17" s="104"/>
      <c r="D17" s="104"/>
      <c r="E17" s="104"/>
      <c r="F17" s="104"/>
      <c r="G17" s="27">
        <f>COUNTA(A5:A10)</f>
        <v>0</v>
      </c>
      <c r="H17" s="27"/>
      <c r="I17" s="23">
        <f>SUM(I5:I10)</f>
        <v>0</v>
      </c>
      <c r="J17" s="23">
        <f>SUM(J5:J10)</f>
        <v>0</v>
      </c>
      <c r="K17" s="23">
        <f>SUM(K5:K10)</f>
        <v>0</v>
      </c>
      <c r="L17" s="23">
        <f>SUM(L5:L10)</f>
        <v>0</v>
      </c>
      <c r="M17" s="13"/>
      <c r="N17" s="22"/>
      <c r="T17"/>
    </row>
    <row r="18" spans="1:20" x14ac:dyDescent="0.65">
      <c r="A18" s="104" t="s">
        <v>193</v>
      </c>
      <c r="B18" s="104"/>
      <c r="C18" s="104"/>
      <c r="D18" s="104"/>
      <c r="E18" s="104"/>
      <c r="F18" s="104"/>
      <c r="G18" s="27">
        <f>COUNTA(A12:A14)</f>
        <v>1</v>
      </c>
      <c r="H18" s="27"/>
      <c r="I18" s="23">
        <f>SUM(I12:I16)</f>
        <v>684</v>
      </c>
      <c r="J18" s="23">
        <f>SUM(J12:J16)</f>
        <v>530</v>
      </c>
      <c r="K18" s="23">
        <f>SUM(K12:K16)</f>
        <v>1771</v>
      </c>
      <c r="L18" s="23">
        <f>SUM(L12:L16)</f>
        <v>1251</v>
      </c>
      <c r="M18" s="13"/>
      <c r="N18" s="22"/>
    </row>
    <row r="19" spans="1:20" x14ac:dyDescent="0.65">
      <c r="A19" s="105" t="s">
        <v>195</v>
      </c>
      <c r="B19" s="105"/>
      <c r="C19" s="105"/>
      <c r="D19" s="105"/>
      <c r="E19" s="105"/>
      <c r="F19" s="105"/>
      <c r="G19" s="17"/>
      <c r="H19" s="17"/>
      <c r="I19" s="24">
        <f>SUM(I17:I18)</f>
        <v>684</v>
      </c>
      <c r="J19" s="24">
        <f t="shared" ref="J19:L19" si="0">SUM(J17:J18)</f>
        <v>530</v>
      </c>
      <c r="K19" s="24">
        <f t="shared" si="0"/>
        <v>1771</v>
      </c>
      <c r="L19" s="24">
        <f t="shared" si="0"/>
        <v>1251</v>
      </c>
      <c r="M19" s="25"/>
      <c r="N19" s="26"/>
    </row>
    <row r="21" spans="1:20" ht="27" customHeight="1" x14ac:dyDescent="0.65"/>
    <row r="23" spans="1:20" s="38" customFormat="1" x14ac:dyDescent="0.65">
      <c r="C23" s="37"/>
      <c r="D23" s="37"/>
      <c r="E23" s="37" t="s">
        <v>151</v>
      </c>
      <c r="F23" s="35">
        <f>COUNTIF(D1:D95,"បន្ទាយមានជ័យ")</f>
        <v>0</v>
      </c>
      <c r="G23" s="35"/>
      <c r="H23" s="35"/>
      <c r="I23" s="37"/>
      <c r="J23" s="37">
        <v>1</v>
      </c>
      <c r="K23" s="37" t="s">
        <v>139</v>
      </c>
      <c r="L23" s="35">
        <f>COUNTIF(M1:M21,"កាត់ដេរ")</f>
        <v>0</v>
      </c>
      <c r="M23" s="109" t="s">
        <v>189</v>
      </c>
      <c r="N23" s="111">
        <f>SUM(L23:L29)</f>
        <v>0</v>
      </c>
      <c r="S23" s="39" t="s">
        <v>196</v>
      </c>
    </row>
    <row r="24" spans="1:20" s="38" customFormat="1" x14ac:dyDescent="0.65">
      <c r="C24" s="37"/>
      <c r="D24" s="37"/>
      <c r="E24" s="37" t="s">
        <v>153</v>
      </c>
      <c r="F24" s="35">
        <f>COUNTIF(D1:D95,"បាត់ដំបង")</f>
        <v>0</v>
      </c>
      <c r="G24" s="35"/>
      <c r="H24" s="35"/>
      <c r="I24" s="37"/>
      <c r="J24" s="37">
        <v>2</v>
      </c>
      <c r="K24" s="37" t="s">
        <v>141</v>
      </c>
      <c r="L24" s="35">
        <f>COUNTIF(M1:M21,"ដេរស្បែកជើង")</f>
        <v>0</v>
      </c>
      <c r="M24" s="110"/>
      <c r="N24" s="110"/>
      <c r="O24" s="45" t="s">
        <v>199</v>
      </c>
    </row>
    <row r="25" spans="1:20" s="38" customFormat="1" x14ac:dyDescent="0.65">
      <c r="C25" s="37"/>
      <c r="D25" s="37"/>
      <c r="E25" s="37" t="s">
        <v>154</v>
      </c>
      <c r="F25" s="35">
        <f>COUNTIF(D1:D95,"កំពង់ចាម")</f>
        <v>0</v>
      </c>
      <c r="G25" s="35"/>
      <c r="H25" s="35"/>
      <c r="I25" s="37"/>
      <c r="J25" s="37">
        <v>3</v>
      </c>
      <c r="K25" s="37" t="s">
        <v>144</v>
      </c>
      <c r="L25" s="35">
        <f>COUNTIF(M1:M21,"បោះពុម្ពលើសម្លៀកបំពាក់")</f>
        <v>0</v>
      </c>
      <c r="M25" s="110"/>
      <c r="N25" s="110"/>
    </row>
    <row r="26" spans="1:20" s="38" customFormat="1" x14ac:dyDescent="0.65">
      <c r="C26" s="37"/>
      <c r="D26" s="37"/>
      <c r="E26" s="37" t="s">
        <v>31</v>
      </c>
      <c r="F26" s="35">
        <f>COUNTIF(D1:D95,"កំពង់ឆ្នាំង")</f>
        <v>0</v>
      </c>
      <c r="G26" s="35"/>
      <c r="H26" s="35"/>
      <c r="I26" s="37"/>
      <c r="J26" s="37">
        <v>4</v>
      </c>
      <c r="K26" s="37" t="s">
        <v>145</v>
      </c>
      <c r="L26" s="35">
        <f>COUNTIF(M1:M21,"ប៉ាក់លើសម្លៀកបំពាក់")</f>
        <v>0</v>
      </c>
      <c r="M26" s="110"/>
      <c r="N26" s="110"/>
    </row>
    <row r="27" spans="1:20" s="38" customFormat="1" x14ac:dyDescent="0.65">
      <c r="C27" s="37"/>
      <c r="D27" s="37"/>
      <c r="E27" s="37" t="s">
        <v>26</v>
      </c>
      <c r="F27" s="35">
        <f>COUNTIF(D1:D95,"កំពង់ស្ពឺ")</f>
        <v>1</v>
      </c>
      <c r="G27" s="35"/>
      <c r="H27" s="35"/>
      <c r="I27" s="37"/>
      <c r="J27" s="37">
        <v>5</v>
      </c>
      <c r="K27" s="37" t="s">
        <v>155</v>
      </c>
      <c r="L27" s="35">
        <f>COUNTIF(M1:M21,"ផលិតផលិតផលអំបោះ")</f>
        <v>0</v>
      </c>
      <c r="M27" s="110"/>
      <c r="N27" s="110"/>
    </row>
    <row r="28" spans="1:20" s="38" customFormat="1" x14ac:dyDescent="0.65">
      <c r="C28" s="37"/>
      <c r="D28" s="37"/>
      <c r="E28" s="37" t="s">
        <v>156</v>
      </c>
      <c r="F28" s="35">
        <f>COUNTIF(D1:D95,"កំពង់ធំ")</f>
        <v>0</v>
      </c>
      <c r="G28" s="35"/>
      <c r="H28" s="35"/>
      <c r="I28" s="37"/>
      <c r="J28" s="37">
        <v>6</v>
      </c>
      <c r="K28" s="37" t="s">
        <v>147</v>
      </c>
      <c r="L28" s="35">
        <f>COUNTIF(M1:M21,"ផលិតផលធ្វើដំណើរ និងកាបូប")</f>
        <v>0</v>
      </c>
      <c r="M28" s="110"/>
      <c r="N28" s="110"/>
    </row>
    <row r="29" spans="1:20" s="38" customFormat="1" x14ac:dyDescent="0.65">
      <c r="C29" s="37"/>
      <c r="D29" s="37"/>
      <c r="E29" s="37" t="s">
        <v>157</v>
      </c>
      <c r="F29" s="35">
        <f>COUNTIF(D1:D95,"កំពត")</f>
        <v>0</v>
      </c>
      <c r="G29" s="35"/>
      <c r="H29" s="35"/>
      <c r="I29" s="37"/>
      <c r="J29" s="37">
        <v>7</v>
      </c>
      <c r="K29" s="37" t="s">
        <v>158</v>
      </c>
      <c r="L29" s="35">
        <f>COUNTIF(M1:M21,"តម្បាញ")</f>
        <v>0</v>
      </c>
      <c r="M29" s="110"/>
      <c r="N29" s="110"/>
    </row>
    <row r="30" spans="1:20" s="38" customFormat="1" x14ac:dyDescent="0.65">
      <c r="C30" s="37"/>
      <c r="D30" s="37"/>
      <c r="E30" s="37" t="s">
        <v>150</v>
      </c>
      <c r="F30" s="35">
        <f>COUNTIF(D1:D95,"កណ្ដាល")</f>
        <v>0</v>
      </c>
      <c r="G30" s="35"/>
      <c r="H30" s="35"/>
      <c r="I30" s="37"/>
      <c r="J30" s="37">
        <v>8</v>
      </c>
      <c r="K30" s="37" t="s">
        <v>143</v>
      </c>
      <c r="L30" s="35">
        <f>COUNTIF(M1:M21,"សណ្ឋាគារ")</f>
        <v>0</v>
      </c>
      <c r="M30" s="37"/>
      <c r="N30" s="37"/>
    </row>
    <row r="31" spans="1:20" s="38" customFormat="1" x14ac:dyDescent="0.65">
      <c r="C31" s="37"/>
      <c r="D31" s="37"/>
      <c r="E31" s="37" t="s">
        <v>159</v>
      </c>
      <c r="F31" s="35">
        <f>COUNTIF(D1:D95,"កោះកុង")</f>
        <v>0</v>
      </c>
      <c r="G31" s="35"/>
      <c r="H31" s="35"/>
      <c r="I31" s="37"/>
      <c r="J31" s="37">
        <v>9</v>
      </c>
      <c r="K31" s="37" t="s">
        <v>142</v>
      </c>
      <c r="L31" s="35">
        <f>COUNTIF(M1:M21,"ភ្នាក់ងារទេសចរណ៍")</f>
        <v>0</v>
      </c>
      <c r="M31" s="37"/>
      <c r="N31" s="37"/>
    </row>
    <row r="32" spans="1:20" s="38" customFormat="1" x14ac:dyDescent="0.65">
      <c r="C32" s="37"/>
      <c r="D32" s="37"/>
      <c r="E32" s="37" t="s">
        <v>160</v>
      </c>
      <c r="F32" s="35">
        <f>COUNTIF(D1:D95,"ក្រចេះ")</f>
        <v>0</v>
      </c>
      <c r="G32" s="35"/>
      <c r="H32" s="35"/>
      <c r="I32" s="37"/>
      <c r="J32" s="37">
        <v>10</v>
      </c>
      <c r="K32" s="37" t="s">
        <v>148</v>
      </c>
      <c r="L32" s="35">
        <f>COUNTIF(M1:M21,"ផ្ទះសំណាក់")</f>
        <v>0</v>
      </c>
      <c r="M32" s="37"/>
      <c r="N32" s="37"/>
    </row>
    <row r="33" spans="3:14" s="38" customFormat="1" x14ac:dyDescent="0.65">
      <c r="C33" s="37"/>
      <c r="D33" s="37"/>
      <c r="E33" s="37" t="s">
        <v>161</v>
      </c>
      <c r="F33" s="35">
        <f>COUNTIF(D1:D95,"មណ្ឌលគិរី")</f>
        <v>0</v>
      </c>
      <c r="G33" s="35"/>
      <c r="H33" s="35"/>
      <c r="I33" s="37"/>
      <c r="J33" s="37">
        <v>11</v>
      </c>
      <c r="K33" s="37" t="s">
        <v>146</v>
      </c>
      <c r="L33" s="35">
        <f>COUNTIF(M1:M21,"ភោជនីយដ្ឋាន")</f>
        <v>0</v>
      </c>
      <c r="M33" s="37"/>
      <c r="N33" s="37"/>
    </row>
    <row r="34" spans="3:14" s="38" customFormat="1" x14ac:dyDescent="0.65">
      <c r="C34" s="37"/>
      <c r="D34" s="37"/>
      <c r="E34" s="37" t="s">
        <v>80</v>
      </c>
      <c r="F34" s="35">
        <f>COUNTIF(D1:D95,"ភ្នំពេញ")</f>
        <v>0</v>
      </c>
      <c r="G34" s="35"/>
      <c r="H34" s="35"/>
      <c r="I34" s="37"/>
      <c r="J34" s="37">
        <v>12</v>
      </c>
      <c r="K34" s="37" t="s">
        <v>152</v>
      </c>
      <c r="L34" s="35">
        <f>COUNTIF(M1:M21,"សេវាកម្សាន្ត")</f>
        <v>0</v>
      </c>
      <c r="M34" s="37"/>
      <c r="N34" s="37"/>
    </row>
    <row r="35" spans="3:14" s="38" customFormat="1" x14ac:dyDescent="0.65">
      <c r="C35" s="37"/>
      <c r="D35" s="37"/>
      <c r="E35" s="37" t="s">
        <v>162</v>
      </c>
      <c r="F35" s="35">
        <f>COUNTIF(D1:D95,"ព្រះវិហារ")</f>
        <v>0</v>
      </c>
      <c r="G35" s="35"/>
      <c r="H35" s="35"/>
      <c r="I35" s="37"/>
      <c r="J35" s="37">
        <v>13</v>
      </c>
      <c r="K35" s="37" t="s">
        <v>163</v>
      </c>
      <c r="L35" s="35">
        <f>COUNTIF(M1:M21,"ឡឥដ្ឋ")</f>
        <v>0</v>
      </c>
      <c r="M35" s="37"/>
      <c r="N35" s="37"/>
    </row>
    <row r="36" spans="3:14" s="38" customFormat="1" x14ac:dyDescent="0.65">
      <c r="C36" s="37"/>
      <c r="D36" s="37"/>
      <c r="E36" s="37" t="s">
        <v>73</v>
      </c>
      <c r="F36" s="35">
        <f>COUNTIF(D1:D95,"ព្រៃវែង")</f>
        <v>0</v>
      </c>
      <c r="G36" s="35"/>
      <c r="H36" s="35"/>
      <c r="I36" s="37"/>
      <c r="J36" s="37">
        <v>14</v>
      </c>
      <c r="K36" s="37" t="s">
        <v>164</v>
      </c>
      <c r="L36" s="35">
        <f>COUNTIF(M1:M21,"សំណង់")</f>
        <v>0</v>
      </c>
      <c r="M36" s="37"/>
      <c r="N36" s="37"/>
    </row>
    <row r="37" spans="3:14" s="38" customFormat="1" x14ac:dyDescent="0.65">
      <c r="C37" s="37"/>
      <c r="D37" s="37"/>
      <c r="E37" s="37" t="s">
        <v>165</v>
      </c>
      <c r="F37" s="35">
        <f>COUNTIF(D1:D95,"ពោធិ៍សាត់")</f>
        <v>0</v>
      </c>
      <c r="G37" s="35"/>
      <c r="H37" s="35"/>
      <c r="I37" s="37"/>
      <c r="J37" s="37">
        <v>15</v>
      </c>
      <c r="K37" s="37" t="s">
        <v>166</v>
      </c>
      <c r="L37" s="35">
        <f>COUNTIF(M1:M21,"បរិក្ខារពេទ្យ")</f>
        <v>0</v>
      </c>
      <c r="M37" s="37"/>
      <c r="N37" s="37"/>
    </row>
    <row r="38" spans="3:14" s="38" customFormat="1" x14ac:dyDescent="0.65">
      <c r="C38" s="37"/>
      <c r="D38" s="37"/>
      <c r="E38" s="37" t="s">
        <v>167</v>
      </c>
      <c r="F38" s="35">
        <f>COUNTIF(D1:D95,"រតនៈគិរី")</f>
        <v>0</v>
      </c>
      <c r="G38" s="35"/>
      <c r="H38" s="35"/>
      <c r="I38" s="37"/>
      <c r="J38" s="37">
        <v>16</v>
      </c>
      <c r="K38" s="37" t="s">
        <v>168</v>
      </c>
      <c r="L38" s="35">
        <f>COUNTIF(M1:M21,"ផលិតផលិតផលបរិក្ខាអគីសនីនិងអេឡិចត្រូនិច")</f>
        <v>0</v>
      </c>
      <c r="M38" s="37"/>
      <c r="N38" s="37"/>
    </row>
    <row r="39" spans="3:14" s="38" customFormat="1" x14ac:dyDescent="0.65">
      <c r="C39" s="37"/>
      <c r="D39" s="37"/>
      <c r="E39" s="37" t="s">
        <v>149</v>
      </c>
      <c r="F39" s="35">
        <f>COUNTIF(D1:D95,"សៀមរាប")</f>
        <v>0</v>
      </c>
      <c r="G39" s="35"/>
      <c r="H39" s="35"/>
      <c r="I39" s="37"/>
      <c r="J39" s="37">
        <v>17</v>
      </c>
      <c r="K39" s="37" t="s">
        <v>169</v>
      </c>
      <c r="L39" s="35">
        <f>COUNTIF(M1:M21,"កសិកម្ម")</f>
        <v>0</v>
      </c>
      <c r="M39" s="37"/>
      <c r="N39" s="37"/>
    </row>
    <row r="40" spans="3:14" s="38" customFormat="1" x14ac:dyDescent="0.65">
      <c r="C40" s="37"/>
      <c r="D40" s="37"/>
      <c r="E40" s="37" t="s">
        <v>40</v>
      </c>
      <c r="F40" s="35">
        <f>COUNTIF(D1:D95,"ព្រះសីហនុ")</f>
        <v>0</v>
      </c>
      <c r="G40" s="35"/>
      <c r="H40" s="35"/>
      <c r="I40" s="37"/>
      <c r="J40" s="37">
        <v>18</v>
      </c>
      <c r="K40" s="37" t="s">
        <v>170</v>
      </c>
      <c r="L40" s="35">
        <f>COUNTIF(M1:M21,"នេសាទ")</f>
        <v>0</v>
      </c>
      <c r="M40" s="37"/>
      <c r="N40" s="37"/>
    </row>
    <row r="41" spans="3:14" s="38" customFormat="1" x14ac:dyDescent="0.65">
      <c r="C41" s="37"/>
      <c r="D41" s="37"/>
      <c r="E41" s="37" t="s">
        <v>171</v>
      </c>
      <c r="F41" s="35">
        <f>COUNTIF(D1:D95,"ស្ទឹងត្រែង")</f>
        <v>0</v>
      </c>
      <c r="G41" s="35"/>
      <c r="H41" s="35"/>
      <c r="I41" s="37"/>
      <c r="J41" s="37">
        <v>19</v>
      </c>
      <c r="K41" s="37" t="s">
        <v>172</v>
      </c>
      <c r="L41" s="35">
        <f>COUNTIF(M1:M21,"ផលិត កែឆ្នៃម្ហូបអាហារ និងភេសជ្ជៈ")</f>
        <v>0</v>
      </c>
      <c r="M41" s="37"/>
      <c r="N41" s="37"/>
    </row>
    <row r="42" spans="3:14" s="38" customFormat="1" x14ac:dyDescent="0.65">
      <c r="C42" s="37"/>
      <c r="D42" s="37"/>
      <c r="E42" s="37" t="s">
        <v>173</v>
      </c>
      <c r="F42" s="35">
        <f>COUNTIF(D1:D95,"ស្វាយរៀង")</f>
        <v>0</v>
      </c>
      <c r="G42" s="35"/>
      <c r="H42" s="35"/>
      <c r="I42" s="37"/>
      <c r="J42" s="37">
        <v>20</v>
      </c>
      <c r="K42" s="37" t="s">
        <v>174</v>
      </c>
      <c r="L42" s="35">
        <f>COUNTIF(M1:M21,"សន្តិសុខ")</f>
        <v>0</v>
      </c>
      <c r="M42" s="37"/>
      <c r="N42" s="37"/>
    </row>
    <row r="43" spans="3:14" s="38" customFormat="1" x14ac:dyDescent="0.65">
      <c r="C43" s="37"/>
      <c r="D43" s="37"/>
      <c r="E43" s="37" t="s">
        <v>67</v>
      </c>
      <c r="F43" s="35">
        <f>COUNTIF(D1:D95,"តាកែវ")</f>
        <v>0</v>
      </c>
      <c r="G43" s="35"/>
      <c r="H43" s="35"/>
      <c r="I43" s="37"/>
      <c r="J43" s="37">
        <v>21</v>
      </c>
      <c r="K43" s="37" t="s">
        <v>175</v>
      </c>
      <c r="L43" s="35">
        <f>COUNTIF(M1:M21,"ហិរញ្ញវត្ថុ")</f>
        <v>0</v>
      </c>
      <c r="M43" s="37"/>
      <c r="N43" s="37"/>
    </row>
    <row r="44" spans="3:14" s="38" customFormat="1" x14ac:dyDescent="0.65">
      <c r="C44" s="37"/>
      <c r="D44" s="37"/>
      <c r="E44" s="37" t="s">
        <v>176</v>
      </c>
      <c r="F44" s="35">
        <f>COUNTIF(D1:D95,"កែប")</f>
        <v>0</v>
      </c>
      <c r="G44" s="35"/>
      <c r="H44" s="35"/>
      <c r="I44" s="37"/>
      <c r="J44" s="37">
        <v>22</v>
      </c>
      <c r="K44" s="37" t="s">
        <v>177</v>
      </c>
      <c r="L44" s="35">
        <f>COUNTIF(M1:M21,"លក់ដុំ និងលក់រាយ")</f>
        <v>0</v>
      </c>
      <c r="M44" s="37"/>
      <c r="N44" s="37"/>
    </row>
    <row r="45" spans="3:14" s="38" customFormat="1" x14ac:dyDescent="0.65">
      <c r="C45" s="37"/>
      <c r="D45" s="37"/>
      <c r="E45" s="37" t="s">
        <v>178</v>
      </c>
      <c r="F45" s="35">
        <f>COUNTIF(D1:D95,"ប៉ៃលិន")</f>
        <v>0</v>
      </c>
      <c r="G45" s="35"/>
      <c r="H45" s="35"/>
      <c r="I45" s="37"/>
      <c r="J45" s="37">
        <v>23</v>
      </c>
      <c r="K45" s="37" t="s">
        <v>179</v>
      </c>
      <c r="L45" s="35">
        <f>COUNTIF(M1:M21,"ដឹកជញ្ជូនសន្និធីស្តុកនិងគមនាគមន៍")</f>
        <v>0</v>
      </c>
      <c r="M45" s="37"/>
      <c r="N45" s="37"/>
    </row>
    <row r="46" spans="3:14" s="38" customFormat="1" x14ac:dyDescent="0.65">
      <c r="C46" s="37"/>
      <c r="D46" s="37"/>
      <c r="E46" s="37" t="s">
        <v>180</v>
      </c>
      <c r="F46" s="35">
        <f>COUNTIF(D1:D95,"ឧត្តរមានជ័យ")</f>
        <v>0</v>
      </c>
      <c r="G46" s="35"/>
      <c r="H46" s="35"/>
      <c r="I46" s="37"/>
      <c r="J46" s="37">
        <v>24</v>
      </c>
      <c r="K46" s="37" t="s">
        <v>181</v>
      </c>
      <c r="L46" s="35">
        <f>COUNTIF(M1:M21,"អចលនទ្រព្យ")</f>
        <v>0</v>
      </c>
      <c r="M46" s="37"/>
      <c r="N46" s="37"/>
    </row>
    <row r="47" spans="3:14" s="38" customFormat="1" x14ac:dyDescent="0.65">
      <c r="C47" s="37"/>
      <c r="D47" s="37"/>
      <c r="E47" s="37" t="s">
        <v>182</v>
      </c>
      <c r="F47" s="35">
        <f>COUNTIF(D1:D95,"ត្បូងឃ្មុំ")</f>
        <v>0</v>
      </c>
      <c r="G47" s="35"/>
      <c r="H47" s="35"/>
      <c r="I47" s="37"/>
      <c r="J47" s="37">
        <v>25</v>
      </c>
      <c r="K47" s="37" t="s">
        <v>183</v>
      </c>
      <c r="L47" s="35">
        <f>COUNTIF(M1:M21,"អគ្គិសនីឧស្ម័ននិងទឹក")</f>
        <v>0</v>
      </c>
      <c r="M47" s="37"/>
      <c r="N47" s="37"/>
    </row>
    <row r="48" spans="3:14" s="38" customFormat="1" x14ac:dyDescent="0.65">
      <c r="C48" s="37"/>
      <c r="D48" s="37"/>
      <c r="E48" s="40" t="s">
        <v>184</v>
      </c>
      <c r="F48" s="36">
        <f t="shared" ref="F48" si="1">SUM(F23:F47)</f>
        <v>1</v>
      </c>
      <c r="G48" s="36"/>
      <c r="H48" s="36"/>
      <c r="I48" s="37"/>
      <c r="J48" s="37">
        <v>26</v>
      </c>
      <c r="K48" s="37" t="s">
        <v>185</v>
      </c>
      <c r="L48" s="35">
        <f>COUNTIF(M1:M21,"អប់រំ")</f>
        <v>0</v>
      </c>
      <c r="M48" s="37"/>
      <c r="N48" s="37"/>
    </row>
    <row r="49" spans="3:14" s="38" customFormat="1" x14ac:dyDescent="0.65">
      <c r="C49" s="37"/>
      <c r="D49" s="37"/>
      <c r="E49" s="37"/>
      <c r="F49" s="37"/>
      <c r="G49" s="37"/>
      <c r="H49" s="37"/>
      <c r="I49" s="37"/>
      <c r="J49" s="37">
        <v>27</v>
      </c>
      <c r="K49" s="37" t="s">
        <v>140</v>
      </c>
      <c r="L49" s="35">
        <f>COUNTIF(M1:M21,"ផ្សេងៗ")</f>
        <v>1</v>
      </c>
      <c r="M49" s="37"/>
      <c r="N49" s="37"/>
    </row>
    <row r="50" spans="3:14" s="38" customFormat="1" x14ac:dyDescent="0.65">
      <c r="C50" s="37"/>
      <c r="D50" s="37"/>
      <c r="E50" s="37"/>
      <c r="F50" s="37"/>
      <c r="G50" s="37"/>
      <c r="H50" s="37"/>
      <c r="I50" s="37"/>
      <c r="J50" s="37">
        <v>28</v>
      </c>
      <c r="K50" s="37" t="s">
        <v>186</v>
      </c>
      <c r="L50" s="35">
        <f>COUNTIF(M1:M21,"បោកគក់")</f>
        <v>0</v>
      </c>
      <c r="M50" s="37"/>
      <c r="N50" s="37"/>
    </row>
    <row r="51" spans="3:14" s="38" customFormat="1" x14ac:dyDescent="0.65">
      <c r="C51" s="37"/>
      <c r="D51" s="37"/>
      <c r="E51" s="37"/>
      <c r="F51" s="37"/>
      <c r="G51" s="37"/>
      <c r="H51" s="37"/>
      <c r="I51" s="37"/>
      <c r="J51" s="37">
        <v>29</v>
      </c>
      <c r="K51" s="37" t="s">
        <v>187</v>
      </c>
      <c r="L51" s="35">
        <f>COUNTIF(M1:M21,"ផលិតក្រដាសនិងផលិតផលវេចខ្ចប់")</f>
        <v>0</v>
      </c>
      <c r="M51" s="37"/>
      <c r="N51" s="37"/>
    </row>
    <row r="52" spans="3:14" s="38" customFormat="1" x14ac:dyDescent="0.65">
      <c r="C52" s="37"/>
      <c r="D52" s="37"/>
      <c r="E52" s="37"/>
      <c r="F52" s="37"/>
      <c r="G52" s="37"/>
      <c r="H52" s="37"/>
      <c r="I52" s="37"/>
      <c r="J52" s="37">
        <v>30</v>
      </c>
      <c r="K52" s="37" t="s">
        <v>188</v>
      </c>
      <c r="L52" s="35">
        <f>COUNTIF(M1:M21,"ផលិតកង់និងមធ្យោបាយធ្វើដំណើរ")</f>
        <v>0</v>
      </c>
      <c r="M52" s="37"/>
      <c r="N52" s="37"/>
    </row>
    <row r="53" spans="3:14" s="38" customFormat="1" x14ac:dyDescent="0.65">
      <c r="C53" s="37"/>
      <c r="D53" s="37"/>
      <c r="E53" s="37"/>
      <c r="F53" s="37"/>
      <c r="G53" s="37"/>
      <c r="H53" s="37"/>
      <c r="I53" s="37"/>
      <c r="J53" s="37"/>
      <c r="K53" s="40" t="s">
        <v>184</v>
      </c>
      <c r="L53" s="36">
        <f>SUM(L23:L52)</f>
        <v>1</v>
      </c>
      <c r="M53" s="37"/>
      <c r="N53" s="37"/>
    </row>
    <row r="54" spans="3:14" s="38" customFormat="1" x14ac:dyDescent="0.65">
      <c r="C54" s="37"/>
      <c r="D54" s="37"/>
      <c r="E54" s="41"/>
      <c r="F54" s="41"/>
      <c r="G54" s="41"/>
      <c r="H54" s="41"/>
      <c r="I54" s="42"/>
      <c r="J54" s="42"/>
      <c r="K54" s="42"/>
      <c r="L54" s="42"/>
      <c r="M54" s="37"/>
      <c r="N54" s="43"/>
    </row>
    <row r="55" spans="3:14" s="38" customFormat="1" x14ac:dyDescent="0.65">
      <c r="C55" s="37"/>
      <c r="D55" s="37"/>
      <c r="E55" s="41"/>
      <c r="F55" s="41"/>
      <c r="G55" s="41"/>
      <c r="H55" s="41"/>
      <c r="I55" s="42"/>
      <c r="J55" s="42"/>
      <c r="K55" s="42"/>
      <c r="L55" s="42"/>
      <c r="M55" s="37"/>
      <c r="N55" s="43"/>
    </row>
    <row r="56" spans="3:14" s="38" customFormat="1" x14ac:dyDescent="0.65">
      <c r="C56" s="37"/>
      <c r="D56" s="37"/>
      <c r="E56" s="41"/>
      <c r="F56" s="41"/>
      <c r="G56" s="41"/>
      <c r="H56" s="41"/>
      <c r="I56" s="42"/>
      <c r="J56" s="42"/>
      <c r="K56" s="42"/>
      <c r="L56" s="42"/>
      <c r="M56" s="37"/>
      <c r="N56" s="43"/>
    </row>
    <row r="57" spans="3:14" s="38" customFormat="1" x14ac:dyDescent="0.65">
      <c r="C57" s="37"/>
      <c r="D57" s="37"/>
      <c r="E57" s="41"/>
      <c r="F57" s="41"/>
      <c r="G57" s="41"/>
      <c r="H57" s="41"/>
      <c r="I57" s="42"/>
      <c r="J57" s="42"/>
      <c r="K57" s="42"/>
      <c r="L57" s="42"/>
      <c r="M57" s="37"/>
      <c r="N57" s="43"/>
    </row>
    <row r="58" spans="3:14" s="38" customFormat="1" x14ac:dyDescent="0.65">
      <c r="C58" s="37"/>
      <c r="D58" s="37"/>
      <c r="E58" s="41"/>
      <c r="F58" s="41"/>
      <c r="G58" s="41"/>
      <c r="H58" s="41"/>
      <c r="I58" s="42"/>
      <c r="J58" s="42"/>
      <c r="K58" s="42"/>
      <c r="L58" s="42"/>
      <c r="M58" s="37"/>
      <c r="N58" s="43"/>
    </row>
    <row r="59" spans="3:14" s="38" customFormat="1" x14ac:dyDescent="0.65">
      <c r="C59" s="37"/>
      <c r="D59" s="37"/>
      <c r="E59" s="41"/>
      <c r="F59" s="41"/>
      <c r="G59" s="41"/>
      <c r="H59" s="41"/>
      <c r="I59" s="42"/>
      <c r="J59" s="42"/>
      <c r="K59" s="42"/>
      <c r="L59" s="42"/>
      <c r="M59" s="37"/>
      <c r="N59" s="43"/>
    </row>
    <row r="60" spans="3:14" s="38" customFormat="1" x14ac:dyDescent="0.65">
      <c r="C60" s="37"/>
      <c r="D60" s="37"/>
      <c r="E60" s="41"/>
      <c r="F60" s="41"/>
      <c r="G60" s="41"/>
      <c r="H60" s="41"/>
      <c r="I60" s="42"/>
      <c r="J60" s="42"/>
      <c r="K60" s="42"/>
      <c r="L60" s="42"/>
      <c r="M60" s="37"/>
      <c r="N60" s="43"/>
    </row>
    <row r="61" spans="3:14" s="38" customFormat="1" x14ac:dyDescent="0.65">
      <c r="C61" s="37"/>
      <c r="D61" s="37"/>
      <c r="E61" s="41"/>
      <c r="F61" s="41"/>
      <c r="G61" s="41"/>
      <c r="H61" s="41"/>
      <c r="I61" s="42"/>
      <c r="J61" s="42"/>
      <c r="K61" s="42"/>
      <c r="L61" s="42"/>
      <c r="M61" s="37"/>
      <c r="N61" s="43"/>
    </row>
    <row r="62" spans="3:14" s="38" customFormat="1" x14ac:dyDescent="0.65">
      <c r="C62" s="37"/>
      <c r="D62" s="37"/>
      <c r="E62" s="41"/>
      <c r="F62" s="41"/>
      <c r="G62" s="41"/>
      <c r="H62" s="41"/>
      <c r="I62" s="42"/>
      <c r="J62" s="42"/>
      <c r="K62" s="42"/>
      <c r="L62" s="42"/>
      <c r="M62" s="37"/>
      <c r="N62" s="43"/>
    </row>
    <row r="63" spans="3:14" s="38" customFormat="1" x14ac:dyDescent="0.65">
      <c r="C63" s="37"/>
      <c r="D63" s="37"/>
      <c r="E63" s="41"/>
      <c r="F63" s="41"/>
      <c r="G63" s="41"/>
      <c r="H63" s="41"/>
      <c r="I63" s="42"/>
      <c r="J63" s="42"/>
      <c r="K63" s="42"/>
      <c r="L63" s="42"/>
      <c r="M63" s="37"/>
      <c r="N63" s="43"/>
    </row>
  </sheetData>
  <mergeCells count="8">
    <mergeCell ref="B1:N1"/>
    <mergeCell ref="B2:N2"/>
    <mergeCell ref="A4:N4"/>
    <mergeCell ref="M23:M29"/>
    <mergeCell ref="N23:N29"/>
    <mergeCell ref="A17:F17"/>
    <mergeCell ref="A18:F18"/>
    <mergeCell ref="A19:F19"/>
  </mergeCells>
  <dataValidations count="1">
    <dataValidation type="whole" allowBlank="1" showErrorMessage="1" error="ចំនួនកម្មករគឺនៅចន្លោះពី ០ ទៅ​ 3០០០០ នាក់" sqref="I54:L1048576 E49:E53 I23:J52 F53:J53 F49:H52 F23:H47 I5:L10 I12:L22" xr:uid="{00000000-0002-0000-0300-000000000000}">
      <formula1>0</formula1>
      <formula2>30000</formula2>
    </dataValidation>
  </dataValidations>
  <pageMargins left="0.7" right="0.7" top="0" bottom="0" header="0" footer="0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sqref="A1:P14"/>
    </sheetView>
  </sheetViews>
  <sheetFormatPr defaultRowHeight="15" x14ac:dyDescent="0.25"/>
  <cols>
    <col min="3" max="3" width="30.5703125" customWidth="1"/>
    <col min="4" max="4" width="17" customWidth="1"/>
    <col min="5" max="5" width="14.140625" customWidth="1"/>
    <col min="10" max="10" width="31.7109375" customWidth="1"/>
    <col min="11" max="11" width="30.140625" customWidth="1"/>
    <col min="13" max="13" width="14.28515625" customWidth="1"/>
    <col min="14" max="14" width="17.7109375" customWidth="1"/>
    <col min="15" max="15" width="23.28515625" customWidth="1"/>
    <col min="16" max="16" width="14.28515625" customWidth="1"/>
  </cols>
  <sheetData>
    <row r="1" spans="1:16" x14ac:dyDescent="0.25">
      <c r="A1" t="s">
        <v>0</v>
      </c>
      <c r="B1" t="s">
        <v>20</v>
      </c>
      <c r="C1" t="s">
        <v>11</v>
      </c>
      <c r="D1" t="s">
        <v>6</v>
      </c>
      <c r="E1" t="s">
        <v>1</v>
      </c>
      <c r="F1" t="s">
        <v>9</v>
      </c>
      <c r="G1" t="s">
        <v>10</v>
      </c>
      <c r="H1" t="s">
        <v>2</v>
      </c>
      <c r="I1" t="s">
        <v>3</v>
      </c>
      <c r="J1" t="s">
        <v>4</v>
      </c>
      <c r="K1" t="s">
        <v>5</v>
      </c>
      <c r="L1" t="s">
        <v>7</v>
      </c>
      <c r="M1" t="s">
        <v>15</v>
      </c>
      <c r="N1" t="s">
        <v>8</v>
      </c>
      <c r="O1" t="s">
        <v>16</v>
      </c>
      <c r="P1" t="s">
        <v>21</v>
      </c>
    </row>
    <row r="2" spans="1:16" x14ac:dyDescent="0.25">
      <c r="A2">
        <v>50</v>
      </c>
      <c r="B2" s="4">
        <v>43894</v>
      </c>
      <c r="C2" t="s">
        <v>132</v>
      </c>
      <c r="D2" t="s">
        <v>133</v>
      </c>
      <c r="E2" t="s">
        <v>80</v>
      </c>
      <c r="F2" s="4">
        <v>43891</v>
      </c>
      <c r="G2" s="4">
        <v>43951</v>
      </c>
      <c r="H2">
        <v>150</v>
      </c>
      <c r="I2">
        <v>132</v>
      </c>
      <c r="J2">
        <v>1925</v>
      </c>
      <c r="K2">
        <v>1750</v>
      </c>
      <c r="L2" t="s">
        <v>12</v>
      </c>
      <c r="M2" t="s">
        <v>134</v>
      </c>
      <c r="N2" t="s">
        <v>28</v>
      </c>
      <c r="P2" t="s">
        <v>22</v>
      </c>
    </row>
    <row r="3" spans="1:16" x14ac:dyDescent="0.25">
      <c r="A3">
        <v>37</v>
      </c>
      <c r="B3" s="4">
        <v>43892</v>
      </c>
      <c r="C3" t="s">
        <v>119</v>
      </c>
      <c r="D3" t="s">
        <v>115</v>
      </c>
      <c r="E3" t="s">
        <v>80</v>
      </c>
      <c r="F3" s="4">
        <v>43887</v>
      </c>
      <c r="G3" s="4">
        <v>43945</v>
      </c>
      <c r="H3">
        <v>139</v>
      </c>
      <c r="I3">
        <v>89</v>
      </c>
      <c r="J3">
        <v>210</v>
      </c>
      <c r="K3">
        <v>170</v>
      </c>
      <c r="L3" t="s">
        <v>12</v>
      </c>
      <c r="M3" t="s">
        <v>120</v>
      </c>
      <c r="N3" t="s">
        <v>121</v>
      </c>
      <c r="O3" t="s">
        <v>122</v>
      </c>
      <c r="P3" t="s">
        <v>22</v>
      </c>
    </row>
    <row r="4" spans="1:16" x14ac:dyDescent="0.25">
      <c r="A4">
        <v>36</v>
      </c>
      <c r="B4" s="4">
        <v>43892</v>
      </c>
      <c r="C4" t="s">
        <v>114</v>
      </c>
      <c r="D4" t="s">
        <v>115</v>
      </c>
      <c r="E4" t="s">
        <v>80</v>
      </c>
      <c r="F4" s="4">
        <v>43891</v>
      </c>
      <c r="G4" s="4">
        <v>43951</v>
      </c>
      <c r="H4">
        <v>1500</v>
      </c>
      <c r="I4">
        <v>1300</v>
      </c>
      <c r="J4">
        <v>3790</v>
      </c>
      <c r="K4">
        <v>3120</v>
      </c>
      <c r="L4" t="s">
        <v>12</v>
      </c>
      <c r="M4" t="s">
        <v>116</v>
      </c>
      <c r="N4" t="s">
        <v>117</v>
      </c>
      <c r="O4" t="s">
        <v>118</v>
      </c>
      <c r="P4" t="s">
        <v>22</v>
      </c>
    </row>
    <row r="5" spans="1:16" x14ac:dyDescent="0.25">
      <c r="A5">
        <v>35</v>
      </c>
      <c r="B5" s="4">
        <v>43892</v>
      </c>
      <c r="C5" t="s">
        <v>112</v>
      </c>
      <c r="D5" t="s">
        <v>79</v>
      </c>
      <c r="E5" t="s">
        <v>80</v>
      </c>
      <c r="F5" s="4">
        <v>43892</v>
      </c>
      <c r="G5" s="4">
        <v>43921</v>
      </c>
      <c r="H5">
        <v>959</v>
      </c>
      <c r="I5">
        <v>728</v>
      </c>
      <c r="J5">
        <v>959</v>
      </c>
      <c r="K5">
        <v>728</v>
      </c>
      <c r="L5" t="s">
        <v>12</v>
      </c>
      <c r="M5" t="s">
        <v>54</v>
      </c>
      <c r="N5" t="s">
        <v>101</v>
      </c>
      <c r="O5" t="s">
        <v>113</v>
      </c>
      <c r="P5" t="s">
        <v>22</v>
      </c>
    </row>
    <row r="6" spans="1:16" x14ac:dyDescent="0.25">
      <c r="A6">
        <v>34</v>
      </c>
      <c r="B6" s="4">
        <v>43892</v>
      </c>
      <c r="C6" t="s">
        <v>109</v>
      </c>
      <c r="D6" t="s">
        <v>79</v>
      </c>
      <c r="E6" t="s">
        <v>80</v>
      </c>
      <c r="F6" s="4">
        <v>43892</v>
      </c>
      <c r="G6" s="4">
        <v>43951</v>
      </c>
      <c r="H6">
        <v>850</v>
      </c>
      <c r="I6">
        <v>800</v>
      </c>
      <c r="J6">
        <v>1242</v>
      </c>
      <c r="K6">
        <v>1075</v>
      </c>
      <c r="L6" t="s">
        <v>12</v>
      </c>
      <c r="M6" t="s">
        <v>110</v>
      </c>
      <c r="N6" t="s">
        <v>101</v>
      </c>
      <c r="O6" t="s">
        <v>111</v>
      </c>
      <c r="P6" t="s">
        <v>22</v>
      </c>
    </row>
    <row r="7" spans="1:16" x14ac:dyDescent="0.25">
      <c r="A7">
        <v>33</v>
      </c>
      <c r="B7" s="4">
        <v>43892</v>
      </c>
      <c r="C7" t="s">
        <v>107</v>
      </c>
      <c r="D7" t="s">
        <v>79</v>
      </c>
      <c r="E7" t="s">
        <v>80</v>
      </c>
      <c r="F7" s="4">
        <v>43892</v>
      </c>
      <c r="G7" s="4">
        <v>43951</v>
      </c>
      <c r="H7">
        <v>460</v>
      </c>
      <c r="I7">
        <v>267</v>
      </c>
      <c r="J7">
        <v>472</v>
      </c>
      <c r="K7">
        <v>356</v>
      </c>
      <c r="L7" t="s">
        <v>12</v>
      </c>
      <c r="M7" t="s">
        <v>54</v>
      </c>
      <c r="N7" t="s">
        <v>101</v>
      </c>
      <c r="O7" t="s">
        <v>108</v>
      </c>
      <c r="P7" t="s">
        <v>22</v>
      </c>
    </row>
    <row r="8" spans="1:16" x14ac:dyDescent="0.25">
      <c r="A8">
        <v>32</v>
      </c>
      <c r="B8" s="4">
        <v>43892</v>
      </c>
      <c r="C8" t="s">
        <v>105</v>
      </c>
      <c r="D8" t="s">
        <v>79</v>
      </c>
      <c r="E8" t="s">
        <v>80</v>
      </c>
      <c r="F8" s="4">
        <v>43892</v>
      </c>
      <c r="G8" s="4">
        <v>43951</v>
      </c>
      <c r="H8">
        <v>299</v>
      </c>
      <c r="I8">
        <v>227</v>
      </c>
      <c r="J8">
        <v>314</v>
      </c>
      <c r="K8">
        <v>270</v>
      </c>
      <c r="L8" t="s">
        <v>12</v>
      </c>
      <c r="M8" t="s">
        <v>54</v>
      </c>
      <c r="N8" t="s">
        <v>101</v>
      </c>
      <c r="O8" t="s">
        <v>106</v>
      </c>
      <c r="P8" t="s">
        <v>22</v>
      </c>
    </row>
    <row r="9" spans="1:16" x14ac:dyDescent="0.25">
      <c r="A9">
        <v>30</v>
      </c>
      <c r="B9" s="4">
        <v>43892</v>
      </c>
      <c r="C9" t="s">
        <v>100</v>
      </c>
      <c r="D9" t="s">
        <v>79</v>
      </c>
      <c r="E9" t="s">
        <v>80</v>
      </c>
      <c r="F9" s="4">
        <v>43892</v>
      </c>
      <c r="G9" s="4">
        <v>43951</v>
      </c>
      <c r="H9">
        <v>131</v>
      </c>
      <c r="I9">
        <v>126</v>
      </c>
      <c r="J9">
        <v>131</v>
      </c>
      <c r="K9">
        <v>126</v>
      </c>
      <c r="L9" t="s">
        <v>12</v>
      </c>
      <c r="M9" t="s">
        <v>45</v>
      </c>
      <c r="N9" t="s">
        <v>101</v>
      </c>
      <c r="O9" t="s">
        <v>102</v>
      </c>
      <c r="P9" t="s">
        <v>22</v>
      </c>
    </row>
    <row r="10" spans="1:16" x14ac:dyDescent="0.25">
      <c r="A10">
        <v>29</v>
      </c>
      <c r="B10" s="4">
        <v>43892</v>
      </c>
      <c r="C10" t="s">
        <v>96</v>
      </c>
      <c r="D10" t="s">
        <v>79</v>
      </c>
      <c r="E10" t="s">
        <v>80</v>
      </c>
      <c r="F10" s="4">
        <v>43892</v>
      </c>
      <c r="G10" s="4">
        <v>43951</v>
      </c>
      <c r="H10">
        <v>221</v>
      </c>
      <c r="I10">
        <v>146</v>
      </c>
      <c r="J10">
        <v>221</v>
      </c>
      <c r="K10">
        <v>146</v>
      </c>
      <c r="L10" t="s">
        <v>12</v>
      </c>
      <c r="M10" t="s">
        <v>97</v>
      </c>
      <c r="N10" t="s">
        <v>98</v>
      </c>
      <c r="O10" t="s">
        <v>99</v>
      </c>
      <c r="P10" t="s">
        <v>22</v>
      </c>
    </row>
    <row r="11" spans="1:16" x14ac:dyDescent="0.25">
      <c r="A11">
        <v>26</v>
      </c>
      <c r="B11" s="4">
        <v>43892</v>
      </c>
      <c r="C11" t="s">
        <v>88</v>
      </c>
      <c r="D11" t="s">
        <v>79</v>
      </c>
      <c r="E11" t="s">
        <v>80</v>
      </c>
      <c r="F11" s="4">
        <v>43885</v>
      </c>
      <c r="G11" s="4">
        <v>43944</v>
      </c>
      <c r="H11">
        <v>463</v>
      </c>
      <c r="I11">
        <v>367</v>
      </c>
      <c r="J11">
        <v>488</v>
      </c>
      <c r="K11">
        <v>334</v>
      </c>
      <c r="L11" t="s">
        <v>12</v>
      </c>
      <c r="M11" t="s">
        <v>89</v>
      </c>
      <c r="N11" t="s">
        <v>82</v>
      </c>
      <c r="O11" t="s">
        <v>90</v>
      </c>
      <c r="P11" t="s">
        <v>22</v>
      </c>
    </row>
    <row r="12" spans="1:16" x14ac:dyDescent="0.25">
      <c r="A12">
        <v>25</v>
      </c>
      <c r="B12" s="4">
        <v>43892</v>
      </c>
      <c r="C12" t="s">
        <v>84</v>
      </c>
      <c r="D12" t="s">
        <v>79</v>
      </c>
      <c r="E12" t="s">
        <v>80</v>
      </c>
      <c r="F12" s="4">
        <v>43871</v>
      </c>
      <c r="G12" s="4">
        <v>43900</v>
      </c>
      <c r="H12">
        <v>212</v>
      </c>
      <c r="I12">
        <v>162</v>
      </c>
      <c r="J12">
        <v>256</v>
      </c>
      <c r="K12">
        <v>162</v>
      </c>
      <c r="L12" t="s">
        <v>12</v>
      </c>
      <c r="M12" t="s">
        <v>85</v>
      </c>
      <c r="N12" t="s">
        <v>86</v>
      </c>
      <c r="O12" t="s">
        <v>87</v>
      </c>
      <c r="P12" t="s">
        <v>22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"/>
  <sheetViews>
    <sheetView workbookViewId="0">
      <selection sqref="A1:P14"/>
    </sheetView>
  </sheetViews>
  <sheetFormatPr defaultRowHeight="15" x14ac:dyDescent="0.25"/>
  <cols>
    <col min="3" max="3" width="30.5703125" customWidth="1"/>
    <col min="4" max="4" width="17" customWidth="1"/>
    <col min="5" max="5" width="14.140625" customWidth="1"/>
    <col min="10" max="10" width="31.7109375" customWidth="1"/>
    <col min="11" max="11" width="30.140625" customWidth="1"/>
    <col min="13" max="13" width="14.28515625" customWidth="1"/>
    <col min="14" max="14" width="17.7109375" customWidth="1"/>
    <col min="15" max="15" width="23.28515625" customWidth="1"/>
    <col min="16" max="16" width="14.28515625" customWidth="1"/>
  </cols>
  <sheetData>
    <row r="1" spans="1:16" x14ac:dyDescent="0.25">
      <c r="A1" t="s">
        <v>0</v>
      </c>
      <c r="B1" t="s">
        <v>20</v>
      </c>
      <c r="C1" t="s">
        <v>11</v>
      </c>
      <c r="D1" t="s">
        <v>6</v>
      </c>
      <c r="E1" t="s">
        <v>1</v>
      </c>
      <c r="F1" t="s">
        <v>9</v>
      </c>
      <c r="G1" t="s">
        <v>10</v>
      </c>
      <c r="H1" t="s">
        <v>2</v>
      </c>
      <c r="I1" t="s">
        <v>3</v>
      </c>
      <c r="J1" t="s">
        <v>4</v>
      </c>
      <c r="K1" t="s">
        <v>5</v>
      </c>
      <c r="L1" t="s">
        <v>7</v>
      </c>
      <c r="M1" t="s">
        <v>15</v>
      </c>
      <c r="N1" t="s">
        <v>8</v>
      </c>
      <c r="O1" t="s">
        <v>16</v>
      </c>
      <c r="P1" t="s">
        <v>21</v>
      </c>
    </row>
    <row r="2" spans="1:16" x14ac:dyDescent="0.25">
      <c r="A2">
        <v>50</v>
      </c>
      <c r="B2" s="4">
        <v>43894</v>
      </c>
      <c r="C2" t="s">
        <v>132</v>
      </c>
      <c r="D2" t="s">
        <v>133</v>
      </c>
      <c r="E2" t="s">
        <v>80</v>
      </c>
      <c r="F2" s="4">
        <v>43891</v>
      </c>
      <c r="G2" s="4">
        <v>43951</v>
      </c>
      <c r="H2">
        <v>150</v>
      </c>
      <c r="I2">
        <v>132</v>
      </c>
      <c r="J2">
        <v>1925</v>
      </c>
      <c r="K2">
        <v>1750</v>
      </c>
      <c r="L2" t="s">
        <v>12</v>
      </c>
      <c r="M2" t="s">
        <v>134</v>
      </c>
      <c r="N2" t="s">
        <v>28</v>
      </c>
      <c r="P2" t="s">
        <v>22</v>
      </c>
    </row>
    <row r="3" spans="1:16" x14ac:dyDescent="0.25">
      <c r="A3">
        <v>37</v>
      </c>
      <c r="B3" s="4">
        <v>43892</v>
      </c>
      <c r="C3" t="s">
        <v>119</v>
      </c>
      <c r="D3" t="s">
        <v>115</v>
      </c>
      <c r="E3" t="s">
        <v>80</v>
      </c>
      <c r="F3" s="4">
        <v>43887</v>
      </c>
      <c r="G3" s="4">
        <v>43945</v>
      </c>
      <c r="H3">
        <v>139</v>
      </c>
      <c r="I3">
        <v>89</v>
      </c>
      <c r="J3">
        <v>210</v>
      </c>
      <c r="K3">
        <v>170</v>
      </c>
      <c r="L3" t="s">
        <v>12</v>
      </c>
      <c r="M3" t="s">
        <v>120</v>
      </c>
      <c r="N3" t="s">
        <v>121</v>
      </c>
      <c r="O3" t="s">
        <v>122</v>
      </c>
      <c r="P3" t="s">
        <v>22</v>
      </c>
    </row>
    <row r="4" spans="1:16" x14ac:dyDescent="0.25">
      <c r="A4">
        <v>36</v>
      </c>
      <c r="B4" s="4">
        <v>43892</v>
      </c>
      <c r="C4" t="s">
        <v>114</v>
      </c>
      <c r="D4" t="s">
        <v>115</v>
      </c>
      <c r="E4" t="s">
        <v>80</v>
      </c>
      <c r="F4" s="4">
        <v>43891</v>
      </c>
      <c r="G4" s="4">
        <v>43951</v>
      </c>
      <c r="H4">
        <v>1500</v>
      </c>
      <c r="I4">
        <v>1300</v>
      </c>
      <c r="J4">
        <v>3790</v>
      </c>
      <c r="K4">
        <v>3120</v>
      </c>
      <c r="L4" t="s">
        <v>12</v>
      </c>
      <c r="M4" t="s">
        <v>116</v>
      </c>
      <c r="N4" t="s">
        <v>117</v>
      </c>
      <c r="O4" t="s">
        <v>118</v>
      </c>
      <c r="P4" t="s">
        <v>22</v>
      </c>
    </row>
    <row r="5" spans="1:16" x14ac:dyDescent="0.25">
      <c r="A5">
        <v>35</v>
      </c>
      <c r="B5" s="4">
        <v>43892</v>
      </c>
      <c r="C5" t="s">
        <v>112</v>
      </c>
      <c r="D5" t="s">
        <v>79</v>
      </c>
      <c r="E5" t="s">
        <v>80</v>
      </c>
      <c r="F5" s="4">
        <v>43892</v>
      </c>
      <c r="G5" s="4">
        <v>43921</v>
      </c>
      <c r="H5">
        <v>959</v>
      </c>
      <c r="I5">
        <v>728</v>
      </c>
      <c r="J5">
        <v>959</v>
      </c>
      <c r="K5">
        <v>728</v>
      </c>
      <c r="L5" t="s">
        <v>12</v>
      </c>
      <c r="M5" t="s">
        <v>54</v>
      </c>
      <c r="N5" t="s">
        <v>101</v>
      </c>
      <c r="O5" t="s">
        <v>113</v>
      </c>
      <c r="P5" t="s">
        <v>22</v>
      </c>
    </row>
    <row r="6" spans="1:16" x14ac:dyDescent="0.25">
      <c r="A6">
        <v>34</v>
      </c>
      <c r="B6" s="4">
        <v>43892</v>
      </c>
      <c r="C6" t="s">
        <v>109</v>
      </c>
      <c r="D6" t="s">
        <v>79</v>
      </c>
      <c r="E6" t="s">
        <v>80</v>
      </c>
      <c r="F6" s="4">
        <v>43892</v>
      </c>
      <c r="G6" s="4">
        <v>43951</v>
      </c>
      <c r="H6">
        <v>850</v>
      </c>
      <c r="I6">
        <v>800</v>
      </c>
      <c r="J6">
        <v>1242</v>
      </c>
      <c r="K6">
        <v>1075</v>
      </c>
      <c r="L6" t="s">
        <v>12</v>
      </c>
      <c r="M6" t="s">
        <v>110</v>
      </c>
      <c r="N6" t="s">
        <v>101</v>
      </c>
      <c r="O6" t="s">
        <v>111</v>
      </c>
      <c r="P6" t="s">
        <v>22</v>
      </c>
    </row>
    <row r="7" spans="1:16" x14ac:dyDescent="0.25">
      <c r="A7">
        <v>33</v>
      </c>
      <c r="B7" s="4">
        <v>43892</v>
      </c>
      <c r="C7" t="s">
        <v>107</v>
      </c>
      <c r="D7" t="s">
        <v>79</v>
      </c>
      <c r="E7" t="s">
        <v>80</v>
      </c>
      <c r="F7" s="4">
        <v>43892</v>
      </c>
      <c r="G7" s="4">
        <v>43951</v>
      </c>
      <c r="H7">
        <v>460</v>
      </c>
      <c r="I7">
        <v>267</v>
      </c>
      <c r="J7">
        <v>472</v>
      </c>
      <c r="K7">
        <v>356</v>
      </c>
      <c r="L7" t="s">
        <v>12</v>
      </c>
      <c r="M7" t="s">
        <v>54</v>
      </c>
      <c r="N7" t="s">
        <v>101</v>
      </c>
      <c r="O7" t="s">
        <v>108</v>
      </c>
      <c r="P7" t="s">
        <v>22</v>
      </c>
    </row>
    <row r="8" spans="1:16" x14ac:dyDescent="0.25">
      <c r="A8">
        <v>32</v>
      </c>
      <c r="B8" s="4">
        <v>43892</v>
      </c>
      <c r="C8" t="s">
        <v>105</v>
      </c>
      <c r="D8" t="s">
        <v>79</v>
      </c>
      <c r="E8" t="s">
        <v>80</v>
      </c>
      <c r="F8" s="4">
        <v>43892</v>
      </c>
      <c r="G8" s="4">
        <v>43951</v>
      </c>
      <c r="H8">
        <v>299</v>
      </c>
      <c r="I8">
        <v>227</v>
      </c>
      <c r="J8">
        <v>314</v>
      </c>
      <c r="K8">
        <v>270</v>
      </c>
      <c r="L8" t="s">
        <v>12</v>
      </c>
      <c r="M8" t="s">
        <v>54</v>
      </c>
      <c r="N8" t="s">
        <v>101</v>
      </c>
      <c r="O8" t="s">
        <v>106</v>
      </c>
      <c r="P8" t="s">
        <v>22</v>
      </c>
    </row>
    <row r="9" spans="1:16" x14ac:dyDescent="0.25">
      <c r="A9">
        <v>30</v>
      </c>
      <c r="B9" s="4">
        <v>43892</v>
      </c>
      <c r="C9" t="s">
        <v>100</v>
      </c>
      <c r="D9" t="s">
        <v>79</v>
      </c>
      <c r="E9" t="s">
        <v>80</v>
      </c>
      <c r="F9" s="4">
        <v>43892</v>
      </c>
      <c r="G9" s="4">
        <v>43951</v>
      </c>
      <c r="H9">
        <v>131</v>
      </c>
      <c r="I9">
        <v>126</v>
      </c>
      <c r="J9">
        <v>131</v>
      </c>
      <c r="K9">
        <v>126</v>
      </c>
      <c r="L9" t="s">
        <v>12</v>
      </c>
      <c r="M9" t="s">
        <v>45</v>
      </c>
      <c r="N9" t="s">
        <v>101</v>
      </c>
      <c r="O9" t="s">
        <v>102</v>
      </c>
      <c r="P9" t="s">
        <v>22</v>
      </c>
    </row>
    <row r="10" spans="1:16" x14ac:dyDescent="0.25">
      <c r="A10">
        <v>29</v>
      </c>
      <c r="B10" s="4">
        <v>43892</v>
      </c>
      <c r="C10" t="s">
        <v>96</v>
      </c>
      <c r="D10" t="s">
        <v>79</v>
      </c>
      <c r="E10" t="s">
        <v>80</v>
      </c>
      <c r="F10" s="4">
        <v>43892</v>
      </c>
      <c r="G10" s="4">
        <v>43951</v>
      </c>
      <c r="H10">
        <v>221</v>
      </c>
      <c r="I10">
        <v>146</v>
      </c>
      <c r="J10">
        <v>221</v>
      </c>
      <c r="K10">
        <v>146</v>
      </c>
      <c r="L10" t="s">
        <v>12</v>
      </c>
      <c r="M10" t="s">
        <v>97</v>
      </c>
      <c r="N10" t="s">
        <v>98</v>
      </c>
      <c r="O10" t="s">
        <v>99</v>
      </c>
      <c r="P10" t="s">
        <v>22</v>
      </c>
    </row>
    <row r="11" spans="1:16" x14ac:dyDescent="0.25">
      <c r="A11">
        <v>26</v>
      </c>
      <c r="B11" s="4">
        <v>43892</v>
      </c>
      <c r="C11" t="s">
        <v>88</v>
      </c>
      <c r="D11" t="s">
        <v>79</v>
      </c>
      <c r="E11" t="s">
        <v>80</v>
      </c>
      <c r="F11" s="4">
        <v>43885</v>
      </c>
      <c r="G11" s="4">
        <v>43944</v>
      </c>
      <c r="H11">
        <v>463</v>
      </c>
      <c r="I11">
        <v>367</v>
      </c>
      <c r="J11">
        <v>488</v>
      </c>
      <c r="K11">
        <v>334</v>
      </c>
      <c r="L11" t="s">
        <v>12</v>
      </c>
      <c r="M11" t="s">
        <v>89</v>
      </c>
      <c r="N11" t="s">
        <v>82</v>
      </c>
      <c r="O11" t="s">
        <v>90</v>
      </c>
      <c r="P11" t="s">
        <v>22</v>
      </c>
    </row>
    <row r="12" spans="1:16" x14ac:dyDescent="0.25">
      <c r="A12">
        <v>25</v>
      </c>
      <c r="B12" s="4">
        <v>43892</v>
      </c>
      <c r="C12" t="s">
        <v>84</v>
      </c>
      <c r="D12" t="s">
        <v>79</v>
      </c>
      <c r="E12" t="s">
        <v>80</v>
      </c>
      <c r="F12" s="4">
        <v>43871</v>
      </c>
      <c r="G12" s="4">
        <v>43900</v>
      </c>
      <c r="H12">
        <v>212</v>
      </c>
      <c r="I12">
        <v>162</v>
      </c>
      <c r="J12">
        <v>256</v>
      </c>
      <c r="K12">
        <v>162</v>
      </c>
      <c r="L12" t="s">
        <v>12</v>
      </c>
      <c r="M12" t="s">
        <v>85</v>
      </c>
      <c r="N12" t="s">
        <v>86</v>
      </c>
      <c r="O12" t="s">
        <v>87</v>
      </c>
      <c r="P12" t="s">
        <v>22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4"/>
  <sheetViews>
    <sheetView workbookViewId="0">
      <selection sqref="A1:P14"/>
    </sheetView>
  </sheetViews>
  <sheetFormatPr defaultRowHeight="15" x14ac:dyDescent="0.25"/>
  <cols>
    <col min="3" max="3" width="30.5703125" customWidth="1"/>
    <col min="4" max="4" width="17" customWidth="1"/>
    <col min="5" max="5" width="14.140625" customWidth="1"/>
    <col min="10" max="10" width="31.7109375" customWidth="1"/>
    <col min="11" max="11" width="30.140625" customWidth="1"/>
    <col min="13" max="13" width="14.28515625" customWidth="1"/>
    <col min="14" max="14" width="17.7109375" customWidth="1"/>
    <col min="15" max="15" width="23.28515625" customWidth="1"/>
    <col min="16" max="16" width="14.28515625" customWidth="1"/>
  </cols>
  <sheetData>
    <row r="1" spans="1:16" x14ac:dyDescent="0.25">
      <c r="A1" t="s">
        <v>0</v>
      </c>
      <c r="B1" t="s">
        <v>20</v>
      </c>
      <c r="C1" t="s">
        <v>11</v>
      </c>
      <c r="D1" t="s">
        <v>6</v>
      </c>
      <c r="E1" t="s">
        <v>1</v>
      </c>
      <c r="F1" t="s">
        <v>9</v>
      </c>
      <c r="G1" t="s">
        <v>10</v>
      </c>
      <c r="H1" t="s">
        <v>2</v>
      </c>
      <c r="I1" t="s">
        <v>3</v>
      </c>
      <c r="J1" t="s">
        <v>4</v>
      </c>
      <c r="K1" t="s">
        <v>5</v>
      </c>
      <c r="L1" t="s">
        <v>7</v>
      </c>
      <c r="M1" t="s">
        <v>15</v>
      </c>
      <c r="N1" t="s">
        <v>8</v>
      </c>
      <c r="O1" t="s">
        <v>16</v>
      </c>
      <c r="P1" t="s">
        <v>21</v>
      </c>
    </row>
    <row r="2" spans="1:16" x14ac:dyDescent="0.25">
      <c r="A2">
        <v>50</v>
      </c>
      <c r="B2" s="4">
        <v>43894</v>
      </c>
      <c r="C2" t="s">
        <v>132</v>
      </c>
      <c r="D2" t="s">
        <v>133</v>
      </c>
      <c r="E2" t="s">
        <v>80</v>
      </c>
      <c r="F2" s="4">
        <v>43891</v>
      </c>
      <c r="G2" s="4">
        <v>43951</v>
      </c>
      <c r="H2">
        <v>150</v>
      </c>
      <c r="I2">
        <v>132</v>
      </c>
      <c r="J2">
        <v>1925</v>
      </c>
      <c r="K2">
        <v>1750</v>
      </c>
      <c r="L2" t="s">
        <v>12</v>
      </c>
      <c r="M2" t="s">
        <v>134</v>
      </c>
      <c r="N2" t="s">
        <v>28</v>
      </c>
      <c r="P2" t="s">
        <v>22</v>
      </c>
    </row>
    <row r="3" spans="1:16" x14ac:dyDescent="0.25">
      <c r="A3">
        <v>37</v>
      </c>
      <c r="B3" s="4">
        <v>43892</v>
      </c>
      <c r="C3" t="s">
        <v>119</v>
      </c>
      <c r="D3" t="s">
        <v>115</v>
      </c>
      <c r="E3" t="s">
        <v>80</v>
      </c>
      <c r="F3" s="4">
        <v>43887</v>
      </c>
      <c r="G3" s="4">
        <v>43945</v>
      </c>
      <c r="H3">
        <v>139</v>
      </c>
      <c r="I3">
        <v>89</v>
      </c>
      <c r="J3">
        <v>210</v>
      </c>
      <c r="K3">
        <v>170</v>
      </c>
      <c r="L3" t="s">
        <v>12</v>
      </c>
      <c r="M3" t="s">
        <v>120</v>
      </c>
      <c r="N3" t="s">
        <v>121</v>
      </c>
      <c r="O3" t="s">
        <v>122</v>
      </c>
      <c r="P3" t="s">
        <v>22</v>
      </c>
    </row>
    <row r="4" spans="1:16" x14ac:dyDescent="0.25">
      <c r="A4">
        <v>36</v>
      </c>
      <c r="B4" s="4">
        <v>43892</v>
      </c>
      <c r="C4" t="s">
        <v>114</v>
      </c>
      <c r="D4" t="s">
        <v>115</v>
      </c>
      <c r="E4" t="s">
        <v>80</v>
      </c>
      <c r="F4" s="4">
        <v>43891</v>
      </c>
      <c r="G4" s="4">
        <v>43951</v>
      </c>
      <c r="H4">
        <v>1500</v>
      </c>
      <c r="I4">
        <v>1300</v>
      </c>
      <c r="J4">
        <v>3790</v>
      </c>
      <c r="K4">
        <v>3120</v>
      </c>
      <c r="L4" t="s">
        <v>12</v>
      </c>
      <c r="M4" t="s">
        <v>116</v>
      </c>
      <c r="N4" t="s">
        <v>117</v>
      </c>
      <c r="O4" t="s">
        <v>118</v>
      </c>
      <c r="P4" t="s">
        <v>22</v>
      </c>
    </row>
    <row r="5" spans="1:16" x14ac:dyDescent="0.25">
      <c r="A5">
        <v>35</v>
      </c>
      <c r="B5" s="4">
        <v>43892</v>
      </c>
      <c r="C5" t="s">
        <v>112</v>
      </c>
      <c r="D5" t="s">
        <v>79</v>
      </c>
      <c r="E5" t="s">
        <v>80</v>
      </c>
      <c r="F5" s="4">
        <v>43892</v>
      </c>
      <c r="G5" s="4">
        <v>43921</v>
      </c>
      <c r="H5">
        <v>959</v>
      </c>
      <c r="I5">
        <v>728</v>
      </c>
      <c r="J5">
        <v>959</v>
      </c>
      <c r="K5">
        <v>728</v>
      </c>
      <c r="L5" t="s">
        <v>12</v>
      </c>
      <c r="M5" t="s">
        <v>54</v>
      </c>
      <c r="N5" t="s">
        <v>101</v>
      </c>
      <c r="O5" t="s">
        <v>113</v>
      </c>
      <c r="P5" t="s">
        <v>22</v>
      </c>
    </row>
    <row r="6" spans="1:16" x14ac:dyDescent="0.25">
      <c r="A6">
        <v>34</v>
      </c>
      <c r="B6" s="4">
        <v>43892</v>
      </c>
      <c r="C6" t="s">
        <v>109</v>
      </c>
      <c r="D6" t="s">
        <v>79</v>
      </c>
      <c r="E6" t="s">
        <v>80</v>
      </c>
      <c r="F6" s="4">
        <v>43892</v>
      </c>
      <c r="G6" s="4">
        <v>43951</v>
      </c>
      <c r="H6">
        <v>850</v>
      </c>
      <c r="I6">
        <v>800</v>
      </c>
      <c r="J6">
        <v>1242</v>
      </c>
      <c r="K6">
        <v>1075</v>
      </c>
      <c r="L6" t="s">
        <v>12</v>
      </c>
      <c r="M6" t="s">
        <v>110</v>
      </c>
      <c r="N6" t="s">
        <v>101</v>
      </c>
      <c r="O6" t="s">
        <v>111</v>
      </c>
      <c r="P6" t="s">
        <v>22</v>
      </c>
    </row>
    <row r="7" spans="1:16" x14ac:dyDescent="0.25">
      <c r="A7">
        <v>33</v>
      </c>
      <c r="B7" s="4">
        <v>43892</v>
      </c>
      <c r="C7" t="s">
        <v>107</v>
      </c>
      <c r="D7" t="s">
        <v>79</v>
      </c>
      <c r="E7" t="s">
        <v>80</v>
      </c>
      <c r="F7" s="4">
        <v>43892</v>
      </c>
      <c r="G7" s="4">
        <v>43951</v>
      </c>
      <c r="H7">
        <v>460</v>
      </c>
      <c r="I7">
        <v>267</v>
      </c>
      <c r="J7">
        <v>472</v>
      </c>
      <c r="K7">
        <v>356</v>
      </c>
      <c r="L7" t="s">
        <v>12</v>
      </c>
      <c r="M7" t="s">
        <v>54</v>
      </c>
      <c r="N7" t="s">
        <v>101</v>
      </c>
      <c r="O7" t="s">
        <v>108</v>
      </c>
      <c r="P7" t="s">
        <v>22</v>
      </c>
    </row>
    <row r="8" spans="1:16" x14ac:dyDescent="0.25">
      <c r="A8">
        <v>32</v>
      </c>
      <c r="B8" s="4">
        <v>43892</v>
      </c>
      <c r="C8" t="s">
        <v>105</v>
      </c>
      <c r="D8" t="s">
        <v>79</v>
      </c>
      <c r="E8" t="s">
        <v>80</v>
      </c>
      <c r="F8" s="4">
        <v>43892</v>
      </c>
      <c r="G8" s="4">
        <v>43951</v>
      </c>
      <c r="H8">
        <v>299</v>
      </c>
      <c r="I8">
        <v>227</v>
      </c>
      <c r="J8">
        <v>314</v>
      </c>
      <c r="K8">
        <v>270</v>
      </c>
      <c r="L8" t="s">
        <v>12</v>
      </c>
      <c r="M8" t="s">
        <v>54</v>
      </c>
      <c r="N8" t="s">
        <v>101</v>
      </c>
      <c r="O8" t="s">
        <v>106</v>
      </c>
      <c r="P8" t="s">
        <v>22</v>
      </c>
    </row>
    <row r="9" spans="1:16" x14ac:dyDescent="0.25">
      <c r="A9">
        <v>30</v>
      </c>
      <c r="B9" s="4">
        <v>43892</v>
      </c>
      <c r="C9" t="s">
        <v>100</v>
      </c>
      <c r="D9" t="s">
        <v>79</v>
      </c>
      <c r="E9" t="s">
        <v>80</v>
      </c>
      <c r="F9" s="4">
        <v>43892</v>
      </c>
      <c r="G9" s="4">
        <v>43951</v>
      </c>
      <c r="H9">
        <v>131</v>
      </c>
      <c r="I9">
        <v>126</v>
      </c>
      <c r="J9">
        <v>131</v>
      </c>
      <c r="K9">
        <v>126</v>
      </c>
      <c r="L9" t="s">
        <v>12</v>
      </c>
      <c r="M9" t="s">
        <v>45</v>
      </c>
      <c r="N9" t="s">
        <v>101</v>
      </c>
      <c r="O9" t="s">
        <v>102</v>
      </c>
      <c r="P9" t="s">
        <v>22</v>
      </c>
    </row>
    <row r="10" spans="1:16" x14ac:dyDescent="0.25">
      <c r="A10">
        <v>29</v>
      </c>
      <c r="B10" s="4">
        <v>43892</v>
      </c>
      <c r="C10" t="s">
        <v>96</v>
      </c>
      <c r="D10" t="s">
        <v>79</v>
      </c>
      <c r="E10" t="s">
        <v>80</v>
      </c>
      <c r="F10" s="4">
        <v>43892</v>
      </c>
      <c r="G10" s="4">
        <v>43951</v>
      </c>
      <c r="H10">
        <v>221</v>
      </c>
      <c r="I10">
        <v>146</v>
      </c>
      <c r="J10">
        <v>221</v>
      </c>
      <c r="K10">
        <v>146</v>
      </c>
      <c r="L10" t="s">
        <v>12</v>
      </c>
      <c r="M10" t="s">
        <v>97</v>
      </c>
      <c r="N10" t="s">
        <v>98</v>
      </c>
      <c r="O10" t="s">
        <v>99</v>
      </c>
      <c r="P10" t="s">
        <v>22</v>
      </c>
    </row>
    <row r="11" spans="1:16" x14ac:dyDescent="0.25">
      <c r="A11">
        <v>26</v>
      </c>
      <c r="B11" s="4">
        <v>43892</v>
      </c>
      <c r="C11" t="s">
        <v>88</v>
      </c>
      <c r="D11" t="s">
        <v>79</v>
      </c>
      <c r="E11" t="s">
        <v>80</v>
      </c>
      <c r="F11" s="4">
        <v>43885</v>
      </c>
      <c r="G11" s="4">
        <v>43944</v>
      </c>
      <c r="H11">
        <v>463</v>
      </c>
      <c r="I11">
        <v>367</v>
      </c>
      <c r="J11">
        <v>488</v>
      </c>
      <c r="K11">
        <v>334</v>
      </c>
      <c r="L11" t="s">
        <v>12</v>
      </c>
      <c r="M11" t="s">
        <v>89</v>
      </c>
      <c r="N11" t="s">
        <v>82</v>
      </c>
      <c r="O11" t="s">
        <v>90</v>
      </c>
      <c r="P11" t="s">
        <v>22</v>
      </c>
    </row>
    <row r="12" spans="1:16" x14ac:dyDescent="0.25">
      <c r="A12">
        <v>25</v>
      </c>
      <c r="B12" s="4">
        <v>43892</v>
      </c>
      <c r="C12" t="s">
        <v>84</v>
      </c>
      <c r="D12" t="s">
        <v>79</v>
      </c>
      <c r="E12" t="s">
        <v>80</v>
      </c>
      <c r="F12" s="4">
        <v>43871</v>
      </c>
      <c r="G12" s="4">
        <v>43900</v>
      </c>
      <c r="H12">
        <v>212</v>
      </c>
      <c r="I12">
        <v>162</v>
      </c>
      <c r="J12">
        <v>256</v>
      </c>
      <c r="K12">
        <v>162</v>
      </c>
      <c r="L12" t="s">
        <v>12</v>
      </c>
      <c r="M12" t="s">
        <v>85</v>
      </c>
      <c r="N12" t="s">
        <v>86</v>
      </c>
      <c r="O12" t="s">
        <v>87</v>
      </c>
      <c r="P12" t="s">
        <v>22</v>
      </c>
    </row>
    <row r="13" spans="1:16" x14ac:dyDescent="0.25">
      <c r="A13">
        <v>31</v>
      </c>
      <c r="B13" s="4">
        <v>43892</v>
      </c>
      <c r="C13" t="s">
        <v>103</v>
      </c>
      <c r="D13" t="s">
        <v>79</v>
      </c>
      <c r="E13" t="s">
        <v>80</v>
      </c>
      <c r="F13" s="4">
        <v>43892</v>
      </c>
      <c r="G13" s="4">
        <v>43951</v>
      </c>
      <c r="H13">
        <v>1410</v>
      </c>
      <c r="I13">
        <v>1267</v>
      </c>
      <c r="J13">
        <v>1428</v>
      </c>
      <c r="K13">
        <v>1100</v>
      </c>
      <c r="L13" t="s">
        <v>13</v>
      </c>
      <c r="M13" t="s">
        <v>81</v>
      </c>
      <c r="N13" t="s">
        <v>101</v>
      </c>
      <c r="O13" t="s">
        <v>104</v>
      </c>
      <c r="P13" t="s">
        <v>22</v>
      </c>
    </row>
    <row r="14" spans="1:16" x14ac:dyDescent="0.25">
      <c r="A14">
        <v>28</v>
      </c>
      <c r="B14" s="4">
        <v>43892</v>
      </c>
      <c r="C14" t="s">
        <v>93</v>
      </c>
      <c r="D14" t="s">
        <v>79</v>
      </c>
      <c r="E14" t="s">
        <v>80</v>
      </c>
      <c r="F14" s="4">
        <v>43891</v>
      </c>
      <c r="G14" s="4">
        <v>43951</v>
      </c>
      <c r="H14">
        <v>300</v>
      </c>
      <c r="I14">
        <v>258</v>
      </c>
      <c r="J14">
        <v>548</v>
      </c>
      <c r="K14">
        <v>400</v>
      </c>
      <c r="L14" t="s">
        <v>13</v>
      </c>
      <c r="M14" t="s">
        <v>94</v>
      </c>
      <c r="N14" t="s">
        <v>82</v>
      </c>
      <c r="O14" t="s">
        <v>95</v>
      </c>
      <c r="P14" t="s">
        <v>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9"/>
  <sheetViews>
    <sheetView workbookViewId="0">
      <selection sqref="A1:P29"/>
    </sheetView>
  </sheetViews>
  <sheetFormatPr defaultRowHeight="15" x14ac:dyDescent="0.25"/>
  <cols>
    <col min="3" max="3" width="30.5703125" customWidth="1"/>
    <col min="4" max="4" width="17" customWidth="1"/>
    <col min="5" max="5" width="14.140625" customWidth="1"/>
    <col min="10" max="10" width="31.7109375" customWidth="1"/>
    <col min="11" max="11" width="30.140625" customWidth="1"/>
    <col min="13" max="13" width="14.28515625" customWidth="1"/>
    <col min="14" max="14" width="17.7109375" customWidth="1"/>
    <col min="15" max="15" width="23.28515625" customWidth="1"/>
    <col min="16" max="16" width="14.28515625" customWidth="1"/>
  </cols>
  <sheetData>
    <row r="1" spans="1:16" x14ac:dyDescent="0.25">
      <c r="A1" t="s">
        <v>0</v>
      </c>
      <c r="B1" t="s">
        <v>20</v>
      </c>
      <c r="C1" t="s">
        <v>11</v>
      </c>
      <c r="D1" t="s">
        <v>6</v>
      </c>
      <c r="E1" t="s">
        <v>1</v>
      </c>
      <c r="F1" t="s">
        <v>9</v>
      </c>
      <c r="G1" t="s">
        <v>10</v>
      </c>
      <c r="H1" t="s">
        <v>2</v>
      </c>
      <c r="I1" t="s">
        <v>3</v>
      </c>
      <c r="J1" t="s">
        <v>4</v>
      </c>
      <c r="K1" t="s">
        <v>5</v>
      </c>
      <c r="L1" t="s">
        <v>7</v>
      </c>
      <c r="M1" t="s">
        <v>15</v>
      </c>
      <c r="N1" t="s">
        <v>8</v>
      </c>
      <c r="O1" t="s">
        <v>16</v>
      </c>
      <c r="P1" t="s">
        <v>21</v>
      </c>
    </row>
    <row r="2" spans="1:16" x14ac:dyDescent="0.25">
      <c r="A2">
        <v>1</v>
      </c>
      <c r="B2" s="4">
        <v>43892</v>
      </c>
      <c r="C2" t="s">
        <v>46</v>
      </c>
      <c r="D2" t="s">
        <v>47</v>
      </c>
      <c r="E2" t="s">
        <v>44</v>
      </c>
      <c r="F2" s="4">
        <v>43872</v>
      </c>
      <c r="G2" s="4">
        <v>43931</v>
      </c>
      <c r="H2">
        <v>928</v>
      </c>
      <c r="I2">
        <v>757</v>
      </c>
      <c r="J2">
        <v>928</v>
      </c>
      <c r="K2">
        <v>757</v>
      </c>
      <c r="L2" t="s">
        <v>12</v>
      </c>
      <c r="M2" t="s">
        <v>48</v>
      </c>
      <c r="N2" t="s">
        <v>28</v>
      </c>
      <c r="P2" t="s">
        <v>22</v>
      </c>
    </row>
    <row r="3" spans="1:16" x14ac:dyDescent="0.25">
      <c r="A3">
        <v>2</v>
      </c>
      <c r="B3" s="4">
        <v>43892</v>
      </c>
      <c r="C3" t="s">
        <v>49</v>
      </c>
      <c r="D3" t="s">
        <v>47</v>
      </c>
      <c r="E3" t="s">
        <v>44</v>
      </c>
      <c r="F3" s="4">
        <v>43875</v>
      </c>
      <c r="G3" s="4">
        <v>43915</v>
      </c>
      <c r="H3">
        <v>101</v>
      </c>
      <c r="I3">
        <v>91</v>
      </c>
      <c r="J3">
        <v>4417</v>
      </c>
      <c r="K3">
        <v>3252</v>
      </c>
      <c r="L3" t="s">
        <v>12</v>
      </c>
      <c r="M3" t="s">
        <v>50</v>
      </c>
      <c r="N3" t="s">
        <v>28</v>
      </c>
      <c r="P3" t="s">
        <v>22</v>
      </c>
    </row>
    <row r="4" spans="1:16" x14ac:dyDescent="0.25">
      <c r="A4">
        <v>3</v>
      </c>
      <c r="B4" s="4">
        <v>43892</v>
      </c>
      <c r="C4" t="s">
        <v>51</v>
      </c>
      <c r="D4" t="s">
        <v>47</v>
      </c>
      <c r="E4" t="s">
        <v>44</v>
      </c>
      <c r="F4" s="4">
        <v>11013</v>
      </c>
      <c r="G4" s="4">
        <v>43944</v>
      </c>
      <c r="H4">
        <v>345</v>
      </c>
      <c r="I4">
        <v>321</v>
      </c>
      <c r="J4">
        <v>1084</v>
      </c>
      <c r="K4">
        <v>998</v>
      </c>
      <c r="L4" t="s">
        <v>12</v>
      </c>
      <c r="M4" t="s">
        <v>50</v>
      </c>
      <c r="N4" t="s">
        <v>28</v>
      </c>
      <c r="P4" t="s">
        <v>22</v>
      </c>
    </row>
    <row r="5" spans="1:16" x14ac:dyDescent="0.25">
      <c r="A5">
        <v>4</v>
      </c>
      <c r="B5" s="4">
        <v>43892</v>
      </c>
      <c r="C5" t="s">
        <v>52</v>
      </c>
      <c r="D5" t="s">
        <v>47</v>
      </c>
      <c r="E5" t="s">
        <v>44</v>
      </c>
      <c r="F5" s="4">
        <v>43888</v>
      </c>
      <c r="G5" s="4">
        <v>43904</v>
      </c>
      <c r="H5">
        <v>80</v>
      </c>
      <c r="I5">
        <v>72</v>
      </c>
      <c r="J5">
        <v>620</v>
      </c>
      <c r="K5">
        <v>468</v>
      </c>
      <c r="L5" t="s">
        <v>12</v>
      </c>
      <c r="M5" t="s">
        <v>53</v>
      </c>
      <c r="N5" t="s">
        <v>28</v>
      </c>
      <c r="P5" t="s">
        <v>22</v>
      </c>
    </row>
    <row r="6" spans="1:16" x14ac:dyDescent="0.25">
      <c r="A6">
        <v>50</v>
      </c>
      <c r="B6" s="4">
        <v>43894</v>
      </c>
      <c r="C6" t="s">
        <v>132</v>
      </c>
      <c r="D6" t="s">
        <v>133</v>
      </c>
      <c r="E6" t="s">
        <v>80</v>
      </c>
      <c r="F6" s="4">
        <v>43891</v>
      </c>
      <c r="G6" s="4">
        <v>43951</v>
      </c>
      <c r="H6">
        <v>150</v>
      </c>
      <c r="I6">
        <v>115</v>
      </c>
      <c r="J6">
        <v>1925</v>
      </c>
      <c r="K6">
        <v>1765</v>
      </c>
      <c r="L6" t="s">
        <v>12</v>
      </c>
      <c r="M6" t="s">
        <v>134</v>
      </c>
      <c r="N6" t="s">
        <v>28</v>
      </c>
      <c r="P6" t="s">
        <v>22</v>
      </c>
    </row>
    <row r="7" spans="1:16" x14ac:dyDescent="0.25">
      <c r="A7">
        <v>49</v>
      </c>
      <c r="B7" s="4">
        <v>43894</v>
      </c>
      <c r="C7" t="s">
        <v>129</v>
      </c>
      <c r="D7" t="s">
        <v>130</v>
      </c>
      <c r="E7" t="s">
        <v>40</v>
      </c>
      <c r="F7" s="4">
        <v>43896</v>
      </c>
      <c r="G7" s="4">
        <v>43927</v>
      </c>
      <c r="H7">
        <v>814</v>
      </c>
      <c r="I7">
        <v>600</v>
      </c>
      <c r="J7">
        <v>815</v>
      </c>
      <c r="K7">
        <v>601</v>
      </c>
      <c r="L7" t="s">
        <v>12</v>
      </c>
      <c r="M7" t="s">
        <v>54</v>
      </c>
      <c r="N7" t="s">
        <v>28</v>
      </c>
      <c r="O7" t="s">
        <v>131</v>
      </c>
      <c r="P7" t="s">
        <v>22</v>
      </c>
    </row>
    <row r="8" spans="1:16" x14ac:dyDescent="0.25">
      <c r="A8">
        <v>48</v>
      </c>
      <c r="B8" s="4">
        <v>43894</v>
      </c>
      <c r="C8" t="s">
        <v>127</v>
      </c>
      <c r="D8" t="s">
        <v>128</v>
      </c>
      <c r="E8" t="s">
        <v>26</v>
      </c>
      <c r="F8" s="4">
        <v>43894</v>
      </c>
      <c r="G8" s="4">
        <v>43906</v>
      </c>
      <c r="H8">
        <v>279</v>
      </c>
      <c r="I8">
        <v>191</v>
      </c>
      <c r="J8">
        <v>2591</v>
      </c>
      <c r="K8">
        <v>2324</v>
      </c>
      <c r="L8" t="s">
        <v>12</v>
      </c>
      <c r="M8" t="s">
        <v>125</v>
      </c>
      <c r="N8" t="s">
        <v>28</v>
      </c>
      <c r="O8" t="s">
        <v>126</v>
      </c>
      <c r="P8" t="s">
        <v>22</v>
      </c>
    </row>
    <row r="9" spans="1:16" x14ac:dyDescent="0.25">
      <c r="A9">
        <v>47</v>
      </c>
      <c r="B9" s="4">
        <v>43894</v>
      </c>
      <c r="C9" t="s">
        <v>123</v>
      </c>
      <c r="D9" t="s">
        <v>124</v>
      </c>
      <c r="E9" t="s">
        <v>26</v>
      </c>
      <c r="F9" s="4">
        <v>43893</v>
      </c>
      <c r="G9" s="4">
        <v>43921</v>
      </c>
      <c r="H9">
        <v>98</v>
      </c>
      <c r="I9">
        <v>84</v>
      </c>
      <c r="J9">
        <v>1120</v>
      </c>
      <c r="K9">
        <v>837</v>
      </c>
      <c r="L9" t="s">
        <v>12</v>
      </c>
      <c r="M9" t="s">
        <v>125</v>
      </c>
      <c r="N9" t="s">
        <v>28</v>
      </c>
      <c r="O9" t="s">
        <v>126</v>
      </c>
      <c r="P9" t="s">
        <v>22</v>
      </c>
    </row>
    <row r="10" spans="1:16" x14ac:dyDescent="0.25">
      <c r="A10">
        <v>44</v>
      </c>
      <c r="B10" s="4">
        <v>43893</v>
      </c>
      <c r="C10" t="s">
        <v>41</v>
      </c>
      <c r="D10" t="s">
        <v>39</v>
      </c>
      <c r="E10" t="s">
        <v>40</v>
      </c>
      <c r="F10" s="4">
        <v>43896</v>
      </c>
      <c r="G10" s="4">
        <v>43926</v>
      </c>
      <c r="H10">
        <v>477</v>
      </c>
      <c r="I10">
        <v>402</v>
      </c>
      <c r="J10">
        <v>1995</v>
      </c>
      <c r="K10">
        <v>1800</v>
      </c>
      <c r="L10" t="s">
        <v>12</v>
      </c>
      <c r="M10" t="s">
        <v>42</v>
      </c>
      <c r="N10" t="s">
        <v>28</v>
      </c>
      <c r="O10" t="s">
        <v>43</v>
      </c>
      <c r="P10" t="s">
        <v>22</v>
      </c>
    </row>
    <row r="11" spans="1:16" ht="45" x14ac:dyDescent="0.25">
      <c r="A11">
        <v>10</v>
      </c>
      <c r="B11" s="4">
        <v>43892</v>
      </c>
      <c r="C11" t="s">
        <v>55</v>
      </c>
      <c r="D11" t="s">
        <v>56</v>
      </c>
      <c r="E11" t="s">
        <v>26</v>
      </c>
      <c r="F11" s="4">
        <v>43889</v>
      </c>
      <c r="G11" s="4">
        <v>43949</v>
      </c>
      <c r="H11">
        <v>49</v>
      </c>
      <c r="I11">
        <v>15</v>
      </c>
      <c r="J11">
        <v>140</v>
      </c>
      <c r="K11">
        <v>45</v>
      </c>
      <c r="L11" t="s">
        <v>12</v>
      </c>
      <c r="M11" t="s">
        <v>57</v>
      </c>
      <c r="N11" s="5" t="s">
        <v>58</v>
      </c>
      <c r="O11" t="s">
        <v>59</v>
      </c>
      <c r="P11" t="s">
        <v>22</v>
      </c>
    </row>
    <row r="12" spans="1:16" x14ac:dyDescent="0.25">
      <c r="A12">
        <v>42</v>
      </c>
      <c r="B12" s="4">
        <v>43893</v>
      </c>
      <c r="C12" t="s">
        <v>37</v>
      </c>
      <c r="D12" t="s">
        <v>30</v>
      </c>
      <c r="E12" t="s">
        <v>31</v>
      </c>
      <c r="F12" s="4">
        <v>43892</v>
      </c>
      <c r="G12" s="4">
        <v>43921</v>
      </c>
      <c r="H12">
        <v>250</v>
      </c>
      <c r="I12">
        <v>44</v>
      </c>
      <c r="J12">
        <v>788</v>
      </c>
      <c r="K12">
        <v>618</v>
      </c>
      <c r="L12" t="s">
        <v>12</v>
      </c>
      <c r="M12" t="s">
        <v>32</v>
      </c>
      <c r="N12" t="s">
        <v>28</v>
      </c>
      <c r="O12" t="s">
        <v>38</v>
      </c>
      <c r="P12" t="s">
        <v>22</v>
      </c>
    </row>
    <row r="13" spans="1:16" x14ac:dyDescent="0.25">
      <c r="A13">
        <v>41</v>
      </c>
      <c r="B13" s="4">
        <v>43893</v>
      </c>
      <c r="C13" t="s">
        <v>36</v>
      </c>
      <c r="D13" t="s">
        <v>30</v>
      </c>
      <c r="E13" t="s">
        <v>31</v>
      </c>
      <c r="F13" s="4">
        <v>43892</v>
      </c>
      <c r="G13" s="4">
        <v>43921</v>
      </c>
      <c r="H13">
        <v>80</v>
      </c>
      <c r="I13">
        <v>50</v>
      </c>
      <c r="J13">
        <v>3429</v>
      </c>
      <c r="K13">
        <v>3086</v>
      </c>
      <c r="L13" t="s">
        <v>12</v>
      </c>
      <c r="M13" t="s">
        <v>34</v>
      </c>
      <c r="N13" t="s">
        <v>28</v>
      </c>
      <c r="O13" t="s">
        <v>35</v>
      </c>
      <c r="P13" t="s">
        <v>22</v>
      </c>
    </row>
    <row r="14" spans="1:16" x14ac:dyDescent="0.25">
      <c r="A14">
        <v>13</v>
      </c>
      <c r="B14" s="4">
        <v>43892</v>
      </c>
      <c r="C14" t="s">
        <v>60</v>
      </c>
      <c r="D14" t="s">
        <v>56</v>
      </c>
      <c r="E14" t="s">
        <v>26</v>
      </c>
      <c r="F14" s="4">
        <v>43886</v>
      </c>
      <c r="G14" s="4">
        <v>43897</v>
      </c>
      <c r="H14">
        <v>436</v>
      </c>
      <c r="I14">
        <v>404</v>
      </c>
      <c r="J14">
        <v>6236</v>
      </c>
      <c r="K14">
        <v>5781</v>
      </c>
      <c r="L14" t="s">
        <v>12</v>
      </c>
      <c r="M14" t="s">
        <v>54</v>
      </c>
      <c r="N14" t="s">
        <v>28</v>
      </c>
      <c r="O14" t="s">
        <v>61</v>
      </c>
      <c r="P14" t="s">
        <v>22</v>
      </c>
    </row>
    <row r="15" spans="1:16" x14ac:dyDescent="0.25">
      <c r="A15">
        <v>40</v>
      </c>
      <c r="B15" s="4">
        <v>43893</v>
      </c>
      <c r="C15" t="s">
        <v>33</v>
      </c>
      <c r="D15" t="s">
        <v>30</v>
      </c>
      <c r="E15" t="s">
        <v>31</v>
      </c>
      <c r="F15" s="4">
        <v>43892</v>
      </c>
      <c r="G15" s="4">
        <v>43921</v>
      </c>
      <c r="H15">
        <v>400</v>
      </c>
      <c r="I15">
        <v>350</v>
      </c>
      <c r="J15">
        <v>5464</v>
      </c>
      <c r="K15">
        <v>4833</v>
      </c>
      <c r="L15" t="s">
        <v>12</v>
      </c>
      <c r="M15" t="s">
        <v>34</v>
      </c>
      <c r="N15" t="s">
        <v>28</v>
      </c>
      <c r="O15" t="s">
        <v>35</v>
      </c>
      <c r="P15" t="s">
        <v>22</v>
      </c>
    </row>
    <row r="16" spans="1:16" x14ac:dyDescent="0.25">
      <c r="A16">
        <v>38</v>
      </c>
      <c r="B16" s="4">
        <v>43893</v>
      </c>
      <c r="C16" t="s">
        <v>24</v>
      </c>
      <c r="D16" t="s">
        <v>25</v>
      </c>
      <c r="E16" t="s">
        <v>26</v>
      </c>
      <c r="F16" s="4">
        <v>43892</v>
      </c>
      <c r="G16" s="4">
        <v>43921</v>
      </c>
      <c r="H16">
        <v>26</v>
      </c>
      <c r="I16">
        <v>13</v>
      </c>
      <c r="J16">
        <v>581</v>
      </c>
      <c r="K16">
        <v>466</v>
      </c>
      <c r="L16" t="s">
        <v>12</v>
      </c>
      <c r="M16" t="s">
        <v>27</v>
      </c>
      <c r="N16" t="s">
        <v>28</v>
      </c>
      <c r="O16" t="s">
        <v>29</v>
      </c>
      <c r="P16" t="s">
        <v>22</v>
      </c>
    </row>
    <row r="17" spans="1:16" x14ac:dyDescent="0.25">
      <c r="A17">
        <v>37</v>
      </c>
      <c r="B17" s="4">
        <v>43892</v>
      </c>
      <c r="C17" t="s">
        <v>119</v>
      </c>
      <c r="D17" t="s">
        <v>115</v>
      </c>
      <c r="E17" t="s">
        <v>80</v>
      </c>
      <c r="F17" s="4">
        <v>43887</v>
      </c>
      <c r="G17" s="4">
        <v>43945</v>
      </c>
      <c r="H17">
        <v>139</v>
      </c>
      <c r="I17">
        <v>89</v>
      </c>
      <c r="J17">
        <v>210</v>
      </c>
      <c r="K17">
        <v>170</v>
      </c>
      <c r="L17" t="s">
        <v>12</v>
      </c>
      <c r="M17" t="s">
        <v>120</v>
      </c>
      <c r="N17" t="s">
        <v>121</v>
      </c>
      <c r="O17" t="s">
        <v>122</v>
      </c>
      <c r="P17" t="s">
        <v>22</v>
      </c>
    </row>
    <row r="18" spans="1:16" x14ac:dyDescent="0.25">
      <c r="A18">
        <v>36</v>
      </c>
      <c r="B18" s="4">
        <v>43892</v>
      </c>
      <c r="C18" t="s">
        <v>114</v>
      </c>
      <c r="D18" t="s">
        <v>115</v>
      </c>
      <c r="E18" t="s">
        <v>80</v>
      </c>
      <c r="F18" s="4">
        <v>43891</v>
      </c>
      <c r="G18" s="4">
        <v>43951</v>
      </c>
      <c r="H18">
        <v>1500</v>
      </c>
      <c r="I18">
        <v>1300</v>
      </c>
      <c r="J18">
        <v>3790</v>
      </c>
      <c r="K18">
        <v>3120</v>
      </c>
      <c r="L18" t="s">
        <v>12</v>
      </c>
      <c r="M18" t="s">
        <v>116</v>
      </c>
      <c r="N18" t="s">
        <v>117</v>
      </c>
      <c r="O18" t="s">
        <v>118</v>
      </c>
      <c r="P18" t="s">
        <v>22</v>
      </c>
    </row>
    <row r="19" spans="1:16" x14ac:dyDescent="0.25">
      <c r="A19">
        <v>18</v>
      </c>
      <c r="B19" s="4">
        <v>43892</v>
      </c>
      <c r="C19" t="s">
        <v>62</v>
      </c>
      <c r="D19" t="s">
        <v>63</v>
      </c>
      <c r="E19" t="s">
        <v>31</v>
      </c>
      <c r="F19" s="4">
        <v>43862</v>
      </c>
      <c r="G19" s="4">
        <v>43922</v>
      </c>
      <c r="H19">
        <v>10</v>
      </c>
      <c r="I19">
        <v>3</v>
      </c>
      <c r="J19">
        <v>10</v>
      </c>
      <c r="K19">
        <v>3</v>
      </c>
      <c r="L19" t="s">
        <v>12</v>
      </c>
      <c r="M19" t="s">
        <v>50</v>
      </c>
      <c r="N19" t="s">
        <v>64</v>
      </c>
      <c r="P19" t="s">
        <v>22</v>
      </c>
    </row>
    <row r="20" spans="1:16" x14ac:dyDescent="0.25">
      <c r="A20">
        <v>19</v>
      </c>
      <c r="B20" s="4">
        <v>43892</v>
      </c>
      <c r="C20" t="s">
        <v>65</v>
      </c>
      <c r="D20" t="s">
        <v>66</v>
      </c>
      <c r="E20" t="s">
        <v>67</v>
      </c>
      <c r="F20" s="4">
        <v>43845</v>
      </c>
      <c r="G20" s="4">
        <v>43905</v>
      </c>
      <c r="H20">
        <v>363</v>
      </c>
      <c r="I20">
        <v>266</v>
      </c>
      <c r="J20">
        <v>704</v>
      </c>
      <c r="K20">
        <v>540</v>
      </c>
      <c r="L20" t="s">
        <v>12</v>
      </c>
      <c r="M20" t="s">
        <v>54</v>
      </c>
      <c r="N20" t="s">
        <v>68</v>
      </c>
      <c r="P20" t="s">
        <v>22</v>
      </c>
    </row>
    <row r="21" spans="1:16" x14ac:dyDescent="0.25">
      <c r="A21">
        <v>20</v>
      </c>
      <c r="B21" s="4">
        <v>43892</v>
      </c>
      <c r="C21" t="s">
        <v>69</v>
      </c>
      <c r="D21" t="s">
        <v>66</v>
      </c>
      <c r="E21" t="s">
        <v>67</v>
      </c>
      <c r="F21" s="4">
        <v>43862</v>
      </c>
      <c r="G21" s="4">
        <v>43921</v>
      </c>
      <c r="H21">
        <v>432</v>
      </c>
      <c r="I21">
        <v>342</v>
      </c>
      <c r="J21">
        <v>1377</v>
      </c>
      <c r="K21">
        <v>1044</v>
      </c>
      <c r="L21" t="s">
        <v>12</v>
      </c>
      <c r="M21" t="s">
        <v>54</v>
      </c>
      <c r="N21" t="s">
        <v>70</v>
      </c>
      <c r="P21" t="s">
        <v>22</v>
      </c>
    </row>
    <row r="22" spans="1:16" x14ac:dyDescent="0.25">
      <c r="A22">
        <v>35</v>
      </c>
      <c r="B22" s="4">
        <v>43892</v>
      </c>
      <c r="C22" t="s">
        <v>112</v>
      </c>
      <c r="D22" t="s">
        <v>79</v>
      </c>
      <c r="E22" t="s">
        <v>80</v>
      </c>
      <c r="F22" s="4">
        <v>43892</v>
      </c>
      <c r="G22" s="4">
        <v>43921</v>
      </c>
      <c r="H22">
        <v>959</v>
      </c>
      <c r="I22">
        <v>728</v>
      </c>
      <c r="J22">
        <v>959</v>
      </c>
      <c r="K22">
        <v>728</v>
      </c>
      <c r="L22" t="s">
        <v>12</v>
      </c>
      <c r="M22" t="s">
        <v>54</v>
      </c>
      <c r="N22" t="s">
        <v>101</v>
      </c>
      <c r="O22" t="s">
        <v>113</v>
      </c>
      <c r="P22" t="s">
        <v>22</v>
      </c>
    </row>
    <row r="23" spans="1:16" x14ac:dyDescent="0.25">
      <c r="A23">
        <v>34</v>
      </c>
      <c r="B23" s="4">
        <v>43892</v>
      </c>
      <c r="C23" t="s">
        <v>109</v>
      </c>
      <c r="D23" t="s">
        <v>79</v>
      </c>
      <c r="E23" t="s">
        <v>80</v>
      </c>
      <c r="F23" s="4">
        <v>43892</v>
      </c>
      <c r="G23" s="4">
        <v>43951</v>
      </c>
      <c r="H23">
        <v>850</v>
      </c>
      <c r="I23">
        <v>800</v>
      </c>
      <c r="J23">
        <v>1242</v>
      </c>
      <c r="K23">
        <v>1075</v>
      </c>
      <c r="L23" t="s">
        <v>12</v>
      </c>
      <c r="M23" t="s">
        <v>110</v>
      </c>
      <c r="N23" t="s">
        <v>101</v>
      </c>
      <c r="O23" t="s">
        <v>111</v>
      </c>
      <c r="P23" t="s">
        <v>22</v>
      </c>
    </row>
    <row r="24" spans="1:16" x14ac:dyDescent="0.25">
      <c r="A24">
        <v>33</v>
      </c>
      <c r="B24" s="4">
        <v>43892</v>
      </c>
      <c r="C24" t="s">
        <v>107</v>
      </c>
      <c r="D24" t="s">
        <v>79</v>
      </c>
      <c r="E24" t="s">
        <v>80</v>
      </c>
      <c r="F24" s="4">
        <v>43892</v>
      </c>
      <c r="G24" s="4">
        <v>43951</v>
      </c>
      <c r="H24">
        <v>460</v>
      </c>
      <c r="I24">
        <v>267</v>
      </c>
      <c r="J24">
        <v>472</v>
      </c>
      <c r="K24">
        <v>356</v>
      </c>
      <c r="L24" t="s">
        <v>12</v>
      </c>
      <c r="M24" t="s">
        <v>54</v>
      </c>
      <c r="N24" t="s">
        <v>101</v>
      </c>
      <c r="O24" t="s">
        <v>108</v>
      </c>
      <c r="P24" t="s">
        <v>22</v>
      </c>
    </row>
    <row r="25" spans="1:16" x14ac:dyDescent="0.25">
      <c r="A25">
        <v>32</v>
      </c>
      <c r="B25" s="4">
        <v>43892</v>
      </c>
      <c r="C25" t="s">
        <v>105</v>
      </c>
      <c r="D25" t="s">
        <v>79</v>
      </c>
      <c r="E25" t="s">
        <v>80</v>
      </c>
      <c r="F25" s="4">
        <v>43892</v>
      </c>
      <c r="G25" s="4">
        <v>43951</v>
      </c>
      <c r="H25">
        <v>299</v>
      </c>
      <c r="I25">
        <v>227</v>
      </c>
      <c r="J25">
        <v>314</v>
      </c>
      <c r="K25">
        <v>270</v>
      </c>
      <c r="L25" t="s">
        <v>12</v>
      </c>
      <c r="M25" t="s">
        <v>54</v>
      </c>
      <c r="N25" t="s">
        <v>101</v>
      </c>
      <c r="O25" t="s">
        <v>106</v>
      </c>
      <c r="P25" t="s">
        <v>22</v>
      </c>
    </row>
    <row r="26" spans="1:16" x14ac:dyDescent="0.25">
      <c r="A26">
        <v>25</v>
      </c>
      <c r="B26" s="4">
        <v>43892</v>
      </c>
      <c r="C26" t="s">
        <v>84</v>
      </c>
      <c r="D26" t="s">
        <v>79</v>
      </c>
      <c r="E26" t="s">
        <v>80</v>
      </c>
      <c r="F26" s="4">
        <v>43871</v>
      </c>
      <c r="G26" s="4">
        <v>43900</v>
      </c>
      <c r="H26">
        <v>212</v>
      </c>
      <c r="I26">
        <v>162</v>
      </c>
      <c r="J26">
        <v>256</v>
      </c>
      <c r="K26">
        <v>162</v>
      </c>
      <c r="L26" t="s">
        <v>12</v>
      </c>
      <c r="M26" t="s">
        <v>85</v>
      </c>
      <c r="N26" t="s">
        <v>86</v>
      </c>
      <c r="O26" t="s">
        <v>87</v>
      </c>
      <c r="P26" t="s">
        <v>22</v>
      </c>
    </row>
    <row r="27" spans="1:16" x14ac:dyDescent="0.25">
      <c r="A27">
        <v>26</v>
      </c>
      <c r="B27" s="4">
        <v>43892</v>
      </c>
      <c r="C27" t="s">
        <v>88</v>
      </c>
      <c r="D27" t="s">
        <v>79</v>
      </c>
      <c r="E27" t="s">
        <v>80</v>
      </c>
      <c r="F27" s="4">
        <v>43885</v>
      </c>
      <c r="G27" s="4">
        <v>43944</v>
      </c>
      <c r="H27">
        <v>463</v>
      </c>
      <c r="I27">
        <v>367</v>
      </c>
      <c r="J27">
        <v>488</v>
      </c>
      <c r="K27">
        <v>334</v>
      </c>
      <c r="L27" t="s">
        <v>12</v>
      </c>
      <c r="M27" t="s">
        <v>89</v>
      </c>
      <c r="N27" t="s">
        <v>82</v>
      </c>
      <c r="O27" t="s">
        <v>90</v>
      </c>
      <c r="P27" t="s">
        <v>22</v>
      </c>
    </row>
    <row r="28" spans="1:16" x14ac:dyDescent="0.25">
      <c r="A28">
        <v>30</v>
      </c>
      <c r="B28" s="4">
        <v>43892</v>
      </c>
      <c r="C28" t="s">
        <v>100</v>
      </c>
      <c r="D28" t="s">
        <v>79</v>
      </c>
      <c r="E28" t="s">
        <v>80</v>
      </c>
      <c r="F28" s="4">
        <v>43892</v>
      </c>
      <c r="G28" s="4">
        <v>43951</v>
      </c>
      <c r="H28">
        <v>131</v>
      </c>
      <c r="I28">
        <v>126</v>
      </c>
      <c r="J28">
        <v>131</v>
      </c>
      <c r="K28">
        <v>126</v>
      </c>
      <c r="L28" t="s">
        <v>12</v>
      </c>
      <c r="M28" t="s">
        <v>45</v>
      </c>
      <c r="N28" t="s">
        <v>101</v>
      </c>
      <c r="O28" t="s">
        <v>102</v>
      </c>
      <c r="P28" t="s">
        <v>22</v>
      </c>
    </row>
    <row r="29" spans="1:16" x14ac:dyDescent="0.25">
      <c r="A29">
        <v>29</v>
      </c>
      <c r="B29" s="4">
        <v>43892</v>
      </c>
      <c r="C29" t="s">
        <v>96</v>
      </c>
      <c r="D29" t="s">
        <v>79</v>
      </c>
      <c r="E29" t="s">
        <v>80</v>
      </c>
      <c r="F29" s="4">
        <v>43892</v>
      </c>
      <c r="G29" s="4">
        <v>43951</v>
      </c>
      <c r="H29">
        <v>221</v>
      </c>
      <c r="I29">
        <v>146</v>
      </c>
      <c r="J29">
        <v>221</v>
      </c>
      <c r="K29">
        <v>146</v>
      </c>
      <c r="L29" t="s">
        <v>12</v>
      </c>
      <c r="M29" t="s">
        <v>97</v>
      </c>
      <c r="N29" t="s">
        <v>98</v>
      </c>
      <c r="O29" t="s">
        <v>99</v>
      </c>
      <c r="P29" t="s">
        <v>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"/>
  <sheetViews>
    <sheetView workbookViewId="0">
      <selection sqref="A1:P3"/>
    </sheetView>
  </sheetViews>
  <sheetFormatPr defaultRowHeight="15" x14ac:dyDescent="0.25"/>
  <cols>
    <col min="3" max="3" width="30.5703125" customWidth="1"/>
    <col min="4" max="4" width="17" customWidth="1"/>
    <col min="5" max="5" width="14.140625" customWidth="1"/>
    <col min="10" max="10" width="31.7109375" customWidth="1"/>
    <col min="11" max="11" width="30.140625" customWidth="1"/>
    <col min="13" max="13" width="14.28515625" customWidth="1"/>
    <col min="14" max="14" width="17.7109375" customWidth="1"/>
    <col min="15" max="15" width="23.28515625" customWidth="1"/>
    <col min="16" max="16" width="14.28515625" customWidth="1"/>
  </cols>
  <sheetData>
    <row r="1" spans="1:16" x14ac:dyDescent="0.25">
      <c r="A1" t="s">
        <v>0</v>
      </c>
      <c r="B1" t="s">
        <v>20</v>
      </c>
      <c r="C1" t="s">
        <v>11</v>
      </c>
      <c r="D1" t="s">
        <v>6</v>
      </c>
      <c r="E1" t="s">
        <v>1</v>
      </c>
      <c r="F1" t="s">
        <v>9</v>
      </c>
      <c r="G1" t="s">
        <v>10</v>
      </c>
      <c r="H1" t="s">
        <v>2</v>
      </c>
      <c r="I1" t="s">
        <v>3</v>
      </c>
      <c r="J1" t="s">
        <v>4</v>
      </c>
      <c r="K1" t="s">
        <v>5</v>
      </c>
      <c r="L1" t="s">
        <v>7</v>
      </c>
      <c r="M1" t="s">
        <v>15</v>
      </c>
      <c r="N1" t="s">
        <v>8</v>
      </c>
      <c r="O1" t="s">
        <v>16</v>
      </c>
      <c r="P1" t="s">
        <v>21</v>
      </c>
    </row>
    <row r="2" spans="1:16" ht="30" x14ac:dyDescent="0.25">
      <c r="A2">
        <v>23</v>
      </c>
      <c r="B2" s="4">
        <v>43892</v>
      </c>
      <c r="C2" s="5" t="s">
        <v>76</v>
      </c>
      <c r="D2" t="s">
        <v>72</v>
      </c>
      <c r="E2" t="s">
        <v>73</v>
      </c>
      <c r="F2" s="4">
        <v>43887</v>
      </c>
      <c r="G2" s="4">
        <v>43888</v>
      </c>
      <c r="H2">
        <v>1901</v>
      </c>
      <c r="I2">
        <v>1602</v>
      </c>
      <c r="J2">
        <v>1901</v>
      </c>
      <c r="K2">
        <v>1602</v>
      </c>
      <c r="L2" t="s">
        <v>12</v>
      </c>
      <c r="M2" t="s">
        <v>54</v>
      </c>
      <c r="N2" t="s">
        <v>74</v>
      </c>
      <c r="O2" t="s">
        <v>77</v>
      </c>
      <c r="P2" t="s">
        <v>23</v>
      </c>
    </row>
    <row r="3" spans="1:16" ht="30" x14ac:dyDescent="0.25">
      <c r="A3">
        <v>22</v>
      </c>
      <c r="B3" s="4">
        <v>43892</v>
      </c>
      <c r="C3" s="5" t="s">
        <v>71</v>
      </c>
      <c r="D3" t="s">
        <v>72</v>
      </c>
      <c r="E3" t="s">
        <v>73</v>
      </c>
      <c r="F3" s="4">
        <v>43886</v>
      </c>
      <c r="G3" s="4">
        <v>43888</v>
      </c>
      <c r="H3">
        <v>1020</v>
      </c>
      <c r="I3">
        <v>942</v>
      </c>
      <c r="J3">
        <v>1020</v>
      </c>
      <c r="K3">
        <v>942</v>
      </c>
      <c r="L3" t="s">
        <v>12</v>
      </c>
      <c r="M3" t="s">
        <v>54</v>
      </c>
      <c r="N3" t="s">
        <v>74</v>
      </c>
      <c r="O3" t="s">
        <v>75</v>
      </c>
      <c r="P3" t="s">
        <v>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អនុញ្ញាតព្យួរថ្ងៃទី ១០ មករា</vt:lpstr>
      <vt:lpstr>ដេរ</vt:lpstr>
      <vt:lpstr>ទេសចរណ៍</vt:lpstr>
      <vt:lpstr>ផ្សេងៗ(អត់បានលុយ)</vt:lpstr>
      <vt:lpstr>Sheet1</vt:lpstr>
      <vt:lpstr>Sheet2</vt:lpstr>
      <vt:lpstr>Sheet3</vt:lpstr>
      <vt:lpstr>Sheet4</vt:lpstr>
      <vt:lpstr>Sheet6</vt:lpstr>
      <vt:lpstr>Sheet8</vt:lpstr>
      <vt:lpstr>Noted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Somean KUOCH</dc:creator>
  <cp:lastModifiedBy>ASUS</cp:lastModifiedBy>
  <cp:lastPrinted>2023-01-11T04:04:32Z</cp:lastPrinted>
  <dcterms:created xsi:type="dcterms:W3CDTF">2020-03-02T14:32:25Z</dcterms:created>
  <dcterms:modified xsi:type="dcterms:W3CDTF">2023-01-11T04:04:43Z</dcterms:modified>
</cp:coreProperties>
</file>